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8.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drawings/drawing16.xml" ContentType="application/vnd.openxmlformats-officedocument.drawingml.chartshapes+xml"/>
  <Override PartName="/xl/charts/chart17.xml" ContentType="application/vnd.openxmlformats-officedocument.drawingml.chart+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10" yWindow="345" windowWidth="22395" windowHeight="11670" tabRatio="688" firstSheet="2" activeTab="2"/>
  </bookViews>
  <sheets>
    <sheet name="Liste BHKW" sheetId="17" state="hidden" r:id="rId1"/>
    <sheet name="Bearbeiten" sheetId="14" state="hidden" r:id="rId2"/>
    <sheet name="Eingabe" sheetId="1" r:id="rId3"/>
    <sheet name="Übersicht" sheetId="9" r:id="rId4"/>
    <sheet name="Übersicht-H" sheetId="19" r:id="rId5"/>
    <sheet name="Wirtschaftlichkeit" sheetId="8" r:id="rId6"/>
    <sheet name="Betriebsk. Eigenverbr." sheetId="7" r:id="rId7"/>
    <sheet name="Ökobilanz" sheetId="11" r:id="rId8"/>
    <sheet name="Betriebsk. Volleinsp." sheetId="6" r:id="rId9"/>
    <sheet name="Auslegung thermisch" sheetId="2" state="hidden" r:id="rId10"/>
    <sheet name="Auslegung elektrisch" sheetId="4" state="hidden" r:id="rId11"/>
    <sheet name="Theorie Ausl. th." sheetId="3" r:id="rId12"/>
    <sheet name="Theorie Ausl. el." sheetId="5"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APd1">[1]DECKBLATT!$D$54:$F$54</definedName>
    <definedName name="_C">'[2]d-P-V'!$J$7</definedName>
    <definedName name="_Hzw1">'[3]Zähl8 (2)'!$D$1</definedName>
    <definedName name="_Hzw2">'[3]Zähl8 (2)'!$D$1</definedName>
    <definedName name="_R">'[2]UPE 25-40'!$D$6</definedName>
    <definedName name="ABC">[4]Zähl8!$D$1</definedName>
    <definedName name="AE">[1]DECKBLATT!$D$36:$F$36</definedName>
    <definedName name="AF" localSheetId="4">#REF!</definedName>
    <definedName name="AF">#REF!</definedName>
    <definedName name="ah">'[5]Jahresdauerlinie-3-die isses'!$D$5</definedName>
    <definedName name="AL">[1]DECKBLATT!$D$37:$F$37</definedName>
    <definedName name="APd0">[1]DECKBLATT!$D$53:$F$53</definedName>
    <definedName name="APid">[1]DECKBLATT!$D$57:$F$57</definedName>
    <definedName name="APid0">[1]DECKBLATT!$D$55:$F$55</definedName>
    <definedName name="APid1">[1]DECKBLATT!$D$56:$F$56</definedName>
    <definedName name="b">'[5]Jahresdauerlinie-2'!$D$14</definedName>
    <definedName name="Bh_Ø">'[1]Ausl.-el.'!$100:$100</definedName>
    <definedName name="Bh_Ø_Wahl">[1]DECKBLATT!$K$98</definedName>
    <definedName name="Bh_Schnitt_Wahl">[6]DECKBLATT!$K$98</definedName>
    <definedName name="Bh_Wahl">[1]Sensitivität!$C$7</definedName>
    <definedName name="BHd">[1]Stromkosten!$B$68</definedName>
    <definedName name="BNT">[1]DECKBLATT!$D$45</definedName>
    <definedName name="BSHT">[1]DECKBLATT!$D$44</definedName>
    <definedName name="BWHT">[1]DECKBLATT!$D$43</definedName>
    <definedName name="Cr">'[2]UPE 25-40'!$D$10</definedName>
    <definedName name="Dg">'[2]UPE 25-40'!$D$17</definedName>
    <definedName name="dP">'[2]d-P-V'!$J$4</definedName>
    <definedName name="DT">'[2]UPE 25-40'!$D$5</definedName>
    <definedName name="elt_B" localSheetId="4">[1]DECKBLATT!#REF!</definedName>
    <definedName name="elt_B">[1]DECKBLATT!#REF!</definedName>
    <definedName name="elt_Ko" localSheetId="4">[1]DECKBLATT!#REF!</definedName>
    <definedName name="elt_Ko">[1]DECKBLATT!#REF!</definedName>
    <definedName name="emax">'[1]Ausl.-el.'!$D$137</definedName>
    <definedName name="emin">'[1]Ausl.-el.'!$D$138</definedName>
    <definedName name="ENT">[1]DECKBLATT!$E$45</definedName>
    <definedName name="EPStR">[1]DECKBLATT!$D$65</definedName>
    <definedName name="ESHT">[1]DECKBLATT!$E$44</definedName>
    <definedName name="eta_th_V" localSheetId="4">[1]DECKBLATT!#REF!</definedName>
    <definedName name="eta_th_V">[1]DECKBLATT!#REF!</definedName>
    <definedName name="EVSt.">[1]Gaspreise!$G$4</definedName>
    <definedName name="EWHT">[1]DECKBLATT!$E$43</definedName>
    <definedName name="Firma">[1]Investition!$C$13</definedName>
    <definedName name="g" localSheetId="4">#REF!</definedName>
    <definedName name="g">#REF!</definedName>
    <definedName name="H_Lohn" localSheetId="4">[7]Energiekontor!#REF!</definedName>
    <definedName name="H_Lohn">[7]Energiekontor!#REF!</definedName>
    <definedName name="in">'[2]d-P-V'!$J$4:$J$7</definedName>
    <definedName name="k">'[2]d-P-V'!$J$6</definedName>
    <definedName name="KR_spez">[1]Sensitivität!$G$7</definedName>
    <definedName name="l">'[2]UPE 25-40'!$D$7</definedName>
    <definedName name="LP">[1]DECKBLATT!$D$42:$F$42</definedName>
    <definedName name="LPi">[1]DECKBLATT!$D$51:$F$51</definedName>
    <definedName name="LPi_spez">[1]DECKBLATT!$D$52:$F$52</definedName>
    <definedName name="m">'[5]Jahresdauerlinie-2'!$D$13</definedName>
    <definedName name="M_Lohn" localSheetId="4">[7]Energiekontor!#REF!</definedName>
    <definedName name="M_Lohn">[7]Energiekontor!#REF!</definedName>
    <definedName name="m0">'[5]Jahresdauerlinie-2'!$D$12</definedName>
    <definedName name="Mehrkostenrechnung">[1]DECKBLATT!$J$131</definedName>
    <definedName name="Ms">'[2]UPE 25-40'!$D$14</definedName>
    <definedName name="n" localSheetId="4">#REF!</definedName>
    <definedName name="n">#REF!</definedName>
    <definedName name="neu" localSheetId="4">[8]Energiekontor!#REF!</definedName>
    <definedName name="neu">[8]Energiekontor!#REF!</definedName>
    <definedName name="ØBh_B">[1]Stromkosten!$B$9</definedName>
    <definedName name="ØBh_K">[1]Stromkosten!$E$9</definedName>
    <definedName name="P_el">[1]Investition!$C$15</definedName>
    <definedName name="P_el_BHKW_Wahl">[1]DECKBLATT!$K$96</definedName>
    <definedName name="PAF">[1]Gaspreise!$G$3</definedName>
    <definedName name="Pel_BHKW_Wahl">[6]DECKBLATT!$K$96</definedName>
    <definedName name="Pers" localSheetId="4">[1]DECKBLATT!#REF!</definedName>
    <definedName name="Pers">[1]DECKBLATT!#REF!</definedName>
    <definedName name="Q">'[2]UPE 25-40'!$D$4</definedName>
    <definedName name="Rg">'[2]UPE 25-40'!$D$19</definedName>
    <definedName name="RL">'[2]UPE 25-40'!$D$20</definedName>
    <definedName name="_xlnm.Criteria" localSheetId="4">[1]Schadstoffbilanz!#REF!</definedName>
    <definedName name="_xlnm.Criteria">[1]Schadstoffbilanz!#REF!</definedName>
    <definedName name="T">'[2]UPE 25-40'!$D$9</definedName>
    <definedName name="t_Haupt">'[1]Ausl.-th.'!$D$11</definedName>
    <definedName name="TB">'[9]JDL-Strom-Gegenrechnung'!$D$37</definedName>
    <definedName name="TBO">'[9]JDL-Strom-Gegenrechnung'!$F$37</definedName>
    <definedName name="ts">'[5]Jahresdauerlinie-3-die isses'!$D$21</definedName>
    <definedName name="tsg">'[9]JDL-Strom-Gegenrechnung'!$D$31</definedName>
    <definedName name="tsga">'[9]JDL-Strom-Gegenrechnung'!$E$31</definedName>
    <definedName name="tsgo">'[9]JDL-Strom-Gegenrechnung'!$F$31</definedName>
    <definedName name="Typ">[1]Investition!$C$14</definedName>
    <definedName name="U">[1]Sensitivität!$H$9</definedName>
    <definedName name="V">'[2]d-P-V'!$J$5</definedName>
    <definedName name="Vh">'[2]UPE 25-40'!$D$12</definedName>
    <definedName name="VNT">[1]DECKBLATT!$F$45</definedName>
    <definedName name="Vollkosten" localSheetId="4">[1]DECKBLATT!#REF!</definedName>
    <definedName name="Vollkosten">[1]DECKBLATT!#REF!</definedName>
    <definedName name="VP">[1]DECKBLATT!$D$41:$F$41</definedName>
    <definedName name="VPi">[1]DECKBLATT!$D$49:$F$49</definedName>
    <definedName name="VPi_spez">[1]DECKBLATT!$D$50:$F$50</definedName>
    <definedName name="Vs">'[2]UPE 25-40'!$D$13</definedName>
    <definedName name="VSHT">[1]DECKBLATT!$F$44</definedName>
    <definedName name="VWHT">[1]DECKBLATT!$F$43</definedName>
    <definedName name="W_el_B">'[1]Ausl.-el.'!$B$117:$H$117</definedName>
    <definedName name="W_HW">[1]Energiedaten!$23:$23</definedName>
    <definedName name="W_LV">[1]Energiedaten!$30:$30</definedName>
    <definedName name="W_LVH">[1]Energiedaten!$26:$26</definedName>
    <definedName name="W_th">[1]INV_VA1.XLS!$E$7</definedName>
    <definedName name="W_WW">[1]Energiedaten!$19:$19</definedName>
    <definedName name="WdSt" localSheetId="4">[1]DECKBLATT!#REF!</definedName>
    <definedName name="WdSt">[1]DECKBLATT!#REF!</definedName>
    <definedName name="WPStR">[1]DECKBLATT!$D$66</definedName>
    <definedName name="WWB">[1]DECKBLATT!$D$10</definedName>
    <definedName name="X">'[2]UPE 25-40'!$D$8</definedName>
    <definedName name="_xlnm.Extract" localSheetId="4">[1]Schadstoffbilanz!#REF!</definedName>
    <definedName name="_xlnm.Extract">[1]Schadstoffbilanz!#REF!</definedName>
    <definedName name="zmax">'[1]Ausl.-el.'!$D$135</definedName>
    <definedName name="zmin">'[1]Ausl.-el.'!$D$136</definedName>
    <definedName name="ZR" localSheetId="4">#REF!</definedName>
    <definedName name="ZR">#REF!</definedName>
  </definedNames>
  <calcPr calcId="144525"/>
</workbook>
</file>

<file path=xl/calcChain.xml><?xml version="1.0" encoding="utf-8"?>
<calcChain xmlns="http://schemas.openxmlformats.org/spreadsheetml/2006/main">
  <c r="B16" i="1" l="1"/>
  <c r="E48" i="19" l="1"/>
  <c r="E38" i="19" l="1"/>
  <c r="E47" i="19"/>
  <c r="E46" i="19"/>
  <c r="E37" i="19"/>
  <c r="E36" i="19"/>
  <c r="E24" i="19"/>
  <c r="E19" i="19"/>
  <c r="D19" i="19"/>
  <c r="T8" i="19" s="1"/>
  <c r="E17" i="19"/>
  <c r="E15" i="19"/>
  <c r="D15" i="19"/>
  <c r="R7" i="19" s="1"/>
  <c r="E9" i="19"/>
  <c r="F8" i="19"/>
  <c r="Q8" i="19" s="1"/>
  <c r="F7" i="19"/>
  <c r="E8" i="19"/>
  <c r="E7" i="19"/>
  <c r="D8" i="19"/>
  <c r="O8" i="19" s="1"/>
  <c r="D7" i="19"/>
  <c r="D33" i="19" s="1"/>
  <c r="K4" i="19"/>
  <c r="H4" i="19"/>
  <c r="F4" i="19"/>
  <c r="E34" i="19" s="1"/>
  <c r="D4" i="19"/>
  <c r="B4" i="19"/>
  <c r="D18" i="19" l="1"/>
  <c r="E16" i="19"/>
  <c r="D12" i="19" s="1"/>
  <c r="P8" i="19"/>
  <c r="O7" i="19"/>
  <c r="P7" i="19"/>
  <c r="Q7" i="19"/>
  <c r="T26" i="19"/>
  <c r="D16" i="19" l="1"/>
  <c r="R8" i="19" s="1"/>
  <c r="S8" i="19" s="1"/>
  <c r="D20" i="19"/>
  <c r="D17" i="19"/>
  <c r="B70" i="1" l="1"/>
  <c r="D70" i="1" l="1"/>
  <c r="E23" i="19" s="1"/>
  <c r="E26" i="19" s="1"/>
  <c r="D84" i="1"/>
  <c r="E45" i="19" s="1"/>
  <c r="D80" i="1"/>
  <c r="D81" i="1"/>
  <c r="F39" i="19" s="1"/>
  <c r="D79" i="1"/>
  <c r="D69" i="1"/>
  <c r="D68" i="1"/>
  <c r="E35" i="19" s="1"/>
  <c r="D67" i="1"/>
  <c r="E33" i="19" s="1"/>
  <c r="F33" i="19" s="1"/>
  <c r="B9" i="6"/>
  <c r="E27" i="19" l="1"/>
  <c r="D66" i="1"/>
  <c r="B25" i="7" l="1"/>
  <c r="C11" i="8"/>
  <c r="F24" i="7"/>
  <c r="G16" i="6"/>
  <c r="B38" i="6" s="1"/>
  <c r="E46" i="7"/>
  <c r="G19" i="7" l="1"/>
  <c r="G19" i="6"/>
  <c r="D19" i="7"/>
  <c r="D19" i="6"/>
  <c r="G16" i="7"/>
  <c r="G43" i="7"/>
  <c r="A5" i="7" l="1"/>
  <c r="A6" i="8"/>
  <c r="A6" i="6"/>
  <c r="G23" i="7"/>
  <c r="D23" i="7"/>
  <c r="B9" i="7" l="1"/>
  <c r="E39" i="1" l="1"/>
  <c r="E36" i="1" s="1"/>
  <c r="F39" i="1"/>
  <c r="F36" i="1" s="1"/>
  <c r="G39" i="1"/>
  <c r="G36" i="1" s="1"/>
  <c r="C39" i="1"/>
  <c r="D39" i="1"/>
  <c r="D36" i="1" s="1"/>
  <c r="B39" i="1"/>
  <c r="B36" i="1" s="1"/>
  <c r="A4" i="6" l="1"/>
  <c r="A4" i="11"/>
  <c r="A4" i="7"/>
  <c r="A4" i="8"/>
  <c r="M46" i="9" l="1"/>
  <c r="C48" i="9"/>
  <c r="C56" i="8" l="1"/>
  <c r="E60" i="8" s="1"/>
  <c r="H20" i="8"/>
  <c r="C13" i="8"/>
  <c r="C14" i="8"/>
  <c r="D29" i="8" l="1"/>
  <c r="C15" i="8"/>
  <c r="C57" i="8" s="1"/>
  <c r="D59" i="8" s="1"/>
  <c r="J16" i="9" l="1"/>
  <c r="J19" i="9"/>
  <c r="K49" i="9"/>
  <c r="K52" i="9"/>
  <c r="K51" i="9"/>
  <c r="K50" i="9"/>
  <c r="J50" i="9"/>
  <c r="J51" i="9"/>
  <c r="J52" i="9"/>
  <c r="J49" i="9"/>
  <c r="J48" i="9"/>
  <c r="H52" i="9"/>
  <c r="H51" i="9"/>
  <c r="H50" i="9"/>
  <c r="H49" i="9"/>
  <c r="F52" i="9"/>
  <c r="F51" i="9"/>
  <c r="F50" i="9"/>
  <c r="F49" i="9"/>
  <c r="H48" i="9"/>
  <c r="F48" i="9"/>
  <c r="I6" i="9" s="1"/>
  <c r="D52" i="9"/>
  <c r="D51" i="9"/>
  <c r="D50" i="9"/>
  <c r="D49" i="9"/>
  <c r="D48" i="9"/>
  <c r="C52" i="9"/>
  <c r="C51" i="9"/>
  <c r="C50" i="9"/>
  <c r="C49" i="9"/>
  <c r="A52" i="9"/>
  <c r="A51" i="9"/>
  <c r="A50" i="9"/>
  <c r="A49" i="9"/>
  <c r="A48" i="9"/>
  <c r="A26" i="6"/>
  <c r="A32" i="7"/>
  <c r="B4" i="6" l="1"/>
  <c r="B4" i="7"/>
  <c r="C4" i="11"/>
  <c r="D4" i="8"/>
  <c r="D8" i="9"/>
  <c r="D6" i="9"/>
  <c r="B4" i="9"/>
  <c r="M11" i="9" l="1"/>
  <c r="I52" i="9"/>
  <c r="I51" i="9"/>
  <c r="I50" i="9"/>
  <c r="J11" i="9"/>
  <c r="G11" i="9"/>
  <c r="I48" i="9"/>
  <c r="L11" i="9" l="1"/>
  <c r="N11" i="9"/>
  <c r="O11" i="9"/>
  <c r="K11" i="9"/>
  <c r="A33" i="7" l="1"/>
  <c r="A31" i="7"/>
  <c r="D29" i="7"/>
  <c r="B46" i="7"/>
  <c r="B41" i="7"/>
  <c r="A27" i="6"/>
  <c r="A25" i="6"/>
  <c r="D23" i="6"/>
  <c r="B47" i="7" l="1"/>
  <c r="B36" i="4" l="1"/>
  <c r="D37" i="1"/>
  <c r="E37" i="1"/>
  <c r="F37" i="1"/>
  <c r="G37" i="1"/>
  <c r="B37" i="1"/>
  <c r="B35" i="6" l="1"/>
  <c r="G52" i="1" l="1"/>
  <c r="F52" i="1"/>
  <c r="E52" i="1"/>
  <c r="D52" i="1"/>
  <c r="C52" i="1"/>
  <c r="B52" i="1"/>
  <c r="B53" i="1" l="1"/>
  <c r="C53" i="1"/>
  <c r="D53" i="1" s="1"/>
  <c r="E53" i="1" s="1"/>
  <c r="F53" i="1" s="1"/>
  <c r="G53" i="1" s="1"/>
  <c r="B37" i="2"/>
  <c r="C66" i="2"/>
  <c r="D66" i="2"/>
  <c r="E66" i="2"/>
  <c r="F66" i="2"/>
  <c r="G66" i="2"/>
  <c r="B66" i="2"/>
  <c r="B67" i="2" s="1"/>
  <c r="B57" i="1" l="1"/>
  <c r="B56" i="1"/>
  <c r="B38" i="2"/>
  <c r="C67" i="2"/>
  <c r="D67" i="2" s="1"/>
  <c r="E67" i="2" s="1"/>
  <c r="F67" i="2" s="1"/>
  <c r="G67" i="2" s="1"/>
  <c r="B272" i="5"/>
  <c r="B116" i="5" l="1"/>
  <c r="J882" i="3"/>
  <c r="J883" i="3"/>
  <c r="I883" i="3"/>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11" i="5"/>
  <c r="B27" i="5"/>
  <c r="B36" i="6" l="1"/>
  <c r="B37" i="6" s="1"/>
  <c r="C36" i="11"/>
  <c r="B42" i="7"/>
  <c r="B43" i="7" s="1"/>
  <c r="W879" i="5"/>
  <c r="V879" i="5"/>
  <c r="U879" i="5"/>
  <c r="W863" i="5"/>
  <c r="V863" i="5"/>
  <c r="U863" i="5"/>
  <c r="W851" i="5"/>
  <c r="V851" i="5"/>
  <c r="U851" i="5"/>
  <c r="W835" i="5"/>
  <c r="V835" i="5"/>
  <c r="U835" i="5"/>
  <c r="W878" i="5"/>
  <c r="U878" i="5"/>
  <c r="V878" i="5"/>
  <c r="W870" i="5"/>
  <c r="V870" i="5"/>
  <c r="U870" i="5"/>
  <c r="W862" i="5"/>
  <c r="U862" i="5"/>
  <c r="V862" i="5"/>
  <c r="W850" i="5"/>
  <c r="V850" i="5"/>
  <c r="U850" i="5"/>
  <c r="W838" i="5"/>
  <c r="V838" i="5"/>
  <c r="U838" i="5"/>
  <c r="W826" i="5"/>
  <c r="V826" i="5"/>
  <c r="U826" i="5"/>
  <c r="W818" i="5"/>
  <c r="V818" i="5"/>
  <c r="U818" i="5"/>
  <c r="W806" i="5"/>
  <c r="V806" i="5"/>
  <c r="U806" i="5"/>
  <c r="W798" i="5"/>
  <c r="U798" i="5"/>
  <c r="V798" i="5"/>
  <c r="W786" i="5"/>
  <c r="V786" i="5"/>
  <c r="U786" i="5"/>
  <c r="W778" i="5"/>
  <c r="V778" i="5"/>
  <c r="U778" i="5"/>
  <c r="W770" i="5"/>
  <c r="V770" i="5"/>
  <c r="U770" i="5"/>
  <c r="W762" i="5"/>
  <c r="V762" i="5"/>
  <c r="U762" i="5"/>
  <c r="W754" i="5"/>
  <c r="V754" i="5"/>
  <c r="U754" i="5"/>
  <c r="W746" i="5"/>
  <c r="V746" i="5"/>
  <c r="U746" i="5"/>
  <c r="W738" i="5"/>
  <c r="V738" i="5"/>
  <c r="U738" i="5"/>
  <c r="W730" i="5"/>
  <c r="V730" i="5"/>
  <c r="U730" i="5"/>
  <c r="W722" i="5"/>
  <c r="V722" i="5"/>
  <c r="U722" i="5"/>
  <c r="W714" i="5"/>
  <c r="V714" i="5"/>
  <c r="U714" i="5"/>
  <c r="W706" i="5"/>
  <c r="V706" i="5"/>
  <c r="U706" i="5"/>
  <c r="W698" i="5"/>
  <c r="V698" i="5"/>
  <c r="U698" i="5"/>
  <c r="W694" i="5"/>
  <c r="V694" i="5"/>
  <c r="U694" i="5"/>
  <c r="W682" i="5"/>
  <c r="V682" i="5"/>
  <c r="U682" i="5"/>
  <c r="W658" i="5"/>
  <c r="V658" i="5"/>
  <c r="U658" i="5"/>
  <c r="W877" i="5"/>
  <c r="U877" i="5"/>
  <c r="V877" i="5"/>
  <c r="W857" i="5"/>
  <c r="U857" i="5"/>
  <c r="V857" i="5"/>
  <c r="W837" i="5"/>
  <c r="V837" i="5"/>
  <c r="U837" i="5"/>
  <c r="W817" i="5"/>
  <c r="V817" i="5"/>
  <c r="U817" i="5"/>
  <c r="W797" i="5"/>
  <c r="U797" i="5"/>
  <c r="V797" i="5"/>
  <c r="W777" i="5"/>
  <c r="U777" i="5"/>
  <c r="V777" i="5"/>
  <c r="W757" i="5"/>
  <c r="V757" i="5"/>
  <c r="U757" i="5"/>
  <c r="W737" i="5"/>
  <c r="V737" i="5"/>
  <c r="U737" i="5"/>
  <c r="W717" i="5"/>
  <c r="U717" i="5"/>
  <c r="V717" i="5"/>
  <c r="W697" i="5"/>
  <c r="U697" i="5"/>
  <c r="V697" i="5"/>
  <c r="W677" i="5"/>
  <c r="V677" i="5"/>
  <c r="U677" i="5"/>
  <c r="W657" i="5"/>
  <c r="V657" i="5"/>
  <c r="U657" i="5"/>
  <c r="W637" i="5"/>
  <c r="U637" i="5"/>
  <c r="V637" i="5"/>
  <c r="W613" i="5"/>
  <c r="V613" i="5"/>
  <c r="U613" i="5"/>
  <c r="W593" i="5"/>
  <c r="V593" i="5"/>
  <c r="U593" i="5"/>
  <c r="W573" i="5"/>
  <c r="U573" i="5"/>
  <c r="V573" i="5"/>
  <c r="W549" i="5"/>
  <c r="V549" i="5"/>
  <c r="U549" i="5"/>
  <c r="W525" i="5"/>
  <c r="U525" i="5"/>
  <c r="V525" i="5"/>
  <c r="W501" i="5"/>
  <c r="V501" i="5"/>
  <c r="U501" i="5"/>
  <c r="W473" i="5"/>
  <c r="V473" i="5"/>
  <c r="U473" i="5"/>
  <c r="W445" i="5"/>
  <c r="V445" i="5"/>
  <c r="U445" i="5"/>
  <c r="W417" i="5"/>
  <c r="V417" i="5"/>
  <c r="U417" i="5"/>
  <c r="W393" i="5"/>
  <c r="V393" i="5"/>
  <c r="U393" i="5"/>
  <c r="Q373" i="5"/>
  <c r="W373" i="5"/>
  <c r="V373" i="5"/>
  <c r="U373" i="5"/>
  <c r="X353" i="5"/>
  <c r="V353" i="5"/>
  <c r="U353" i="5"/>
  <c r="X337" i="5"/>
  <c r="V337" i="5"/>
  <c r="U337" i="5"/>
  <c r="Q325" i="5"/>
  <c r="X325" i="5"/>
  <c r="V325" i="5"/>
  <c r="U325" i="5"/>
  <c r="Q317" i="5"/>
  <c r="X317" i="5"/>
  <c r="V317" i="5"/>
  <c r="U317" i="5"/>
  <c r="X313" i="5"/>
  <c r="V313" i="5"/>
  <c r="U313" i="5"/>
  <c r="X305" i="5"/>
  <c r="V305" i="5"/>
  <c r="U305" i="5"/>
  <c r="X301" i="5"/>
  <c r="V301" i="5"/>
  <c r="U301" i="5"/>
  <c r="X297" i="5"/>
  <c r="V297" i="5"/>
  <c r="U297" i="5"/>
  <c r="X293" i="5"/>
  <c r="V293" i="5"/>
  <c r="U293" i="5"/>
  <c r="X289" i="5"/>
  <c r="V289" i="5"/>
  <c r="U289" i="5"/>
  <c r="X285" i="5"/>
  <c r="V285" i="5"/>
  <c r="U285" i="5"/>
  <c r="X281" i="5"/>
  <c r="V281" i="5"/>
  <c r="U281" i="5"/>
  <c r="X277" i="5"/>
  <c r="V277" i="5"/>
  <c r="U277" i="5"/>
  <c r="X273" i="5"/>
  <c r="V273" i="5"/>
  <c r="U273" i="5"/>
  <c r="X269" i="5"/>
  <c r="V269" i="5"/>
  <c r="U269" i="5"/>
  <c r="X261" i="5"/>
  <c r="V261" i="5"/>
  <c r="U261" i="5"/>
  <c r="X257" i="5"/>
  <c r="V257" i="5"/>
  <c r="U257" i="5"/>
  <c r="X253" i="5"/>
  <c r="V253" i="5"/>
  <c r="U253" i="5"/>
  <c r="X249" i="5"/>
  <c r="V249" i="5"/>
  <c r="U249" i="5"/>
  <c r="X245" i="5"/>
  <c r="V245" i="5"/>
  <c r="U245" i="5"/>
  <c r="X241" i="5"/>
  <c r="V241" i="5"/>
  <c r="U241" i="5"/>
  <c r="X237" i="5"/>
  <c r="V237" i="5"/>
  <c r="U237" i="5"/>
  <c r="X233" i="5"/>
  <c r="V233" i="5"/>
  <c r="U233" i="5"/>
  <c r="X229" i="5"/>
  <c r="V229" i="5"/>
  <c r="U229" i="5"/>
  <c r="X225" i="5"/>
  <c r="V225" i="5"/>
  <c r="U225" i="5"/>
  <c r="X221" i="5"/>
  <c r="V221" i="5"/>
  <c r="U221" i="5"/>
  <c r="X217" i="5"/>
  <c r="V217" i="5"/>
  <c r="U217" i="5"/>
  <c r="X213" i="5"/>
  <c r="V213" i="5"/>
  <c r="U213" i="5"/>
  <c r="X209" i="5"/>
  <c r="U209" i="5"/>
  <c r="X205" i="5"/>
  <c r="U205" i="5"/>
  <c r="X201" i="5"/>
  <c r="U201" i="5"/>
  <c r="X197" i="5"/>
  <c r="U197" i="5"/>
  <c r="X193" i="5"/>
  <c r="U193" i="5"/>
  <c r="X189" i="5"/>
  <c r="U189" i="5"/>
  <c r="X185" i="5"/>
  <c r="U185" i="5"/>
  <c r="X181" i="5"/>
  <c r="U181" i="5"/>
  <c r="X177" i="5"/>
  <c r="U177" i="5"/>
  <c r="X173" i="5"/>
  <c r="U173" i="5"/>
  <c r="X169" i="5"/>
  <c r="U169" i="5"/>
  <c r="X165" i="5"/>
  <c r="U165" i="5"/>
  <c r="X161" i="5"/>
  <c r="U161" i="5"/>
  <c r="X157" i="5"/>
  <c r="U157" i="5"/>
  <c r="X153" i="5"/>
  <c r="U153" i="5"/>
  <c r="X149" i="5"/>
  <c r="U149" i="5"/>
  <c r="X145" i="5"/>
  <c r="U145" i="5"/>
  <c r="X141" i="5"/>
  <c r="U141" i="5"/>
  <c r="X137" i="5"/>
  <c r="U137" i="5"/>
  <c r="X133" i="5"/>
  <c r="U133" i="5"/>
  <c r="X129" i="5"/>
  <c r="U129" i="5"/>
  <c r="X125" i="5"/>
  <c r="U125" i="5"/>
  <c r="X121" i="5"/>
  <c r="U121" i="5"/>
  <c r="X117" i="5"/>
  <c r="U117" i="5"/>
  <c r="X113" i="5"/>
  <c r="U113" i="5"/>
  <c r="X109" i="5"/>
  <c r="U109" i="5"/>
  <c r="X105" i="5"/>
  <c r="U105" i="5"/>
  <c r="X101" i="5"/>
  <c r="U101" i="5"/>
  <c r="X97" i="5"/>
  <c r="U97" i="5"/>
  <c r="X93" i="5"/>
  <c r="U93" i="5"/>
  <c r="X89" i="5"/>
  <c r="U89" i="5"/>
  <c r="X85" i="5"/>
  <c r="U85" i="5"/>
  <c r="X81" i="5"/>
  <c r="U81" i="5"/>
  <c r="X77" i="5"/>
  <c r="U77" i="5"/>
  <c r="X73" i="5"/>
  <c r="U73" i="5"/>
  <c r="X69" i="5"/>
  <c r="U69" i="5"/>
  <c r="X65" i="5"/>
  <c r="U65" i="5"/>
  <c r="X61" i="5"/>
  <c r="U61" i="5"/>
  <c r="Q57" i="5"/>
  <c r="X57" i="5"/>
  <c r="U57" i="5"/>
  <c r="X53" i="5"/>
  <c r="U53" i="5"/>
  <c r="X49" i="5"/>
  <c r="U49" i="5"/>
  <c r="X45" i="5"/>
  <c r="X41" i="5"/>
  <c r="X37" i="5"/>
  <c r="X33" i="5"/>
  <c r="X29" i="5"/>
  <c r="X25" i="5"/>
  <c r="X21" i="5"/>
  <c r="X17" i="5"/>
  <c r="X13" i="5"/>
  <c r="W883" i="5"/>
  <c r="V883" i="5"/>
  <c r="U883" i="5"/>
  <c r="W875" i="5"/>
  <c r="V875" i="5"/>
  <c r="U875" i="5"/>
  <c r="W859" i="5"/>
  <c r="V859" i="5"/>
  <c r="U859" i="5"/>
  <c r="W847" i="5"/>
  <c r="V847" i="5"/>
  <c r="U847" i="5"/>
  <c r="W839" i="5"/>
  <c r="V839" i="5"/>
  <c r="U839" i="5"/>
  <c r="W823" i="5"/>
  <c r="V823" i="5"/>
  <c r="U823" i="5"/>
  <c r="W882" i="5"/>
  <c r="V882" i="5"/>
  <c r="U882" i="5"/>
  <c r="W874" i="5"/>
  <c r="V874" i="5"/>
  <c r="U874" i="5"/>
  <c r="W866" i="5"/>
  <c r="V866" i="5"/>
  <c r="U866" i="5"/>
  <c r="W854" i="5"/>
  <c r="V854" i="5"/>
  <c r="U854" i="5"/>
  <c r="W846" i="5"/>
  <c r="U846" i="5"/>
  <c r="V846" i="5"/>
  <c r="W842" i="5"/>
  <c r="V842" i="5"/>
  <c r="U842" i="5"/>
  <c r="W830" i="5"/>
  <c r="U830" i="5"/>
  <c r="V830" i="5"/>
  <c r="W822" i="5"/>
  <c r="V822" i="5"/>
  <c r="U822" i="5"/>
  <c r="W810" i="5"/>
  <c r="V810" i="5"/>
  <c r="U810" i="5"/>
  <c r="W802" i="5"/>
  <c r="V802" i="5"/>
  <c r="U802" i="5"/>
  <c r="W794" i="5"/>
  <c r="V794" i="5"/>
  <c r="U794" i="5"/>
  <c r="W782" i="5"/>
  <c r="U782" i="5"/>
  <c r="V782" i="5"/>
  <c r="W774" i="5"/>
  <c r="V774" i="5"/>
  <c r="U774" i="5"/>
  <c r="W758" i="5"/>
  <c r="V758" i="5"/>
  <c r="U758" i="5"/>
  <c r="W750" i="5"/>
  <c r="U750" i="5"/>
  <c r="V750" i="5"/>
  <c r="W734" i="5"/>
  <c r="U734" i="5"/>
  <c r="V734" i="5"/>
  <c r="W726" i="5"/>
  <c r="V726" i="5"/>
  <c r="U726" i="5"/>
  <c r="W718" i="5"/>
  <c r="U718" i="5"/>
  <c r="V718" i="5"/>
  <c r="W702" i="5"/>
  <c r="U702" i="5"/>
  <c r="V702" i="5"/>
  <c r="W686" i="5"/>
  <c r="U686" i="5"/>
  <c r="V686" i="5"/>
  <c r="W650" i="5"/>
  <c r="V650" i="5"/>
  <c r="U650" i="5"/>
  <c r="X11" i="5"/>
  <c r="W885" i="5"/>
  <c r="V885" i="5"/>
  <c r="U885" i="5"/>
  <c r="W881" i="5"/>
  <c r="V881" i="5"/>
  <c r="U881" i="5"/>
  <c r="W873" i="5"/>
  <c r="U873" i="5"/>
  <c r="V873" i="5"/>
  <c r="W869" i="5"/>
  <c r="V869" i="5"/>
  <c r="U869" i="5"/>
  <c r="W865" i="5"/>
  <c r="V865" i="5"/>
  <c r="U865" i="5"/>
  <c r="W861" i="5"/>
  <c r="U861" i="5"/>
  <c r="V861" i="5"/>
  <c r="W853" i="5"/>
  <c r="V853" i="5"/>
  <c r="U853" i="5"/>
  <c r="W849" i="5"/>
  <c r="V849" i="5"/>
  <c r="U849" i="5"/>
  <c r="W845" i="5"/>
  <c r="U845" i="5"/>
  <c r="V845" i="5"/>
  <c r="W841" i="5"/>
  <c r="U841" i="5"/>
  <c r="V841" i="5"/>
  <c r="W833" i="5"/>
  <c r="V833" i="5"/>
  <c r="U833" i="5"/>
  <c r="W829" i="5"/>
  <c r="U829" i="5"/>
  <c r="V829" i="5"/>
  <c r="W825" i="5"/>
  <c r="U825" i="5"/>
  <c r="V825" i="5"/>
  <c r="W821" i="5"/>
  <c r="V821" i="5"/>
  <c r="U821" i="5"/>
  <c r="W813" i="5"/>
  <c r="U813" i="5"/>
  <c r="V813" i="5"/>
  <c r="W809" i="5"/>
  <c r="U809" i="5"/>
  <c r="V809" i="5"/>
  <c r="W805" i="5"/>
  <c r="V805" i="5"/>
  <c r="U805" i="5"/>
  <c r="W801" i="5"/>
  <c r="V801" i="5"/>
  <c r="U801" i="5"/>
  <c r="W793" i="5"/>
  <c r="U793" i="5"/>
  <c r="V793" i="5"/>
  <c r="W789" i="5"/>
  <c r="V789" i="5"/>
  <c r="U789" i="5"/>
  <c r="W785" i="5"/>
  <c r="V785" i="5"/>
  <c r="U785" i="5"/>
  <c r="W781" i="5"/>
  <c r="U781" i="5"/>
  <c r="V781" i="5"/>
  <c r="W773" i="5"/>
  <c r="V773" i="5"/>
  <c r="U773" i="5"/>
  <c r="W769" i="5"/>
  <c r="V769" i="5"/>
  <c r="U769" i="5"/>
  <c r="W765" i="5"/>
  <c r="U765" i="5"/>
  <c r="V765" i="5"/>
  <c r="W761" i="5"/>
  <c r="U761" i="5"/>
  <c r="V761" i="5"/>
  <c r="W753" i="5"/>
  <c r="V753" i="5"/>
  <c r="U753" i="5"/>
  <c r="W749" i="5"/>
  <c r="U749" i="5"/>
  <c r="V749" i="5"/>
  <c r="W745" i="5"/>
  <c r="U745" i="5"/>
  <c r="V745" i="5"/>
  <c r="W741" i="5"/>
  <c r="V741" i="5"/>
  <c r="U741" i="5"/>
  <c r="W733" i="5"/>
  <c r="U733" i="5"/>
  <c r="V733" i="5"/>
  <c r="W729" i="5"/>
  <c r="U729" i="5"/>
  <c r="V729" i="5"/>
  <c r="W725" i="5"/>
  <c r="V725" i="5"/>
  <c r="U725" i="5"/>
  <c r="W721" i="5"/>
  <c r="V721" i="5"/>
  <c r="U721" i="5"/>
  <c r="W713" i="5"/>
  <c r="U713" i="5"/>
  <c r="V713" i="5"/>
  <c r="W709" i="5"/>
  <c r="V709" i="5"/>
  <c r="U709" i="5"/>
  <c r="W705" i="5"/>
  <c r="V705" i="5"/>
  <c r="U705" i="5"/>
  <c r="W701" i="5"/>
  <c r="U701" i="5"/>
  <c r="V701" i="5"/>
  <c r="W693" i="5"/>
  <c r="V693" i="5"/>
  <c r="U693" i="5"/>
  <c r="W689" i="5"/>
  <c r="V689" i="5"/>
  <c r="U689" i="5"/>
  <c r="W685" i="5"/>
  <c r="U685" i="5"/>
  <c r="V685" i="5"/>
  <c r="W681" i="5"/>
  <c r="U681" i="5"/>
  <c r="V681" i="5"/>
  <c r="W673" i="5"/>
  <c r="V673" i="5"/>
  <c r="U673" i="5"/>
  <c r="W669" i="5"/>
  <c r="U669" i="5"/>
  <c r="V669" i="5"/>
  <c r="W665" i="5"/>
  <c r="U665" i="5"/>
  <c r="V665" i="5"/>
  <c r="W661" i="5"/>
  <c r="V661" i="5"/>
  <c r="U661" i="5"/>
  <c r="W653" i="5"/>
  <c r="U653" i="5"/>
  <c r="V653" i="5"/>
  <c r="W649" i="5"/>
  <c r="U649" i="5"/>
  <c r="V649" i="5"/>
  <c r="W645" i="5"/>
  <c r="V645" i="5"/>
  <c r="U645" i="5"/>
  <c r="W641" i="5"/>
  <c r="V641" i="5"/>
  <c r="U641" i="5"/>
  <c r="W633" i="5"/>
  <c r="U633" i="5"/>
  <c r="V633" i="5"/>
  <c r="W629" i="5"/>
  <c r="V629" i="5"/>
  <c r="U629" i="5"/>
  <c r="W625" i="5"/>
  <c r="V625" i="5"/>
  <c r="U625" i="5"/>
  <c r="W621" i="5"/>
  <c r="U621" i="5"/>
  <c r="V621" i="5"/>
  <c r="W617" i="5"/>
  <c r="U617" i="5"/>
  <c r="V617" i="5"/>
  <c r="W609" i="5"/>
  <c r="V609" i="5"/>
  <c r="U609" i="5"/>
  <c r="W605" i="5"/>
  <c r="U605" i="5"/>
  <c r="V605" i="5"/>
  <c r="W601" i="5"/>
  <c r="U601" i="5"/>
  <c r="V601" i="5"/>
  <c r="W597" i="5"/>
  <c r="V597" i="5"/>
  <c r="U597" i="5"/>
  <c r="W589" i="5"/>
  <c r="U589" i="5"/>
  <c r="V589" i="5"/>
  <c r="W585" i="5"/>
  <c r="U585" i="5"/>
  <c r="V585" i="5"/>
  <c r="W581" i="5"/>
  <c r="V581" i="5"/>
  <c r="U581" i="5"/>
  <c r="W577" i="5"/>
  <c r="V577" i="5"/>
  <c r="U577" i="5"/>
  <c r="W569" i="5"/>
  <c r="U569" i="5"/>
  <c r="V569" i="5"/>
  <c r="W565" i="5"/>
  <c r="V565" i="5"/>
  <c r="U565" i="5"/>
  <c r="W561" i="5"/>
  <c r="V561" i="5"/>
  <c r="U561" i="5"/>
  <c r="W557" i="5"/>
  <c r="U557" i="5"/>
  <c r="V557" i="5"/>
  <c r="W553" i="5"/>
  <c r="U553" i="5"/>
  <c r="V553" i="5"/>
  <c r="W545" i="5"/>
  <c r="V545" i="5"/>
  <c r="U545" i="5"/>
  <c r="W541" i="5"/>
  <c r="U541" i="5"/>
  <c r="V541" i="5"/>
  <c r="W537" i="5"/>
  <c r="U537" i="5"/>
  <c r="V537" i="5"/>
  <c r="W533" i="5"/>
  <c r="V533" i="5"/>
  <c r="U533" i="5"/>
  <c r="W529" i="5"/>
  <c r="V529" i="5"/>
  <c r="U529" i="5"/>
  <c r="W521" i="5"/>
  <c r="U521" i="5"/>
  <c r="V521" i="5"/>
  <c r="W517" i="5"/>
  <c r="V517" i="5"/>
  <c r="U517" i="5"/>
  <c r="W513" i="5"/>
  <c r="V513" i="5"/>
  <c r="U513" i="5"/>
  <c r="W509" i="5"/>
  <c r="V509" i="5"/>
  <c r="U509" i="5"/>
  <c r="W505" i="5"/>
  <c r="V505" i="5"/>
  <c r="U505" i="5"/>
  <c r="W497" i="5"/>
  <c r="V497" i="5"/>
  <c r="U497" i="5"/>
  <c r="W493" i="5"/>
  <c r="V493" i="5"/>
  <c r="U493" i="5"/>
  <c r="W489" i="5"/>
  <c r="V489" i="5"/>
  <c r="U489" i="5"/>
  <c r="W485" i="5"/>
  <c r="V485" i="5"/>
  <c r="U485" i="5"/>
  <c r="W481" i="5"/>
  <c r="V481" i="5"/>
  <c r="U481" i="5"/>
  <c r="W477" i="5"/>
  <c r="V477" i="5"/>
  <c r="U477" i="5"/>
  <c r="W469" i="5"/>
  <c r="V469" i="5"/>
  <c r="U469" i="5"/>
  <c r="W465" i="5"/>
  <c r="V465" i="5"/>
  <c r="U465" i="5"/>
  <c r="W461" i="5"/>
  <c r="V461" i="5"/>
  <c r="U461" i="5"/>
  <c r="W457" i="5"/>
  <c r="V457" i="5"/>
  <c r="U457" i="5"/>
  <c r="W453" i="5"/>
  <c r="V453" i="5"/>
  <c r="U453" i="5"/>
  <c r="W449" i="5"/>
  <c r="V449" i="5"/>
  <c r="U449" i="5"/>
  <c r="W441" i="5"/>
  <c r="V441" i="5"/>
  <c r="U441" i="5"/>
  <c r="W437" i="5"/>
  <c r="V437" i="5"/>
  <c r="U437" i="5"/>
  <c r="W433" i="5"/>
  <c r="V433" i="5"/>
  <c r="U433" i="5"/>
  <c r="W429" i="5"/>
  <c r="V429" i="5"/>
  <c r="U429" i="5"/>
  <c r="W425" i="5"/>
  <c r="V425" i="5"/>
  <c r="U425" i="5"/>
  <c r="W421" i="5"/>
  <c r="V421" i="5"/>
  <c r="U421" i="5"/>
  <c r="W413" i="5"/>
  <c r="V413" i="5"/>
  <c r="U413" i="5"/>
  <c r="W409" i="5"/>
  <c r="V409" i="5"/>
  <c r="U409" i="5"/>
  <c r="W405" i="5"/>
  <c r="V405" i="5"/>
  <c r="U405" i="5"/>
  <c r="W401" i="5"/>
  <c r="V401" i="5"/>
  <c r="U401" i="5"/>
  <c r="W397" i="5"/>
  <c r="V397" i="5"/>
  <c r="U397" i="5"/>
  <c r="W389" i="5"/>
  <c r="V389" i="5"/>
  <c r="U389" i="5"/>
  <c r="W385" i="5"/>
  <c r="V385" i="5"/>
  <c r="U385" i="5"/>
  <c r="Q381" i="5"/>
  <c r="W381" i="5"/>
  <c r="V381" i="5"/>
  <c r="U381" i="5"/>
  <c r="W377" i="5"/>
  <c r="V377" i="5"/>
  <c r="U377" i="5"/>
  <c r="X369" i="5"/>
  <c r="V369" i="5"/>
  <c r="U369" i="5"/>
  <c r="Q365" i="5"/>
  <c r="X365" i="5"/>
  <c r="V365" i="5"/>
  <c r="U365" i="5"/>
  <c r="X361" i="5"/>
  <c r="V361" i="5"/>
  <c r="U361" i="5"/>
  <c r="Q357" i="5"/>
  <c r="X357" i="5"/>
  <c r="V357" i="5"/>
  <c r="U357" i="5"/>
  <c r="Q349" i="5"/>
  <c r="X349" i="5"/>
  <c r="V349" i="5"/>
  <c r="U349" i="5"/>
  <c r="X345" i="5"/>
  <c r="V345" i="5"/>
  <c r="U345" i="5"/>
  <c r="Q341" i="5"/>
  <c r="X341" i="5"/>
  <c r="V341" i="5"/>
  <c r="U341" i="5"/>
  <c r="Q333" i="5"/>
  <c r="X333" i="5"/>
  <c r="V333" i="5"/>
  <c r="U333" i="5"/>
  <c r="X329" i="5"/>
  <c r="V329" i="5"/>
  <c r="U329" i="5"/>
  <c r="X321" i="5"/>
  <c r="V321" i="5"/>
  <c r="U321" i="5"/>
  <c r="Q309" i="5"/>
  <c r="X309" i="5"/>
  <c r="V309" i="5"/>
  <c r="U309" i="5"/>
  <c r="X265" i="5"/>
  <c r="V265" i="5"/>
  <c r="U265" i="5"/>
  <c r="V888" i="5"/>
  <c r="W888" i="5"/>
  <c r="U888" i="5"/>
  <c r="S888" i="5"/>
  <c r="T888" i="5" s="1"/>
  <c r="W884" i="5"/>
  <c r="V884" i="5"/>
  <c r="U884" i="5"/>
  <c r="W880" i="5"/>
  <c r="V880" i="5"/>
  <c r="U880" i="5"/>
  <c r="W876" i="5"/>
  <c r="V876" i="5"/>
  <c r="U876" i="5"/>
  <c r="V872" i="5"/>
  <c r="W872" i="5"/>
  <c r="U872" i="5"/>
  <c r="W868" i="5"/>
  <c r="V868" i="5"/>
  <c r="U868" i="5"/>
  <c r="W864" i="5"/>
  <c r="V864" i="5"/>
  <c r="U864" i="5"/>
  <c r="W860" i="5"/>
  <c r="V860" i="5"/>
  <c r="U860" i="5"/>
  <c r="V856" i="5"/>
  <c r="W856" i="5"/>
  <c r="U856" i="5"/>
  <c r="W852" i="5"/>
  <c r="V852" i="5"/>
  <c r="U852" i="5"/>
  <c r="W848" i="5"/>
  <c r="V848" i="5"/>
  <c r="U848" i="5"/>
  <c r="W844" i="5"/>
  <c r="V844" i="5"/>
  <c r="U844" i="5"/>
  <c r="V840" i="5"/>
  <c r="W840" i="5"/>
  <c r="U840" i="5"/>
  <c r="W836" i="5"/>
  <c r="V836" i="5"/>
  <c r="U836" i="5"/>
  <c r="W832" i="5"/>
  <c r="V832" i="5"/>
  <c r="U832" i="5"/>
  <c r="W828" i="5"/>
  <c r="V828" i="5"/>
  <c r="U828" i="5"/>
  <c r="V824" i="5"/>
  <c r="W824" i="5"/>
  <c r="U824" i="5"/>
  <c r="W820" i="5"/>
  <c r="V820" i="5"/>
  <c r="U820" i="5"/>
  <c r="W816" i="5"/>
  <c r="V816" i="5"/>
  <c r="U816" i="5"/>
  <c r="W812" i="5"/>
  <c r="V812" i="5"/>
  <c r="U812" i="5"/>
  <c r="V808" i="5"/>
  <c r="W808" i="5"/>
  <c r="U808" i="5"/>
  <c r="W804" i="5"/>
  <c r="V804" i="5"/>
  <c r="U804" i="5"/>
  <c r="W800" i="5"/>
  <c r="V800" i="5"/>
  <c r="U800" i="5"/>
  <c r="W796" i="5"/>
  <c r="V796" i="5"/>
  <c r="U796" i="5"/>
  <c r="V792" i="5"/>
  <c r="W792" i="5"/>
  <c r="U792" i="5"/>
  <c r="W788" i="5"/>
  <c r="V788" i="5"/>
  <c r="U788" i="5"/>
  <c r="W784" i="5"/>
  <c r="V784" i="5"/>
  <c r="U784" i="5"/>
  <c r="W780" i="5"/>
  <c r="V780" i="5"/>
  <c r="U780" i="5"/>
  <c r="V776" i="5"/>
  <c r="W776" i="5"/>
  <c r="U776" i="5"/>
  <c r="W772" i="5"/>
  <c r="V772" i="5"/>
  <c r="U772" i="5"/>
  <c r="W768" i="5"/>
  <c r="V768" i="5"/>
  <c r="U768" i="5"/>
  <c r="W764" i="5"/>
  <c r="V764" i="5"/>
  <c r="U764" i="5"/>
  <c r="V760" i="5"/>
  <c r="W760" i="5"/>
  <c r="U760" i="5"/>
  <c r="W756" i="5"/>
  <c r="V756" i="5"/>
  <c r="U756" i="5"/>
  <c r="W752" i="5"/>
  <c r="V752" i="5"/>
  <c r="U752" i="5"/>
  <c r="W748" i="5"/>
  <c r="V748" i="5"/>
  <c r="U748" i="5"/>
  <c r="V744" i="5"/>
  <c r="W744" i="5"/>
  <c r="U744" i="5"/>
  <c r="W740" i="5"/>
  <c r="V740" i="5"/>
  <c r="U740" i="5"/>
  <c r="W736" i="5"/>
  <c r="V736" i="5"/>
  <c r="U736" i="5"/>
  <c r="W732" i="5"/>
  <c r="V732" i="5"/>
  <c r="U732" i="5"/>
  <c r="V728" i="5"/>
  <c r="W728" i="5"/>
  <c r="U728" i="5"/>
  <c r="W724" i="5"/>
  <c r="V724" i="5"/>
  <c r="U724" i="5"/>
  <c r="W720" i="5"/>
  <c r="V720" i="5"/>
  <c r="U720" i="5"/>
  <c r="W716" i="5"/>
  <c r="V716" i="5"/>
  <c r="U716" i="5"/>
  <c r="V712" i="5"/>
  <c r="W712" i="5"/>
  <c r="U712" i="5"/>
  <c r="W708" i="5"/>
  <c r="V708" i="5"/>
  <c r="U708" i="5"/>
  <c r="W704" i="5"/>
  <c r="V704" i="5"/>
  <c r="U704" i="5"/>
  <c r="W700" i="5"/>
  <c r="V700" i="5"/>
  <c r="U700" i="5"/>
  <c r="V696" i="5"/>
  <c r="W696" i="5"/>
  <c r="U696" i="5"/>
  <c r="W692" i="5"/>
  <c r="V692" i="5"/>
  <c r="U692" i="5"/>
  <c r="W688" i="5"/>
  <c r="V688" i="5"/>
  <c r="U688" i="5"/>
  <c r="W684" i="5"/>
  <c r="V684" i="5"/>
  <c r="U684" i="5"/>
  <c r="V680" i="5"/>
  <c r="W680" i="5"/>
  <c r="U680" i="5"/>
  <c r="W676" i="5"/>
  <c r="V676" i="5"/>
  <c r="U676" i="5"/>
  <c r="W672" i="5"/>
  <c r="V672" i="5"/>
  <c r="U672" i="5"/>
  <c r="W668" i="5"/>
  <c r="V668" i="5"/>
  <c r="U668" i="5"/>
  <c r="V664" i="5"/>
  <c r="W664" i="5"/>
  <c r="U664" i="5"/>
  <c r="W660" i="5"/>
  <c r="V660" i="5"/>
  <c r="U660" i="5"/>
  <c r="W656" i="5"/>
  <c r="V656" i="5"/>
  <c r="U656" i="5"/>
  <c r="W652" i="5"/>
  <c r="V652" i="5"/>
  <c r="U652" i="5"/>
  <c r="V648" i="5"/>
  <c r="W648" i="5"/>
  <c r="U648" i="5"/>
  <c r="W644" i="5"/>
  <c r="V644" i="5"/>
  <c r="U644" i="5"/>
  <c r="W640" i="5"/>
  <c r="V640" i="5"/>
  <c r="U640" i="5"/>
  <c r="W636" i="5"/>
  <c r="V636" i="5"/>
  <c r="U636" i="5"/>
  <c r="V632" i="5"/>
  <c r="W632" i="5"/>
  <c r="U632" i="5"/>
  <c r="W628" i="5"/>
  <c r="V628" i="5"/>
  <c r="U628" i="5"/>
  <c r="W624" i="5"/>
  <c r="V624" i="5"/>
  <c r="U624" i="5"/>
  <c r="W620" i="5"/>
  <c r="V620" i="5"/>
  <c r="U620" i="5"/>
  <c r="V616" i="5"/>
  <c r="W616" i="5"/>
  <c r="U616" i="5"/>
  <c r="W612" i="5"/>
  <c r="V612" i="5"/>
  <c r="U612" i="5"/>
  <c r="W608" i="5"/>
  <c r="V608" i="5"/>
  <c r="U608" i="5"/>
  <c r="W604" i="5"/>
  <c r="V604" i="5"/>
  <c r="U604" i="5"/>
  <c r="V600" i="5"/>
  <c r="W600" i="5"/>
  <c r="U600" i="5"/>
  <c r="W596" i="5"/>
  <c r="V596" i="5"/>
  <c r="U596" i="5"/>
  <c r="W592" i="5"/>
  <c r="V592" i="5"/>
  <c r="U592" i="5"/>
  <c r="W588" i="5"/>
  <c r="V588" i="5"/>
  <c r="U588" i="5"/>
  <c r="V584" i="5"/>
  <c r="W584" i="5"/>
  <c r="U584" i="5"/>
  <c r="W580" i="5"/>
  <c r="V580" i="5"/>
  <c r="U580" i="5"/>
  <c r="W576" i="5"/>
  <c r="V576" i="5"/>
  <c r="U576" i="5"/>
  <c r="W572" i="5"/>
  <c r="V572" i="5"/>
  <c r="U572" i="5"/>
  <c r="V568" i="5"/>
  <c r="W568" i="5"/>
  <c r="U568" i="5"/>
  <c r="W564" i="5"/>
  <c r="V564" i="5"/>
  <c r="U564" i="5"/>
  <c r="W560" i="5"/>
  <c r="V560" i="5"/>
  <c r="U560" i="5"/>
  <c r="W556" i="5"/>
  <c r="V556" i="5"/>
  <c r="U556" i="5"/>
  <c r="V552" i="5"/>
  <c r="W552" i="5"/>
  <c r="U552" i="5"/>
  <c r="W548" i="5"/>
  <c r="V548" i="5"/>
  <c r="U548" i="5"/>
  <c r="W544" i="5"/>
  <c r="V544" i="5"/>
  <c r="U544" i="5"/>
  <c r="W540" i="5"/>
  <c r="V540" i="5"/>
  <c r="U540" i="5"/>
  <c r="V536" i="5"/>
  <c r="W536" i="5"/>
  <c r="U536" i="5"/>
  <c r="W532" i="5"/>
  <c r="V532" i="5"/>
  <c r="U532" i="5"/>
  <c r="W528" i="5"/>
  <c r="V528" i="5"/>
  <c r="U528" i="5"/>
  <c r="W524" i="5"/>
  <c r="V524" i="5"/>
  <c r="U524" i="5"/>
  <c r="V520" i="5"/>
  <c r="W520" i="5"/>
  <c r="U520" i="5"/>
  <c r="W516" i="5"/>
  <c r="V516" i="5"/>
  <c r="U516" i="5"/>
  <c r="W512" i="5"/>
  <c r="V512" i="5"/>
  <c r="U512" i="5"/>
  <c r="W508" i="5"/>
  <c r="V508" i="5"/>
  <c r="U508" i="5"/>
  <c r="V504" i="5"/>
  <c r="W504" i="5"/>
  <c r="U504" i="5"/>
  <c r="W500" i="5"/>
  <c r="V500" i="5"/>
  <c r="U500" i="5"/>
  <c r="W496" i="5"/>
  <c r="V496" i="5"/>
  <c r="U496" i="5"/>
  <c r="W492" i="5"/>
  <c r="V492" i="5"/>
  <c r="U492" i="5"/>
  <c r="V488" i="5"/>
  <c r="W488" i="5"/>
  <c r="U488" i="5"/>
  <c r="W484" i="5"/>
  <c r="V484" i="5"/>
  <c r="U484" i="5"/>
  <c r="W480" i="5"/>
  <c r="V480" i="5"/>
  <c r="U480" i="5"/>
  <c r="W476" i="5"/>
  <c r="V476" i="5"/>
  <c r="U476" i="5"/>
  <c r="V472" i="5"/>
  <c r="W472" i="5"/>
  <c r="U472" i="5"/>
  <c r="W468" i="5"/>
  <c r="V468" i="5"/>
  <c r="U468" i="5"/>
  <c r="W464" i="5"/>
  <c r="V464" i="5"/>
  <c r="U464" i="5"/>
  <c r="W460" i="5"/>
  <c r="V460" i="5"/>
  <c r="U460" i="5"/>
  <c r="V456" i="5"/>
  <c r="W456" i="5"/>
  <c r="U456" i="5"/>
  <c r="W452" i="5"/>
  <c r="V452" i="5"/>
  <c r="U452" i="5"/>
  <c r="W448" i="5"/>
  <c r="V448" i="5"/>
  <c r="U448" i="5"/>
  <c r="W444" i="5"/>
  <c r="V444" i="5"/>
  <c r="U444" i="5"/>
  <c r="V440" i="5"/>
  <c r="W440" i="5"/>
  <c r="U440" i="5"/>
  <c r="W436" i="5"/>
  <c r="V436" i="5"/>
  <c r="U436" i="5"/>
  <c r="W432" i="5"/>
  <c r="V432" i="5"/>
  <c r="U432" i="5"/>
  <c r="W428" i="5"/>
  <c r="V428" i="5"/>
  <c r="U428" i="5"/>
  <c r="V424" i="5"/>
  <c r="W424" i="5"/>
  <c r="U424" i="5"/>
  <c r="W420" i="5"/>
  <c r="V420" i="5"/>
  <c r="U420" i="5"/>
  <c r="W416" i="5"/>
  <c r="V416" i="5"/>
  <c r="U416" i="5"/>
  <c r="W412" i="5"/>
  <c r="V412" i="5"/>
  <c r="U412" i="5"/>
  <c r="V408" i="5"/>
  <c r="W408" i="5"/>
  <c r="U408" i="5"/>
  <c r="W404" i="5"/>
  <c r="V404" i="5"/>
  <c r="U404" i="5"/>
  <c r="W400" i="5"/>
  <c r="V400" i="5"/>
  <c r="U400" i="5"/>
  <c r="W396" i="5"/>
  <c r="V396" i="5"/>
  <c r="U396" i="5"/>
  <c r="V392" i="5"/>
  <c r="W392" i="5"/>
  <c r="U392" i="5"/>
  <c r="W388" i="5"/>
  <c r="V388" i="5"/>
  <c r="U388" i="5"/>
  <c r="W384" i="5"/>
  <c r="V384" i="5"/>
  <c r="U384" i="5"/>
  <c r="W380" i="5"/>
  <c r="V380" i="5"/>
  <c r="U380" i="5"/>
  <c r="W376" i="5"/>
  <c r="V376" i="5"/>
  <c r="U376" i="5"/>
  <c r="W372" i="5"/>
  <c r="V372" i="5"/>
  <c r="U372" i="5"/>
  <c r="X368" i="5"/>
  <c r="V368" i="5"/>
  <c r="U368" i="5"/>
  <c r="X364" i="5"/>
  <c r="V364" i="5"/>
  <c r="U364" i="5"/>
  <c r="X360" i="5"/>
  <c r="V360" i="5"/>
  <c r="U360" i="5"/>
  <c r="X356" i="5"/>
  <c r="V356" i="5"/>
  <c r="U356" i="5"/>
  <c r="X352" i="5"/>
  <c r="V352" i="5"/>
  <c r="U352" i="5"/>
  <c r="X348" i="5"/>
  <c r="V348" i="5"/>
  <c r="U348" i="5"/>
  <c r="X344" i="5"/>
  <c r="V344" i="5"/>
  <c r="U344" i="5"/>
  <c r="X340" i="5"/>
  <c r="V340" i="5"/>
  <c r="U340" i="5"/>
  <c r="X336" i="5"/>
  <c r="V336" i="5"/>
  <c r="U336" i="5"/>
  <c r="X332" i="5"/>
  <c r="V332" i="5"/>
  <c r="U332" i="5"/>
  <c r="X328" i="5"/>
  <c r="V328" i="5"/>
  <c r="U328" i="5"/>
  <c r="X324" i="5"/>
  <c r="V324" i="5"/>
  <c r="U324" i="5"/>
  <c r="X320" i="5"/>
  <c r="V320" i="5"/>
  <c r="U320" i="5"/>
  <c r="X316" i="5"/>
  <c r="V316" i="5"/>
  <c r="U316" i="5"/>
  <c r="X312" i="5"/>
  <c r="V312" i="5"/>
  <c r="U312" i="5"/>
  <c r="X308" i="5"/>
  <c r="V308" i="5"/>
  <c r="U308" i="5"/>
  <c r="X304" i="5"/>
  <c r="V304" i="5"/>
  <c r="U304" i="5"/>
  <c r="X300" i="5"/>
  <c r="V300" i="5"/>
  <c r="U300" i="5"/>
  <c r="X296" i="5"/>
  <c r="V296" i="5"/>
  <c r="U296" i="5"/>
  <c r="X292" i="5"/>
  <c r="V292" i="5"/>
  <c r="U292" i="5"/>
  <c r="X288" i="5"/>
  <c r="V288" i="5"/>
  <c r="U288" i="5"/>
  <c r="X284" i="5"/>
  <c r="V284" i="5"/>
  <c r="U284" i="5"/>
  <c r="X280" i="5"/>
  <c r="V280" i="5"/>
  <c r="U280" i="5"/>
  <c r="X276" i="5"/>
  <c r="V276" i="5"/>
  <c r="U276" i="5"/>
  <c r="X272" i="5"/>
  <c r="V272" i="5"/>
  <c r="U272" i="5"/>
  <c r="X268" i="5"/>
  <c r="V268" i="5"/>
  <c r="U268" i="5"/>
  <c r="X264" i="5"/>
  <c r="V264" i="5"/>
  <c r="U264" i="5"/>
  <c r="X260" i="5"/>
  <c r="V260" i="5"/>
  <c r="U260" i="5"/>
  <c r="X256" i="5"/>
  <c r="V256" i="5"/>
  <c r="U256" i="5"/>
  <c r="X252" i="5"/>
  <c r="V252" i="5"/>
  <c r="U252" i="5"/>
  <c r="X248" i="5"/>
  <c r="V248" i="5"/>
  <c r="U248" i="5"/>
  <c r="X244" i="5"/>
  <c r="V244" i="5"/>
  <c r="U244" i="5"/>
  <c r="X240" i="5"/>
  <c r="V240" i="5"/>
  <c r="U240" i="5"/>
  <c r="X236" i="5"/>
  <c r="V236" i="5"/>
  <c r="U236" i="5"/>
  <c r="X232" i="5"/>
  <c r="V232" i="5"/>
  <c r="U232" i="5"/>
  <c r="X228" i="5"/>
  <c r="V228" i="5"/>
  <c r="U228" i="5"/>
  <c r="X224" i="5"/>
  <c r="V224" i="5"/>
  <c r="U224" i="5"/>
  <c r="X220" i="5"/>
  <c r="V220" i="5"/>
  <c r="U220" i="5"/>
  <c r="X216" i="5"/>
  <c r="V216" i="5"/>
  <c r="U216" i="5"/>
  <c r="X212" i="5"/>
  <c r="U212" i="5"/>
  <c r="X208" i="5"/>
  <c r="U208" i="5"/>
  <c r="X204" i="5"/>
  <c r="U204" i="5"/>
  <c r="X200" i="5"/>
  <c r="U200" i="5"/>
  <c r="X196" i="5"/>
  <c r="U196" i="5"/>
  <c r="X192" i="5"/>
  <c r="U192" i="5"/>
  <c r="X188" i="5"/>
  <c r="U188" i="5"/>
  <c r="X184" i="5"/>
  <c r="U184" i="5"/>
  <c r="X180" i="5"/>
  <c r="U180" i="5"/>
  <c r="X176" i="5"/>
  <c r="U176" i="5"/>
  <c r="X172" i="5"/>
  <c r="U172" i="5"/>
  <c r="X168" i="5"/>
  <c r="U168" i="5"/>
  <c r="X164" i="5"/>
  <c r="U164" i="5"/>
  <c r="X160" i="5"/>
  <c r="U160" i="5"/>
  <c r="X156" i="5"/>
  <c r="U156" i="5"/>
  <c r="X152" i="5"/>
  <c r="U152" i="5"/>
  <c r="X148" i="5"/>
  <c r="U148" i="5"/>
  <c r="X144" i="5"/>
  <c r="U144" i="5"/>
  <c r="X140" i="5"/>
  <c r="U140" i="5"/>
  <c r="X136" i="5"/>
  <c r="U136" i="5"/>
  <c r="X132" i="5"/>
  <c r="U132" i="5"/>
  <c r="X128" i="5"/>
  <c r="U128" i="5"/>
  <c r="X124" i="5"/>
  <c r="U124" i="5"/>
  <c r="X120" i="5"/>
  <c r="U120" i="5"/>
  <c r="X116" i="5"/>
  <c r="U116" i="5"/>
  <c r="X112" i="5"/>
  <c r="U112" i="5"/>
  <c r="X108" i="5"/>
  <c r="U108" i="5"/>
  <c r="X104" i="5"/>
  <c r="U104" i="5"/>
  <c r="X100" i="5"/>
  <c r="U100" i="5"/>
  <c r="X96" i="5"/>
  <c r="U96" i="5"/>
  <c r="X92" i="5"/>
  <c r="U92" i="5"/>
  <c r="X88" i="5"/>
  <c r="U88" i="5"/>
  <c r="X84" i="5"/>
  <c r="U84" i="5"/>
  <c r="X80" i="5"/>
  <c r="U80" i="5"/>
  <c r="X76" i="5"/>
  <c r="U76" i="5"/>
  <c r="X72" i="5"/>
  <c r="U72" i="5"/>
  <c r="X68" i="5"/>
  <c r="U68" i="5"/>
  <c r="X64" i="5"/>
  <c r="U64" i="5"/>
  <c r="X60" i="5"/>
  <c r="U60" i="5"/>
  <c r="X56" i="5"/>
  <c r="U56" i="5"/>
  <c r="X52" i="5"/>
  <c r="U52" i="5"/>
  <c r="X48" i="5"/>
  <c r="U48" i="5"/>
  <c r="X44" i="5"/>
  <c r="X40" i="5"/>
  <c r="X36" i="5"/>
  <c r="X32" i="5"/>
  <c r="X28" i="5"/>
  <c r="X24" i="5"/>
  <c r="X20" i="5"/>
  <c r="X16" i="5"/>
  <c r="X12" i="5"/>
  <c r="W867" i="5"/>
  <c r="V867" i="5"/>
  <c r="U867" i="5"/>
  <c r="W843" i="5"/>
  <c r="V843" i="5"/>
  <c r="U843" i="5"/>
  <c r="W831" i="5"/>
  <c r="V831" i="5"/>
  <c r="U831" i="5"/>
  <c r="W827" i="5"/>
  <c r="V827" i="5"/>
  <c r="U827" i="5"/>
  <c r="W819" i="5"/>
  <c r="V819" i="5"/>
  <c r="U819" i="5"/>
  <c r="W815" i="5"/>
  <c r="V815" i="5"/>
  <c r="U815" i="5"/>
  <c r="W811" i="5"/>
  <c r="V811" i="5"/>
  <c r="U811" i="5"/>
  <c r="W807" i="5"/>
  <c r="V807" i="5"/>
  <c r="U807" i="5"/>
  <c r="W803" i="5"/>
  <c r="V803" i="5"/>
  <c r="U803" i="5"/>
  <c r="W799" i="5"/>
  <c r="V799" i="5"/>
  <c r="U799" i="5"/>
  <c r="W795" i="5"/>
  <c r="V795" i="5"/>
  <c r="U795" i="5"/>
  <c r="W791" i="5"/>
  <c r="V791" i="5"/>
  <c r="U791" i="5"/>
  <c r="W787" i="5"/>
  <c r="V787" i="5"/>
  <c r="U787" i="5"/>
  <c r="W783" i="5"/>
  <c r="V783" i="5"/>
  <c r="U783" i="5"/>
  <c r="W779" i="5"/>
  <c r="V779" i="5"/>
  <c r="U779" i="5"/>
  <c r="W775" i="5"/>
  <c r="V775" i="5"/>
  <c r="U775" i="5"/>
  <c r="W771" i="5"/>
  <c r="V771" i="5"/>
  <c r="U771" i="5"/>
  <c r="W767" i="5"/>
  <c r="V767" i="5"/>
  <c r="U767" i="5"/>
  <c r="W763" i="5"/>
  <c r="V763" i="5"/>
  <c r="U763" i="5"/>
  <c r="W759" i="5"/>
  <c r="V759" i="5"/>
  <c r="U759" i="5"/>
  <c r="W755" i="5"/>
  <c r="V755" i="5"/>
  <c r="U755" i="5"/>
  <c r="W751" i="5"/>
  <c r="V751" i="5"/>
  <c r="U751" i="5"/>
  <c r="W747" i="5"/>
  <c r="V747" i="5"/>
  <c r="U747" i="5"/>
  <c r="W743" i="5"/>
  <c r="V743" i="5"/>
  <c r="U743" i="5"/>
  <c r="W739" i="5"/>
  <c r="V739" i="5"/>
  <c r="U739" i="5"/>
  <c r="W735" i="5"/>
  <c r="V735" i="5"/>
  <c r="U735" i="5"/>
  <c r="W731" i="5"/>
  <c r="V731" i="5"/>
  <c r="U731" i="5"/>
  <c r="W727" i="5"/>
  <c r="V727" i="5"/>
  <c r="U727" i="5"/>
  <c r="W723" i="5"/>
  <c r="V723" i="5"/>
  <c r="U723" i="5"/>
  <c r="W719" i="5"/>
  <c r="V719" i="5"/>
  <c r="U719" i="5"/>
  <c r="W715" i="5"/>
  <c r="V715" i="5"/>
  <c r="U715" i="5"/>
  <c r="W711" i="5"/>
  <c r="V711" i="5"/>
  <c r="U711" i="5"/>
  <c r="W707" i="5"/>
  <c r="V707" i="5"/>
  <c r="U707" i="5"/>
  <c r="W703" i="5"/>
  <c r="V703" i="5"/>
  <c r="U703" i="5"/>
  <c r="W699" i="5"/>
  <c r="V699" i="5"/>
  <c r="U699" i="5"/>
  <c r="W695" i="5"/>
  <c r="V695" i="5"/>
  <c r="U695" i="5"/>
  <c r="W691" i="5"/>
  <c r="V691" i="5"/>
  <c r="U691" i="5"/>
  <c r="W687" i="5"/>
  <c r="V687" i="5"/>
  <c r="U687" i="5"/>
  <c r="W683" i="5"/>
  <c r="V683" i="5"/>
  <c r="U683" i="5"/>
  <c r="W679" i="5"/>
  <c r="V679" i="5"/>
  <c r="U679" i="5"/>
  <c r="W675" i="5"/>
  <c r="V675" i="5"/>
  <c r="U675" i="5"/>
  <c r="W671" i="5"/>
  <c r="V671" i="5"/>
  <c r="U671" i="5"/>
  <c r="W667" i="5"/>
  <c r="V667" i="5"/>
  <c r="U667" i="5"/>
  <c r="W663" i="5"/>
  <c r="V663" i="5"/>
  <c r="U663" i="5"/>
  <c r="W659" i="5"/>
  <c r="V659" i="5"/>
  <c r="U659" i="5"/>
  <c r="W655" i="5"/>
  <c r="V655" i="5"/>
  <c r="U655" i="5"/>
  <c r="W651" i="5"/>
  <c r="V651" i="5"/>
  <c r="U651" i="5"/>
  <c r="W647" i="5"/>
  <c r="V647" i="5"/>
  <c r="U647" i="5"/>
  <c r="W643" i="5"/>
  <c r="V643" i="5"/>
  <c r="U643" i="5"/>
  <c r="W639" i="5"/>
  <c r="V639" i="5"/>
  <c r="U639" i="5"/>
  <c r="W635" i="5"/>
  <c r="V635" i="5"/>
  <c r="U635" i="5"/>
  <c r="W631" i="5"/>
  <c r="V631" i="5"/>
  <c r="U631" i="5"/>
  <c r="W627" i="5"/>
  <c r="V627" i="5"/>
  <c r="U627" i="5"/>
  <c r="W623" i="5"/>
  <c r="V623" i="5"/>
  <c r="U623" i="5"/>
  <c r="W619" i="5"/>
  <c r="V619" i="5"/>
  <c r="U619" i="5"/>
  <c r="W615" i="5"/>
  <c r="V615" i="5"/>
  <c r="U615" i="5"/>
  <c r="W611" i="5"/>
  <c r="V611" i="5"/>
  <c r="U611" i="5"/>
  <c r="W607" i="5"/>
  <c r="V607" i="5"/>
  <c r="U607" i="5"/>
  <c r="W603" i="5"/>
  <c r="V603" i="5"/>
  <c r="U603" i="5"/>
  <c r="W599" i="5"/>
  <c r="V599" i="5"/>
  <c r="U599" i="5"/>
  <c r="W595" i="5"/>
  <c r="V595" i="5"/>
  <c r="U595" i="5"/>
  <c r="W591" i="5"/>
  <c r="V591" i="5"/>
  <c r="U591" i="5"/>
  <c r="W587" i="5"/>
  <c r="V587" i="5"/>
  <c r="U587" i="5"/>
  <c r="W583" i="5"/>
  <c r="V583" i="5"/>
  <c r="U583" i="5"/>
  <c r="W579" i="5"/>
  <c r="V579" i="5"/>
  <c r="U579" i="5"/>
  <c r="W575" i="5"/>
  <c r="V575" i="5"/>
  <c r="U575" i="5"/>
  <c r="W571" i="5"/>
  <c r="V571" i="5"/>
  <c r="U571" i="5"/>
  <c r="W567" i="5"/>
  <c r="V567" i="5"/>
  <c r="U567" i="5"/>
  <c r="W563" i="5"/>
  <c r="V563" i="5"/>
  <c r="U563" i="5"/>
  <c r="W559" i="5"/>
  <c r="V559" i="5"/>
  <c r="U559" i="5"/>
  <c r="W555" i="5"/>
  <c r="V555" i="5"/>
  <c r="U555" i="5"/>
  <c r="W551" i="5"/>
  <c r="V551" i="5"/>
  <c r="U551" i="5"/>
  <c r="W547" i="5"/>
  <c r="V547" i="5"/>
  <c r="U547" i="5"/>
  <c r="W543" i="5"/>
  <c r="V543" i="5"/>
  <c r="U543" i="5"/>
  <c r="W539" i="5"/>
  <c r="V539" i="5"/>
  <c r="U539" i="5"/>
  <c r="W535" i="5"/>
  <c r="V535" i="5"/>
  <c r="U535" i="5"/>
  <c r="W531" i="5"/>
  <c r="V531" i="5"/>
  <c r="U531" i="5"/>
  <c r="Q527" i="5"/>
  <c r="W527" i="5"/>
  <c r="V527" i="5"/>
  <c r="U527" i="5"/>
  <c r="W523" i="5"/>
  <c r="V523" i="5"/>
  <c r="U523" i="5"/>
  <c r="W519" i="5"/>
  <c r="V519" i="5"/>
  <c r="U519" i="5"/>
  <c r="W515" i="5"/>
  <c r="V515" i="5"/>
  <c r="U515" i="5"/>
  <c r="W511" i="5"/>
  <c r="V511" i="5"/>
  <c r="U511" i="5"/>
  <c r="W507" i="5"/>
  <c r="V507" i="5"/>
  <c r="U507" i="5"/>
  <c r="V503" i="5"/>
  <c r="W503" i="5"/>
  <c r="U503" i="5"/>
  <c r="V499" i="5"/>
  <c r="W499" i="5"/>
  <c r="U499" i="5"/>
  <c r="W495" i="5"/>
  <c r="V495" i="5"/>
  <c r="U495" i="5"/>
  <c r="W491" i="5"/>
  <c r="V491" i="5"/>
  <c r="U491" i="5"/>
  <c r="V487" i="5"/>
  <c r="W487" i="5"/>
  <c r="U487" i="5"/>
  <c r="V483" i="5"/>
  <c r="W483" i="5"/>
  <c r="U483" i="5"/>
  <c r="W479" i="5"/>
  <c r="V479" i="5"/>
  <c r="U479" i="5"/>
  <c r="W475" i="5"/>
  <c r="V475" i="5"/>
  <c r="U475" i="5"/>
  <c r="V471" i="5"/>
  <c r="W471" i="5"/>
  <c r="U471" i="5"/>
  <c r="V467" i="5"/>
  <c r="W467" i="5"/>
  <c r="U467" i="5"/>
  <c r="Q463" i="5"/>
  <c r="W463" i="5"/>
  <c r="V463" i="5"/>
  <c r="U463" i="5"/>
  <c r="W459" i="5"/>
  <c r="V459" i="5"/>
  <c r="U459" i="5"/>
  <c r="V455" i="5"/>
  <c r="W455" i="5"/>
  <c r="U455" i="5"/>
  <c r="V451" i="5"/>
  <c r="W451" i="5"/>
  <c r="U451" i="5"/>
  <c r="W447" i="5"/>
  <c r="V447" i="5"/>
  <c r="U447" i="5"/>
  <c r="W443" i="5"/>
  <c r="V443" i="5"/>
  <c r="U443" i="5"/>
  <c r="V439" i="5"/>
  <c r="W439" i="5"/>
  <c r="U439" i="5"/>
  <c r="V435" i="5"/>
  <c r="W435" i="5"/>
  <c r="U435" i="5"/>
  <c r="W431" i="5"/>
  <c r="V431" i="5"/>
  <c r="U431" i="5"/>
  <c r="W427" i="5"/>
  <c r="V427" i="5"/>
  <c r="U427" i="5"/>
  <c r="V423" i="5"/>
  <c r="W423" i="5"/>
  <c r="U423" i="5"/>
  <c r="V419" i="5"/>
  <c r="W419" i="5"/>
  <c r="U419" i="5"/>
  <c r="W415" i="5"/>
  <c r="V415" i="5"/>
  <c r="U415" i="5"/>
  <c r="W411" i="5"/>
  <c r="V411" i="5"/>
  <c r="U411" i="5"/>
  <c r="V407" i="5"/>
  <c r="W407" i="5"/>
  <c r="U407" i="5"/>
  <c r="V403" i="5"/>
  <c r="W403" i="5"/>
  <c r="U403" i="5"/>
  <c r="W399" i="5"/>
  <c r="V399" i="5"/>
  <c r="U399" i="5"/>
  <c r="W395" i="5"/>
  <c r="V395" i="5"/>
  <c r="U395" i="5"/>
  <c r="V391" i="5"/>
  <c r="W391" i="5"/>
  <c r="U391" i="5"/>
  <c r="V387" i="5"/>
  <c r="W387" i="5"/>
  <c r="U387" i="5"/>
  <c r="W383" i="5"/>
  <c r="V383" i="5"/>
  <c r="U383" i="5"/>
  <c r="W379" i="5"/>
  <c r="V379" i="5"/>
  <c r="U379" i="5"/>
  <c r="W375" i="5"/>
  <c r="V375" i="5"/>
  <c r="U375" i="5"/>
  <c r="X371" i="5"/>
  <c r="V371" i="5"/>
  <c r="U371" i="5"/>
  <c r="X367" i="5"/>
  <c r="V367" i="5"/>
  <c r="U367" i="5"/>
  <c r="X363" i="5"/>
  <c r="V363" i="5"/>
  <c r="U363" i="5"/>
  <c r="X359" i="5"/>
  <c r="V359" i="5"/>
  <c r="U359" i="5"/>
  <c r="X355" i="5"/>
  <c r="V355" i="5"/>
  <c r="U355" i="5"/>
  <c r="X351" i="5"/>
  <c r="V351" i="5"/>
  <c r="U351" i="5"/>
  <c r="X347" i="5"/>
  <c r="V347" i="5"/>
  <c r="U347" i="5"/>
  <c r="X343" i="5"/>
  <c r="V343" i="5"/>
  <c r="U343" i="5"/>
  <c r="X339" i="5"/>
  <c r="V339" i="5"/>
  <c r="U339" i="5"/>
  <c r="X335" i="5"/>
  <c r="V335" i="5"/>
  <c r="U335" i="5"/>
  <c r="X331" i="5"/>
  <c r="V331" i="5"/>
  <c r="U331" i="5"/>
  <c r="X327" i="5"/>
  <c r="V327" i="5"/>
  <c r="U327" i="5"/>
  <c r="X323" i="5"/>
  <c r="V323" i="5"/>
  <c r="U323" i="5"/>
  <c r="X319" i="5"/>
  <c r="V319" i="5"/>
  <c r="U319" i="5"/>
  <c r="X315" i="5"/>
  <c r="V315" i="5"/>
  <c r="U315" i="5"/>
  <c r="X311" i="5"/>
  <c r="V311" i="5"/>
  <c r="U311" i="5"/>
  <c r="X307" i="5"/>
  <c r="V307" i="5"/>
  <c r="U307" i="5"/>
  <c r="X303" i="5"/>
  <c r="V303" i="5"/>
  <c r="U303" i="5"/>
  <c r="X299" i="5"/>
  <c r="V299" i="5"/>
  <c r="U299" i="5"/>
  <c r="X295" i="5"/>
  <c r="V295" i="5"/>
  <c r="U295" i="5"/>
  <c r="X291" i="5"/>
  <c r="V291" i="5"/>
  <c r="U291" i="5"/>
  <c r="X287" i="5"/>
  <c r="V287" i="5"/>
  <c r="U287" i="5"/>
  <c r="X283" i="5"/>
  <c r="V283" i="5"/>
  <c r="U283" i="5"/>
  <c r="X279" i="5"/>
  <c r="V279" i="5"/>
  <c r="U279" i="5"/>
  <c r="X275" i="5"/>
  <c r="V275" i="5"/>
  <c r="U275" i="5"/>
  <c r="X271" i="5"/>
  <c r="V271" i="5"/>
  <c r="U271" i="5"/>
  <c r="X267" i="5"/>
  <c r="V267" i="5"/>
  <c r="U267" i="5"/>
  <c r="X263" i="5"/>
  <c r="V263" i="5"/>
  <c r="U263" i="5"/>
  <c r="X259" i="5"/>
  <c r="V259" i="5"/>
  <c r="U259" i="5"/>
  <c r="X255" i="5"/>
  <c r="V255" i="5"/>
  <c r="U255" i="5"/>
  <c r="X251" i="5"/>
  <c r="V251" i="5"/>
  <c r="U251" i="5"/>
  <c r="X247" i="5"/>
  <c r="V247" i="5"/>
  <c r="U247" i="5"/>
  <c r="X243" i="5"/>
  <c r="V243" i="5"/>
  <c r="U243" i="5"/>
  <c r="X239" i="5"/>
  <c r="V239" i="5"/>
  <c r="U239" i="5"/>
  <c r="X235" i="5"/>
  <c r="V235" i="5"/>
  <c r="U235" i="5"/>
  <c r="X231" i="5"/>
  <c r="V231" i="5"/>
  <c r="U231" i="5"/>
  <c r="X227" i="5"/>
  <c r="V227" i="5"/>
  <c r="U227" i="5"/>
  <c r="X223" i="5"/>
  <c r="V223" i="5"/>
  <c r="U223" i="5"/>
  <c r="X219" i="5"/>
  <c r="V219" i="5"/>
  <c r="U219" i="5"/>
  <c r="X215" i="5"/>
  <c r="V215" i="5"/>
  <c r="U215" i="5"/>
  <c r="X211" i="5"/>
  <c r="U211" i="5"/>
  <c r="X207" i="5"/>
  <c r="U207" i="5"/>
  <c r="X203" i="5"/>
  <c r="U203" i="5"/>
  <c r="X199" i="5"/>
  <c r="U199" i="5"/>
  <c r="X195" i="5"/>
  <c r="U195" i="5"/>
  <c r="X191" i="5"/>
  <c r="U191" i="5"/>
  <c r="X187" i="5"/>
  <c r="U187" i="5"/>
  <c r="X183" i="5"/>
  <c r="U183" i="5"/>
  <c r="X179" i="5"/>
  <c r="U179" i="5"/>
  <c r="X175" i="5"/>
  <c r="U175" i="5"/>
  <c r="X171" i="5"/>
  <c r="U171" i="5"/>
  <c r="X167" i="5"/>
  <c r="U167" i="5"/>
  <c r="X163" i="5"/>
  <c r="U163" i="5"/>
  <c r="X159" i="5"/>
  <c r="U159" i="5"/>
  <c r="X155" i="5"/>
  <c r="U155" i="5"/>
  <c r="X151" i="5"/>
  <c r="U151" i="5"/>
  <c r="X147" i="5"/>
  <c r="U147" i="5"/>
  <c r="X143" i="5"/>
  <c r="U143" i="5"/>
  <c r="X139" i="5"/>
  <c r="U139" i="5"/>
  <c r="X135" i="5"/>
  <c r="U135" i="5"/>
  <c r="X131" i="5"/>
  <c r="U131" i="5"/>
  <c r="X127" i="5"/>
  <c r="U127" i="5"/>
  <c r="X123" i="5"/>
  <c r="U123" i="5"/>
  <c r="X119" i="5"/>
  <c r="U119" i="5"/>
  <c r="X115" i="5"/>
  <c r="U115" i="5"/>
  <c r="X111" i="5"/>
  <c r="U111" i="5"/>
  <c r="X107" i="5"/>
  <c r="U107" i="5"/>
  <c r="X103" i="5"/>
  <c r="U103" i="5"/>
  <c r="X99" i="5"/>
  <c r="U99" i="5"/>
  <c r="X95" i="5"/>
  <c r="U95" i="5"/>
  <c r="X91" i="5"/>
  <c r="U91" i="5"/>
  <c r="X87" i="5"/>
  <c r="U87" i="5"/>
  <c r="X83" i="5"/>
  <c r="U83" i="5"/>
  <c r="X79" i="5"/>
  <c r="U79" i="5"/>
  <c r="X75" i="5"/>
  <c r="U75" i="5"/>
  <c r="X71" i="5"/>
  <c r="U71" i="5"/>
  <c r="X67" i="5"/>
  <c r="U67" i="5"/>
  <c r="X63" i="5"/>
  <c r="U63" i="5"/>
  <c r="X59" i="5"/>
  <c r="U59" i="5"/>
  <c r="X55" i="5"/>
  <c r="U55" i="5"/>
  <c r="X51" i="5"/>
  <c r="U51" i="5"/>
  <c r="X47" i="5"/>
  <c r="U47" i="5"/>
  <c r="X43" i="5"/>
  <c r="X39" i="5"/>
  <c r="X35" i="5"/>
  <c r="X31" i="5"/>
  <c r="X27" i="5"/>
  <c r="X23" i="5"/>
  <c r="X19" i="5"/>
  <c r="X15" i="5"/>
  <c r="W887" i="5"/>
  <c r="V887" i="5"/>
  <c r="U887" i="5"/>
  <c r="W871" i="5"/>
  <c r="V871" i="5"/>
  <c r="U871" i="5"/>
  <c r="W855" i="5"/>
  <c r="V855" i="5"/>
  <c r="U855" i="5"/>
  <c r="W886" i="5"/>
  <c r="V886" i="5"/>
  <c r="U886" i="5"/>
  <c r="W858" i="5"/>
  <c r="V858" i="5"/>
  <c r="U858" i="5"/>
  <c r="W834" i="5"/>
  <c r="V834" i="5"/>
  <c r="U834" i="5"/>
  <c r="W814" i="5"/>
  <c r="U814" i="5"/>
  <c r="V814" i="5"/>
  <c r="W790" i="5"/>
  <c r="V790" i="5"/>
  <c r="U790" i="5"/>
  <c r="W766" i="5"/>
  <c r="U766" i="5"/>
  <c r="V766" i="5"/>
  <c r="W742" i="5"/>
  <c r="V742" i="5"/>
  <c r="U742" i="5"/>
  <c r="W710" i="5"/>
  <c r="V710" i="5"/>
  <c r="U710" i="5"/>
  <c r="W690" i="5"/>
  <c r="V690" i="5"/>
  <c r="U690" i="5"/>
  <c r="W678" i="5"/>
  <c r="V678" i="5"/>
  <c r="U678" i="5"/>
  <c r="W674" i="5"/>
  <c r="V674" i="5"/>
  <c r="U674" i="5"/>
  <c r="W670" i="5"/>
  <c r="U670" i="5"/>
  <c r="V670" i="5"/>
  <c r="W666" i="5"/>
  <c r="V666" i="5"/>
  <c r="U666" i="5"/>
  <c r="W662" i="5"/>
  <c r="V662" i="5"/>
  <c r="U662" i="5"/>
  <c r="W654" i="5"/>
  <c r="U654" i="5"/>
  <c r="V654" i="5"/>
  <c r="W646" i="5"/>
  <c r="V646" i="5"/>
  <c r="U646" i="5"/>
  <c r="W642" i="5"/>
  <c r="V642" i="5"/>
  <c r="U642" i="5"/>
  <c r="W638" i="5"/>
  <c r="U638" i="5"/>
  <c r="V638" i="5"/>
  <c r="W634" i="5"/>
  <c r="V634" i="5"/>
  <c r="U634" i="5"/>
  <c r="W630" i="5"/>
  <c r="V630" i="5"/>
  <c r="U630" i="5"/>
  <c r="W626" i="5"/>
  <c r="V626" i="5"/>
  <c r="U626" i="5"/>
  <c r="W622" i="5"/>
  <c r="U622" i="5"/>
  <c r="V622" i="5"/>
  <c r="W618" i="5"/>
  <c r="V618" i="5"/>
  <c r="U618" i="5"/>
  <c r="W614" i="5"/>
  <c r="V614" i="5"/>
  <c r="U614" i="5"/>
  <c r="W610" i="5"/>
  <c r="V610" i="5"/>
  <c r="U610" i="5"/>
  <c r="W606" i="5"/>
  <c r="U606" i="5"/>
  <c r="V606" i="5"/>
  <c r="W602" i="5"/>
  <c r="V602" i="5"/>
  <c r="U602" i="5"/>
  <c r="W598" i="5"/>
  <c r="V598" i="5"/>
  <c r="U598" i="5"/>
  <c r="W594" i="5"/>
  <c r="V594" i="5"/>
  <c r="U594" i="5"/>
  <c r="W590" i="5"/>
  <c r="U590" i="5"/>
  <c r="V590" i="5"/>
  <c r="W586" i="5"/>
  <c r="V586" i="5"/>
  <c r="U586" i="5"/>
  <c r="W582" i="5"/>
  <c r="V582" i="5"/>
  <c r="U582" i="5"/>
  <c r="W578" i="5"/>
  <c r="V578" i="5"/>
  <c r="U578" i="5"/>
  <c r="W574" i="5"/>
  <c r="U574" i="5"/>
  <c r="V574" i="5"/>
  <c r="W570" i="5"/>
  <c r="V570" i="5"/>
  <c r="U570" i="5"/>
  <c r="W566" i="5"/>
  <c r="V566" i="5"/>
  <c r="U566" i="5"/>
  <c r="W562" i="5"/>
  <c r="V562" i="5"/>
  <c r="U562" i="5"/>
  <c r="W558" i="5"/>
  <c r="U558" i="5"/>
  <c r="V558" i="5"/>
  <c r="W554" i="5"/>
  <c r="V554" i="5"/>
  <c r="U554" i="5"/>
  <c r="W550" i="5"/>
  <c r="V550" i="5"/>
  <c r="U550" i="5"/>
  <c r="W546" i="5"/>
  <c r="V546" i="5"/>
  <c r="U546" i="5"/>
  <c r="W542" i="5"/>
  <c r="U542" i="5"/>
  <c r="V542" i="5"/>
  <c r="W538" i="5"/>
  <c r="V538" i="5"/>
  <c r="U538" i="5"/>
  <c r="W534" i="5"/>
  <c r="V534" i="5"/>
  <c r="U534" i="5"/>
  <c r="W530" i="5"/>
  <c r="V530" i="5"/>
  <c r="U530" i="5"/>
  <c r="W526" i="5"/>
  <c r="U526" i="5"/>
  <c r="V526" i="5"/>
  <c r="W522" i="5"/>
  <c r="V522" i="5"/>
  <c r="U522" i="5"/>
  <c r="W518" i="5"/>
  <c r="V518" i="5"/>
  <c r="U518" i="5"/>
  <c r="W514" i="5"/>
  <c r="V514" i="5"/>
  <c r="U514" i="5"/>
  <c r="V510" i="5"/>
  <c r="W510" i="5"/>
  <c r="U510" i="5"/>
  <c r="W506" i="5"/>
  <c r="V506" i="5"/>
  <c r="U506" i="5"/>
  <c r="V502" i="5"/>
  <c r="W502" i="5"/>
  <c r="U502" i="5"/>
  <c r="V498" i="5"/>
  <c r="W498" i="5"/>
  <c r="U498" i="5"/>
  <c r="V494" i="5"/>
  <c r="W494" i="5"/>
  <c r="U494" i="5"/>
  <c r="W490" i="5"/>
  <c r="V490" i="5"/>
  <c r="U490" i="5"/>
  <c r="V486" i="5"/>
  <c r="W486" i="5"/>
  <c r="U486" i="5"/>
  <c r="V482" i="5"/>
  <c r="W482" i="5"/>
  <c r="U482" i="5"/>
  <c r="V478" i="5"/>
  <c r="W478" i="5"/>
  <c r="U478" i="5"/>
  <c r="W474" i="5"/>
  <c r="V474" i="5"/>
  <c r="U474" i="5"/>
  <c r="V470" i="5"/>
  <c r="W470" i="5"/>
  <c r="U470" i="5"/>
  <c r="V466" i="5"/>
  <c r="W466" i="5"/>
  <c r="U466" i="5"/>
  <c r="V462" i="5"/>
  <c r="W462" i="5"/>
  <c r="U462" i="5"/>
  <c r="W458" i="5"/>
  <c r="V458" i="5"/>
  <c r="U458" i="5"/>
  <c r="V454" i="5"/>
  <c r="W454" i="5"/>
  <c r="U454" i="5"/>
  <c r="V450" i="5"/>
  <c r="W450" i="5"/>
  <c r="U450" i="5"/>
  <c r="V446" i="5"/>
  <c r="W446" i="5"/>
  <c r="U446" i="5"/>
  <c r="W442" i="5"/>
  <c r="V442" i="5"/>
  <c r="U442" i="5"/>
  <c r="V438" i="5"/>
  <c r="W438" i="5"/>
  <c r="U438" i="5"/>
  <c r="V434" i="5"/>
  <c r="W434" i="5"/>
  <c r="U434" i="5"/>
  <c r="V430" i="5"/>
  <c r="W430" i="5"/>
  <c r="U430" i="5"/>
  <c r="W426" i="5"/>
  <c r="V426" i="5"/>
  <c r="U426" i="5"/>
  <c r="V422" i="5"/>
  <c r="W422" i="5"/>
  <c r="U422" i="5"/>
  <c r="V418" i="5"/>
  <c r="W418" i="5"/>
  <c r="U418" i="5"/>
  <c r="V414" i="5"/>
  <c r="W414" i="5"/>
  <c r="U414" i="5"/>
  <c r="W410" i="5"/>
  <c r="V410" i="5"/>
  <c r="U410" i="5"/>
  <c r="V406" i="5"/>
  <c r="W406" i="5"/>
  <c r="U406" i="5"/>
  <c r="V402" i="5"/>
  <c r="W402" i="5"/>
  <c r="U402" i="5"/>
  <c r="V398" i="5"/>
  <c r="W398" i="5"/>
  <c r="U398" i="5"/>
  <c r="W394" i="5"/>
  <c r="V394" i="5"/>
  <c r="U394" i="5"/>
  <c r="V390" i="5"/>
  <c r="W390" i="5"/>
  <c r="U390" i="5"/>
  <c r="V386" i="5"/>
  <c r="W386" i="5"/>
  <c r="U386" i="5"/>
  <c r="V382" i="5"/>
  <c r="W382" i="5"/>
  <c r="U382" i="5"/>
  <c r="W378" i="5"/>
  <c r="V378" i="5"/>
  <c r="U378" i="5"/>
  <c r="W374" i="5"/>
  <c r="V374" i="5"/>
  <c r="U374" i="5"/>
  <c r="X370" i="5"/>
  <c r="V370" i="5"/>
  <c r="U370" i="5"/>
  <c r="X366" i="5"/>
  <c r="V366" i="5"/>
  <c r="U366" i="5"/>
  <c r="X362" i="5"/>
  <c r="V362" i="5"/>
  <c r="U362" i="5"/>
  <c r="X358" i="5"/>
  <c r="V358" i="5"/>
  <c r="U358" i="5"/>
  <c r="X354" i="5"/>
  <c r="V354" i="5"/>
  <c r="U354" i="5"/>
  <c r="X350" i="5"/>
  <c r="V350" i="5"/>
  <c r="U350" i="5"/>
  <c r="X346" i="5"/>
  <c r="V346" i="5"/>
  <c r="U346" i="5"/>
  <c r="X342" i="5"/>
  <c r="V342" i="5"/>
  <c r="U342" i="5"/>
  <c r="X338" i="5"/>
  <c r="V338" i="5"/>
  <c r="U338" i="5"/>
  <c r="X334" i="5"/>
  <c r="V334" i="5"/>
  <c r="U334" i="5"/>
  <c r="X330" i="5"/>
  <c r="V330" i="5"/>
  <c r="U330" i="5"/>
  <c r="X326" i="5"/>
  <c r="V326" i="5"/>
  <c r="U326" i="5"/>
  <c r="X322" i="5"/>
  <c r="V322" i="5"/>
  <c r="U322" i="5"/>
  <c r="X318" i="5"/>
  <c r="V318" i="5"/>
  <c r="U318" i="5"/>
  <c r="X314" i="5"/>
  <c r="V314" i="5"/>
  <c r="U314" i="5"/>
  <c r="X310" i="5"/>
  <c r="V310" i="5"/>
  <c r="U310" i="5"/>
  <c r="X306" i="5"/>
  <c r="V306" i="5"/>
  <c r="U306" i="5"/>
  <c r="X302" i="5"/>
  <c r="V302" i="5"/>
  <c r="U302" i="5"/>
  <c r="X298" i="5"/>
  <c r="V298" i="5"/>
  <c r="U298" i="5"/>
  <c r="X294" i="5"/>
  <c r="V294" i="5"/>
  <c r="U294" i="5"/>
  <c r="X290" i="5"/>
  <c r="V290" i="5"/>
  <c r="U290" i="5"/>
  <c r="X286" i="5"/>
  <c r="V286" i="5"/>
  <c r="U286" i="5"/>
  <c r="X282" i="5"/>
  <c r="V282" i="5"/>
  <c r="U282" i="5"/>
  <c r="X278" i="5"/>
  <c r="V278" i="5"/>
  <c r="U278" i="5"/>
  <c r="X274" i="5"/>
  <c r="V274" i="5"/>
  <c r="U274" i="5"/>
  <c r="X270" i="5"/>
  <c r="V270" i="5"/>
  <c r="U270" i="5"/>
  <c r="X266" i="5"/>
  <c r="V266" i="5"/>
  <c r="U266" i="5"/>
  <c r="X262" i="5"/>
  <c r="V262" i="5"/>
  <c r="U262" i="5"/>
  <c r="X258" i="5"/>
  <c r="V258" i="5"/>
  <c r="U258" i="5"/>
  <c r="X254" i="5"/>
  <c r="V254" i="5"/>
  <c r="U254" i="5"/>
  <c r="X250" i="5"/>
  <c r="V250" i="5"/>
  <c r="U250" i="5"/>
  <c r="X246" i="5"/>
  <c r="V246" i="5"/>
  <c r="U246" i="5"/>
  <c r="X242" i="5"/>
  <c r="V242" i="5"/>
  <c r="U242" i="5"/>
  <c r="X238" i="5"/>
  <c r="V238" i="5"/>
  <c r="U238" i="5"/>
  <c r="X234" i="5"/>
  <c r="V234" i="5"/>
  <c r="U234" i="5"/>
  <c r="X230" i="5"/>
  <c r="V230" i="5"/>
  <c r="U230" i="5"/>
  <c r="X226" i="5"/>
  <c r="V226" i="5"/>
  <c r="U226" i="5"/>
  <c r="X222" i="5"/>
  <c r="V222" i="5"/>
  <c r="U222" i="5"/>
  <c r="X218" i="5"/>
  <c r="V218" i="5"/>
  <c r="U218" i="5"/>
  <c r="X214" i="5"/>
  <c r="V214" i="5"/>
  <c r="U214" i="5"/>
  <c r="X210" i="5"/>
  <c r="U210" i="5"/>
  <c r="X206" i="5"/>
  <c r="U206" i="5"/>
  <c r="X202" i="5"/>
  <c r="U202" i="5"/>
  <c r="X198" i="5"/>
  <c r="U198" i="5"/>
  <c r="X194" i="5"/>
  <c r="U194" i="5"/>
  <c r="X190" i="5"/>
  <c r="U190" i="5"/>
  <c r="X186" i="5"/>
  <c r="U186" i="5"/>
  <c r="X182" i="5"/>
  <c r="U182" i="5"/>
  <c r="X178" i="5"/>
  <c r="U178" i="5"/>
  <c r="X174" i="5"/>
  <c r="U174" i="5"/>
  <c r="X170" i="5"/>
  <c r="U170" i="5"/>
  <c r="X166" i="5"/>
  <c r="U166" i="5"/>
  <c r="X162" i="5"/>
  <c r="U162" i="5"/>
  <c r="X158" i="5"/>
  <c r="U158" i="5"/>
  <c r="X154" i="5"/>
  <c r="U154" i="5"/>
  <c r="X150" i="5"/>
  <c r="U150" i="5"/>
  <c r="X146" i="5"/>
  <c r="U146" i="5"/>
  <c r="X142" i="5"/>
  <c r="U142" i="5"/>
  <c r="X138" i="5"/>
  <c r="U138" i="5"/>
  <c r="X134" i="5"/>
  <c r="U134" i="5"/>
  <c r="X130" i="5"/>
  <c r="U130" i="5"/>
  <c r="X126" i="5"/>
  <c r="U126" i="5"/>
  <c r="X122" i="5"/>
  <c r="U122" i="5"/>
  <c r="X118" i="5"/>
  <c r="U118" i="5"/>
  <c r="X114" i="5"/>
  <c r="U114" i="5"/>
  <c r="X110" i="5"/>
  <c r="U110" i="5"/>
  <c r="X106" i="5"/>
  <c r="U106" i="5"/>
  <c r="X102" i="5"/>
  <c r="U102" i="5"/>
  <c r="X98" i="5"/>
  <c r="U98" i="5"/>
  <c r="X94" i="5"/>
  <c r="U94" i="5"/>
  <c r="X90" i="5"/>
  <c r="U90" i="5"/>
  <c r="X86" i="5"/>
  <c r="U86" i="5"/>
  <c r="X82" i="5"/>
  <c r="U82" i="5"/>
  <c r="X78" i="5"/>
  <c r="U78" i="5"/>
  <c r="X74" i="5"/>
  <c r="U74" i="5"/>
  <c r="X70" i="5"/>
  <c r="U70" i="5"/>
  <c r="X66" i="5"/>
  <c r="U66" i="5"/>
  <c r="X62" i="5"/>
  <c r="U62" i="5"/>
  <c r="X58" i="5"/>
  <c r="U58" i="5"/>
  <c r="X54" i="5"/>
  <c r="U54" i="5"/>
  <c r="X50" i="5"/>
  <c r="U50" i="5"/>
  <c r="X46" i="5"/>
  <c r="X42" i="5"/>
  <c r="X38" i="5"/>
  <c r="X34" i="5"/>
  <c r="X30" i="5"/>
  <c r="X26" i="5"/>
  <c r="X22" i="5"/>
  <c r="X18" i="5"/>
  <c r="X14" i="5"/>
  <c r="Q452" i="5"/>
  <c r="Q448" i="5"/>
  <c r="Q444" i="5"/>
  <c r="Q440" i="5"/>
  <c r="Q436" i="5"/>
  <c r="Q432" i="5"/>
  <c r="Q428" i="5"/>
  <c r="Q424" i="5"/>
  <c r="Q420" i="5"/>
  <c r="Q416" i="5"/>
  <c r="Q412" i="5"/>
  <c r="Q408" i="5"/>
  <c r="Q404" i="5"/>
  <c r="Q400" i="5"/>
  <c r="Q396" i="5"/>
  <c r="Q392" i="5"/>
  <c r="Q388" i="5"/>
  <c r="Q300" i="5"/>
  <c r="Q284" i="5"/>
  <c r="Q268" i="5"/>
  <c r="Q252" i="5"/>
  <c r="Q236" i="5"/>
  <c r="Q220" i="5"/>
  <c r="Q204" i="5"/>
  <c r="Q188" i="5"/>
  <c r="Q172" i="5"/>
  <c r="Q156" i="5"/>
  <c r="Q140" i="5"/>
  <c r="Q124" i="5"/>
  <c r="Q108" i="5"/>
  <c r="Q92" i="5"/>
  <c r="Q76" i="5"/>
  <c r="Q60" i="5"/>
  <c r="Q44" i="5"/>
  <c r="Q28" i="5"/>
  <c r="Q12" i="5"/>
  <c r="N884" i="5"/>
  <c r="S884" i="5" s="1"/>
  <c r="P884" i="5"/>
  <c r="N872" i="5"/>
  <c r="S872" i="5" s="1"/>
  <c r="P872" i="5"/>
  <c r="P860" i="5"/>
  <c r="N860" i="5"/>
  <c r="S860" i="5" s="1"/>
  <c r="P852" i="5"/>
  <c r="N852" i="5"/>
  <c r="S852" i="5" s="1"/>
  <c r="N840" i="5"/>
  <c r="S840" i="5" s="1"/>
  <c r="P840" i="5"/>
  <c r="N824" i="5"/>
  <c r="S824" i="5" s="1"/>
  <c r="P824" i="5"/>
  <c r="N808" i="5"/>
  <c r="S808" i="5" s="1"/>
  <c r="P808" i="5"/>
  <c r="P796" i="5"/>
  <c r="N796" i="5"/>
  <c r="S796" i="5" s="1"/>
  <c r="N784" i="5"/>
  <c r="S784" i="5" s="1"/>
  <c r="P784" i="5"/>
  <c r="N768" i="5"/>
  <c r="S768" i="5" s="1"/>
  <c r="P768" i="5"/>
  <c r="P756" i="5"/>
  <c r="N756" i="5"/>
  <c r="S756" i="5" s="1"/>
  <c r="N744" i="5"/>
  <c r="S744" i="5" s="1"/>
  <c r="P744" i="5"/>
  <c r="P732" i="5"/>
  <c r="N732" i="5"/>
  <c r="S732" i="5" s="1"/>
  <c r="P724" i="5"/>
  <c r="N724" i="5"/>
  <c r="S724" i="5" s="1"/>
  <c r="P716" i="5"/>
  <c r="N716" i="5"/>
  <c r="S716" i="5" s="1"/>
  <c r="P708" i="5"/>
  <c r="N708" i="5"/>
  <c r="S708" i="5" s="1"/>
  <c r="P700" i="5"/>
  <c r="N700" i="5"/>
  <c r="S700" i="5" s="1"/>
  <c r="P692" i="5"/>
  <c r="N692" i="5"/>
  <c r="S692" i="5" s="1"/>
  <c r="P684" i="5"/>
  <c r="N684" i="5"/>
  <c r="S684" i="5" s="1"/>
  <c r="P676" i="5"/>
  <c r="N676" i="5"/>
  <c r="S676" i="5" s="1"/>
  <c r="N664" i="5"/>
  <c r="S664" i="5" s="1"/>
  <c r="P664" i="5"/>
  <c r="P656" i="5"/>
  <c r="N656" i="5"/>
  <c r="S656" i="5" s="1"/>
  <c r="N648" i="5"/>
  <c r="S648" i="5" s="1"/>
  <c r="P648" i="5"/>
  <c r="P640" i="5"/>
  <c r="N640" i="5"/>
  <c r="S640" i="5" s="1"/>
  <c r="N632" i="5"/>
  <c r="S632" i="5" s="1"/>
  <c r="P632" i="5"/>
  <c r="P624" i="5"/>
  <c r="N624" i="5"/>
  <c r="S624" i="5" s="1"/>
  <c r="P620" i="5"/>
  <c r="N620" i="5"/>
  <c r="S620" i="5" s="1"/>
  <c r="N612" i="5"/>
  <c r="S612" i="5" s="1"/>
  <c r="P612" i="5"/>
  <c r="P604" i="5"/>
  <c r="N604" i="5"/>
  <c r="S604" i="5" s="1"/>
  <c r="N596" i="5"/>
  <c r="S596" i="5" s="1"/>
  <c r="P596" i="5"/>
  <c r="Q584" i="5"/>
  <c r="Q568" i="5"/>
  <c r="Q552" i="5"/>
  <c r="Q504" i="5"/>
  <c r="P887" i="5"/>
  <c r="N887" i="5"/>
  <c r="S887" i="5" s="1"/>
  <c r="N883" i="5"/>
  <c r="S883" i="5" s="1"/>
  <c r="P883" i="5"/>
  <c r="N879" i="5"/>
  <c r="S879" i="5" s="1"/>
  <c r="P879" i="5"/>
  <c r="P875" i="5"/>
  <c r="N875" i="5"/>
  <c r="S875" i="5" s="1"/>
  <c r="N871" i="5"/>
  <c r="S871" i="5" s="1"/>
  <c r="P871" i="5"/>
  <c r="P867" i="5"/>
  <c r="N867" i="5"/>
  <c r="S867" i="5" s="1"/>
  <c r="N863" i="5"/>
  <c r="S863" i="5" s="1"/>
  <c r="P863" i="5"/>
  <c r="P859" i="5"/>
  <c r="N859" i="5"/>
  <c r="S859" i="5" s="1"/>
  <c r="N855" i="5"/>
  <c r="S855" i="5" s="1"/>
  <c r="P855" i="5"/>
  <c r="P851" i="5"/>
  <c r="N851" i="5"/>
  <c r="S851" i="5" s="1"/>
  <c r="N847" i="5"/>
  <c r="S847" i="5" s="1"/>
  <c r="P847" i="5"/>
  <c r="P843" i="5"/>
  <c r="N843" i="5"/>
  <c r="S843" i="5" s="1"/>
  <c r="N839" i="5"/>
  <c r="S839" i="5" s="1"/>
  <c r="P839" i="5"/>
  <c r="P835" i="5"/>
  <c r="N835" i="5"/>
  <c r="S835" i="5" s="1"/>
  <c r="N831" i="5"/>
  <c r="S831" i="5" s="1"/>
  <c r="P831" i="5"/>
  <c r="P827" i="5"/>
  <c r="N827" i="5"/>
  <c r="S827" i="5" s="1"/>
  <c r="N823" i="5"/>
  <c r="S823" i="5" s="1"/>
  <c r="P823" i="5"/>
  <c r="P819" i="5"/>
  <c r="N819" i="5"/>
  <c r="S819" i="5" s="1"/>
  <c r="N815" i="5"/>
  <c r="S815" i="5" s="1"/>
  <c r="P815" i="5"/>
  <c r="P811" i="5"/>
  <c r="N811" i="5"/>
  <c r="S811" i="5" s="1"/>
  <c r="N807" i="5"/>
  <c r="S807" i="5" s="1"/>
  <c r="P807" i="5"/>
  <c r="P803" i="5"/>
  <c r="N803" i="5"/>
  <c r="S803" i="5" s="1"/>
  <c r="N799" i="5"/>
  <c r="S799" i="5" s="1"/>
  <c r="P799" i="5"/>
  <c r="P795" i="5"/>
  <c r="N795" i="5"/>
  <c r="S795" i="5" s="1"/>
  <c r="N791" i="5"/>
  <c r="S791" i="5" s="1"/>
  <c r="P791" i="5"/>
  <c r="P787" i="5"/>
  <c r="N787" i="5"/>
  <c r="S787" i="5" s="1"/>
  <c r="N783" i="5"/>
  <c r="S783" i="5" s="1"/>
  <c r="P783" i="5"/>
  <c r="P779" i="5"/>
  <c r="N779" i="5"/>
  <c r="S779" i="5" s="1"/>
  <c r="N775" i="5"/>
  <c r="S775" i="5" s="1"/>
  <c r="P775" i="5"/>
  <c r="P771" i="5"/>
  <c r="N771" i="5"/>
  <c r="S771" i="5" s="1"/>
  <c r="N767" i="5"/>
  <c r="S767" i="5" s="1"/>
  <c r="P767" i="5"/>
  <c r="P763" i="5"/>
  <c r="N763" i="5"/>
  <c r="S763" i="5" s="1"/>
  <c r="N759" i="5"/>
  <c r="S759" i="5" s="1"/>
  <c r="P759" i="5"/>
  <c r="P755" i="5"/>
  <c r="N755" i="5"/>
  <c r="S755" i="5" s="1"/>
  <c r="N751" i="5"/>
  <c r="S751" i="5" s="1"/>
  <c r="P751" i="5"/>
  <c r="P747" i="5"/>
  <c r="N747" i="5"/>
  <c r="S747" i="5" s="1"/>
  <c r="P743" i="5"/>
  <c r="N743" i="5"/>
  <c r="S743" i="5" s="1"/>
  <c r="P739" i="5"/>
  <c r="N739" i="5"/>
  <c r="S739" i="5" s="1"/>
  <c r="P735" i="5"/>
  <c r="N735" i="5"/>
  <c r="S735" i="5" s="1"/>
  <c r="P731" i="5"/>
  <c r="N731" i="5"/>
  <c r="S731" i="5" s="1"/>
  <c r="P727" i="5"/>
  <c r="N727" i="5"/>
  <c r="S727" i="5" s="1"/>
  <c r="P723" i="5"/>
  <c r="N723" i="5"/>
  <c r="S723" i="5" s="1"/>
  <c r="P719" i="5"/>
  <c r="N719" i="5"/>
  <c r="S719" i="5" s="1"/>
  <c r="P715" i="5"/>
  <c r="N715" i="5"/>
  <c r="S715" i="5" s="1"/>
  <c r="P711" i="5"/>
  <c r="N711" i="5"/>
  <c r="S711" i="5" s="1"/>
  <c r="P707" i="5"/>
  <c r="N707" i="5"/>
  <c r="S707" i="5" s="1"/>
  <c r="P703" i="5"/>
  <c r="N703" i="5"/>
  <c r="S703" i="5" s="1"/>
  <c r="P699" i="5"/>
  <c r="N699" i="5"/>
  <c r="S699" i="5" s="1"/>
  <c r="P695" i="5"/>
  <c r="N695" i="5"/>
  <c r="S695" i="5" s="1"/>
  <c r="P691" i="5"/>
  <c r="N691" i="5"/>
  <c r="S691" i="5" s="1"/>
  <c r="P687" i="5"/>
  <c r="N687" i="5"/>
  <c r="S687" i="5" s="1"/>
  <c r="P683" i="5"/>
  <c r="N683" i="5"/>
  <c r="S683" i="5" s="1"/>
  <c r="P679" i="5"/>
  <c r="N679" i="5"/>
  <c r="S679" i="5" s="1"/>
  <c r="P671" i="5"/>
  <c r="N671" i="5"/>
  <c r="S671" i="5" s="1"/>
  <c r="P667" i="5"/>
  <c r="N667" i="5"/>
  <c r="S667" i="5" s="1"/>
  <c r="P663" i="5"/>
  <c r="N663" i="5"/>
  <c r="S663" i="5" s="1"/>
  <c r="P659" i="5"/>
  <c r="N659" i="5"/>
  <c r="S659" i="5" s="1"/>
  <c r="P655" i="5"/>
  <c r="N655" i="5"/>
  <c r="S655" i="5" s="1"/>
  <c r="P651" i="5"/>
  <c r="N651" i="5"/>
  <c r="S651" i="5" s="1"/>
  <c r="P647" i="5"/>
  <c r="N647" i="5"/>
  <c r="S647" i="5" s="1"/>
  <c r="P643" i="5"/>
  <c r="N643" i="5"/>
  <c r="S643" i="5" s="1"/>
  <c r="P639" i="5"/>
  <c r="N639" i="5"/>
  <c r="S639" i="5" s="1"/>
  <c r="P635" i="5"/>
  <c r="N635" i="5"/>
  <c r="S635" i="5" s="1"/>
  <c r="P631" i="5"/>
  <c r="N631" i="5"/>
  <c r="S631" i="5" s="1"/>
  <c r="P627" i="5"/>
  <c r="N627" i="5"/>
  <c r="S627" i="5" s="1"/>
  <c r="P623" i="5"/>
  <c r="N623" i="5"/>
  <c r="S623" i="5" s="1"/>
  <c r="P619" i="5"/>
  <c r="N619" i="5"/>
  <c r="S619" i="5" s="1"/>
  <c r="P615" i="5"/>
  <c r="N615" i="5"/>
  <c r="S615" i="5" s="1"/>
  <c r="P611" i="5"/>
  <c r="N611" i="5"/>
  <c r="S611" i="5" s="1"/>
  <c r="P607" i="5"/>
  <c r="N607" i="5"/>
  <c r="S607" i="5" s="1"/>
  <c r="P603" i="5"/>
  <c r="N603" i="5"/>
  <c r="S603" i="5" s="1"/>
  <c r="P599" i="5"/>
  <c r="N599" i="5"/>
  <c r="S599" i="5" s="1"/>
  <c r="P595" i="5"/>
  <c r="N595" i="5"/>
  <c r="S595" i="5" s="1"/>
  <c r="P886" i="5"/>
  <c r="N886" i="5"/>
  <c r="S886" i="5" s="1"/>
  <c r="N882" i="5"/>
  <c r="S882" i="5" s="1"/>
  <c r="P882" i="5"/>
  <c r="N878" i="5"/>
  <c r="S878" i="5" s="1"/>
  <c r="P878" i="5"/>
  <c r="P874" i="5"/>
  <c r="N874" i="5"/>
  <c r="S874" i="5" s="1"/>
  <c r="P870" i="5"/>
  <c r="N870" i="5"/>
  <c r="S870" i="5" s="1"/>
  <c r="P866" i="5"/>
  <c r="N866" i="5"/>
  <c r="S866" i="5" s="1"/>
  <c r="P862" i="5"/>
  <c r="N862" i="5"/>
  <c r="S862" i="5" s="1"/>
  <c r="P858" i="5"/>
  <c r="N858" i="5"/>
  <c r="S858" i="5" s="1"/>
  <c r="P854" i="5"/>
  <c r="N854" i="5"/>
  <c r="S854" i="5" s="1"/>
  <c r="P850" i="5"/>
  <c r="N850" i="5"/>
  <c r="S850" i="5" s="1"/>
  <c r="P846" i="5"/>
  <c r="N846" i="5"/>
  <c r="S846" i="5" s="1"/>
  <c r="P842" i="5"/>
  <c r="N842" i="5"/>
  <c r="S842" i="5" s="1"/>
  <c r="P838" i="5"/>
  <c r="N838" i="5"/>
  <c r="S838" i="5" s="1"/>
  <c r="P834" i="5"/>
  <c r="N834" i="5"/>
  <c r="S834" i="5" s="1"/>
  <c r="P830" i="5"/>
  <c r="N830" i="5"/>
  <c r="S830" i="5" s="1"/>
  <c r="P826" i="5"/>
  <c r="N826" i="5"/>
  <c r="S826" i="5" s="1"/>
  <c r="P822" i="5"/>
  <c r="N822" i="5"/>
  <c r="S822" i="5" s="1"/>
  <c r="P818" i="5"/>
  <c r="N818" i="5"/>
  <c r="S818" i="5" s="1"/>
  <c r="P814" i="5"/>
  <c r="N814" i="5"/>
  <c r="S814" i="5" s="1"/>
  <c r="P810" i="5"/>
  <c r="N810" i="5"/>
  <c r="S810" i="5" s="1"/>
  <c r="P806" i="5"/>
  <c r="N806" i="5"/>
  <c r="S806" i="5" s="1"/>
  <c r="P802" i="5"/>
  <c r="N802" i="5"/>
  <c r="S802" i="5" s="1"/>
  <c r="P798" i="5"/>
  <c r="N798" i="5"/>
  <c r="S798" i="5" s="1"/>
  <c r="P794" i="5"/>
  <c r="N794" i="5"/>
  <c r="S794" i="5" s="1"/>
  <c r="P790" i="5"/>
  <c r="N790" i="5"/>
  <c r="S790" i="5" s="1"/>
  <c r="P786" i="5"/>
  <c r="N786" i="5"/>
  <c r="S786" i="5" s="1"/>
  <c r="P782" i="5"/>
  <c r="N782" i="5"/>
  <c r="S782" i="5" s="1"/>
  <c r="P778" i="5"/>
  <c r="N778" i="5"/>
  <c r="S778" i="5" s="1"/>
  <c r="P774" i="5"/>
  <c r="N774" i="5"/>
  <c r="S774" i="5" s="1"/>
  <c r="P770" i="5"/>
  <c r="N770" i="5"/>
  <c r="S770" i="5" s="1"/>
  <c r="P766" i="5"/>
  <c r="N766" i="5"/>
  <c r="S766" i="5" s="1"/>
  <c r="P762" i="5"/>
  <c r="N762" i="5"/>
  <c r="S762" i="5" s="1"/>
  <c r="P758" i="5"/>
  <c r="N758" i="5"/>
  <c r="S758" i="5" s="1"/>
  <c r="P754" i="5"/>
  <c r="N754" i="5"/>
  <c r="S754" i="5" s="1"/>
  <c r="P750" i="5"/>
  <c r="N750" i="5"/>
  <c r="S750" i="5" s="1"/>
  <c r="P746" i="5"/>
  <c r="N746" i="5"/>
  <c r="S746" i="5" s="1"/>
  <c r="P742" i="5"/>
  <c r="N742" i="5"/>
  <c r="S742" i="5" s="1"/>
  <c r="P738" i="5"/>
  <c r="N738" i="5"/>
  <c r="S738" i="5" s="1"/>
  <c r="P734" i="5"/>
  <c r="N734" i="5"/>
  <c r="S734" i="5" s="1"/>
  <c r="P730" i="5"/>
  <c r="N730" i="5"/>
  <c r="S730" i="5" s="1"/>
  <c r="P726" i="5"/>
  <c r="N726" i="5"/>
  <c r="S726" i="5" s="1"/>
  <c r="P722" i="5"/>
  <c r="N722" i="5"/>
  <c r="S722" i="5" s="1"/>
  <c r="P718" i="5"/>
  <c r="N718" i="5"/>
  <c r="S718" i="5" s="1"/>
  <c r="P714" i="5"/>
  <c r="N714" i="5"/>
  <c r="S714" i="5" s="1"/>
  <c r="P710" i="5"/>
  <c r="N710" i="5"/>
  <c r="S710" i="5" s="1"/>
  <c r="P706" i="5"/>
  <c r="N706" i="5"/>
  <c r="S706" i="5" s="1"/>
  <c r="P702" i="5"/>
  <c r="N702" i="5"/>
  <c r="S702" i="5" s="1"/>
  <c r="P698" i="5"/>
  <c r="N698" i="5"/>
  <c r="S698" i="5" s="1"/>
  <c r="P694" i="5"/>
  <c r="N694" i="5"/>
  <c r="S694" i="5" s="1"/>
  <c r="P690" i="5"/>
  <c r="N690" i="5"/>
  <c r="S690" i="5" s="1"/>
  <c r="P686" i="5"/>
  <c r="N686" i="5"/>
  <c r="S686" i="5" s="1"/>
  <c r="P682" i="5"/>
  <c r="N682" i="5"/>
  <c r="S682" i="5" s="1"/>
  <c r="P678" i="5"/>
  <c r="N678" i="5"/>
  <c r="S678" i="5" s="1"/>
  <c r="P674" i="5"/>
  <c r="N674" i="5"/>
  <c r="S674" i="5" s="1"/>
  <c r="P670" i="5"/>
  <c r="N670" i="5"/>
  <c r="S670" i="5" s="1"/>
  <c r="P666" i="5"/>
  <c r="N666" i="5"/>
  <c r="S666" i="5" s="1"/>
  <c r="P662" i="5"/>
  <c r="N662" i="5"/>
  <c r="S662" i="5" s="1"/>
  <c r="P658" i="5"/>
  <c r="N658" i="5"/>
  <c r="S658" i="5" s="1"/>
  <c r="P654" i="5"/>
  <c r="N654" i="5"/>
  <c r="S654" i="5" s="1"/>
  <c r="P650" i="5"/>
  <c r="N650" i="5"/>
  <c r="S650" i="5" s="1"/>
  <c r="P646" i="5"/>
  <c r="N646" i="5"/>
  <c r="S646" i="5" s="1"/>
  <c r="P642" i="5"/>
  <c r="N642" i="5"/>
  <c r="S642" i="5" s="1"/>
  <c r="P638" i="5"/>
  <c r="N638" i="5"/>
  <c r="S638" i="5" s="1"/>
  <c r="P880" i="5"/>
  <c r="N880" i="5"/>
  <c r="S880" i="5" s="1"/>
  <c r="N864" i="5"/>
  <c r="S864" i="5" s="1"/>
  <c r="P864" i="5"/>
  <c r="P844" i="5"/>
  <c r="N844" i="5"/>
  <c r="S844" i="5" s="1"/>
  <c r="N832" i="5"/>
  <c r="S832" i="5" s="1"/>
  <c r="P832" i="5"/>
  <c r="P812" i="5"/>
  <c r="N812" i="5"/>
  <c r="S812" i="5" s="1"/>
  <c r="N776" i="5"/>
  <c r="S776" i="5" s="1"/>
  <c r="P776" i="5"/>
  <c r="Q11" i="5"/>
  <c r="P885" i="5"/>
  <c r="N885" i="5"/>
  <c r="S885" i="5" s="1"/>
  <c r="P881" i="5"/>
  <c r="N881" i="5"/>
  <c r="S881" i="5" s="1"/>
  <c r="P877" i="5"/>
  <c r="N877" i="5"/>
  <c r="S877" i="5" s="1"/>
  <c r="P873" i="5"/>
  <c r="N873" i="5"/>
  <c r="S873" i="5" s="1"/>
  <c r="P869" i="5"/>
  <c r="N869" i="5"/>
  <c r="S869" i="5" s="1"/>
  <c r="P865" i="5"/>
  <c r="N865" i="5"/>
  <c r="S865" i="5" s="1"/>
  <c r="P861" i="5"/>
  <c r="N861" i="5"/>
  <c r="S861" i="5" s="1"/>
  <c r="P857" i="5"/>
  <c r="N857" i="5"/>
  <c r="S857" i="5" s="1"/>
  <c r="P853" i="5"/>
  <c r="N853" i="5"/>
  <c r="S853" i="5" s="1"/>
  <c r="P849" i="5"/>
  <c r="N849" i="5"/>
  <c r="S849" i="5" s="1"/>
  <c r="P845" i="5"/>
  <c r="N845" i="5"/>
  <c r="S845" i="5" s="1"/>
  <c r="P841" i="5"/>
  <c r="N841" i="5"/>
  <c r="S841" i="5" s="1"/>
  <c r="P837" i="5"/>
  <c r="N837" i="5"/>
  <c r="S837" i="5" s="1"/>
  <c r="P833" i="5"/>
  <c r="N833" i="5"/>
  <c r="S833" i="5" s="1"/>
  <c r="P829" i="5"/>
  <c r="N829" i="5"/>
  <c r="S829" i="5" s="1"/>
  <c r="P825" i="5"/>
  <c r="N825" i="5"/>
  <c r="S825" i="5" s="1"/>
  <c r="P821" i="5"/>
  <c r="N821" i="5"/>
  <c r="S821" i="5" s="1"/>
  <c r="P817" i="5"/>
  <c r="N817" i="5"/>
  <c r="S817" i="5" s="1"/>
  <c r="P813" i="5"/>
  <c r="N813" i="5"/>
  <c r="S813" i="5" s="1"/>
  <c r="P809" i="5"/>
  <c r="N809" i="5"/>
  <c r="S809" i="5" s="1"/>
  <c r="P805" i="5"/>
  <c r="N805" i="5"/>
  <c r="S805" i="5" s="1"/>
  <c r="P801" i="5"/>
  <c r="N801" i="5"/>
  <c r="S801" i="5" s="1"/>
  <c r="P797" i="5"/>
  <c r="N797" i="5"/>
  <c r="S797" i="5" s="1"/>
  <c r="P793" i="5"/>
  <c r="N793" i="5"/>
  <c r="S793" i="5" s="1"/>
  <c r="P789" i="5"/>
  <c r="N789" i="5"/>
  <c r="S789" i="5" s="1"/>
  <c r="P785" i="5"/>
  <c r="N785" i="5"/>
  <c r="S785" i="5" s="1"/>
  <c r="P781" i="5"/>
  <c r="N781" i="5"/>
  <c r="S781" i="5" s="1"/>
  <c r="P777" i="5"/>
  <c r="N777" i="5"/>
  <c r="S777" i="5" s="1"/>
  <c r="P773" i="5"/>
  <c r="N773" i="5"/>
  <c r="S773" i="5" s="1"/>
  <c r="P769" i="5"/>
  <c r="N769" i="5"/>
  <c r="S769" i="5" s="1"/>
  <c r="P765" i="5"/>
  <c r="N765" i="5"/>
  <c r="S765" i="5" s="1"/>
  <c r="P761" i="5"/>
  <c r="N761" i="5"/>
  <c r="S761" i="5" s="1"/>
  <c r="P757" i="5"/>
  <c r="N757" i="5"/>
  <c r="S757" i="5" s="1"/>
  <c r="P753" i="5"/>
  <c r="N753" i="5"/>
  <c r="S753" i="5" s="1"/>
  <c r="P749" i="5"/>
  <c r="N749" i="5"/>
  <c r="S749" i="5" s="1"/>
  <c r="P745" i="5"/>
  <c r="N745" i="5"/>
  <c r="S745" i="5" s="1"/>
  <c r="P741" i="5"/>
  <c r="N741" i="5"/>
  <c r="S741" i="5" s="1"/>
  <c r="P737" i="5"/>
  <c r="N737" i="5"/>
  <c r="S737" i="5" s="1"/>
  <c r="P733" i="5"/>
  <c r="N733" i="5"/>
  <c r="S733" i="5" s="1"/>
  <c r="P729" i="5"/>
  <c r="N729" i="5"/>
  <c r="S729" i="5" s="1"/>
  <c r="P725" i="5"/>
  <c r="N725" i="5"/>
  <c r="S725" i="5" s="1"/>
  <c r="P721" i="5"/>
  <c r="N721" i="5"/>
  <c r="S721" i="5" s="1"/>
  <c r="P717" i="5"/>
  <c r="N717" i="5"/>
  <c r="S717" i="5" s="1"/>
  <c r="P713" i="5"/>
  <c r="N713" i="5"/>
  <c r="S713" i="5" s="1"/>
  <c r="P709" i="5"/>
  <c r="N709" i="5"/>
  <c r="S709" i="5" s="1"/>
  <c r="P705" i="5"/>
  <c r="N705" i="5"/>
  <c r="S705" i="5" s="1"/>
  <c r="P701" i="5"/>
  <c r="N701" i="5"/>
  <c r="S701" i="5" s="1"/>
  <c r="P697" i="5"/>
  <c r="N697" i="5"/>
  <c r="S697" i="5" s="1"/>
  <c r="P693" i="5"/>
  <c r="N693" i="5"/>
  <c r="S693" i="5" s="1"/>
  <c r="P689" i="5"/>
  <c r="N689" i="5"/>
  <c r="S689" i="5" s="1"/>
  <c r="P685" i="5"/>
  <c r="N685" i="5"/>
  <c r="S685" i="5" s="1"/>
  <c r="P681" i="5"/>
  <c r="N681" i="5"/>
  <c r="S681" i="5" s="1"/>
  <c r="P677" i="5"/>
  <c r="N677" i="5"/>
  <c r="S677" i="5" s="1"/>
  <c r="P673" i="5"/>
  <c r="N673" i="5"/>
  <c r="S673" i="5" s="1"/>
  <c r="P669" i="5"/>
  <c r="N669" i="5"/>
  <c r="S669" i="5" s="1"/>
  <c r="P665" i="5"/>
  <c r="N665" i="5"/>
  <c r="S665" i="5" s="1"/>
  <c r="P661" i="5"/>
  <c r="N661" i="5"/>
  <c r="S661" i="5" s="1"/>
  <c r="P657" i="5"/>
  <c r="N657" i="5"/>
  <c r="S657" i="5" s="1"/>
  <c r="P653" i="5"/>
  <c r="N653" i="5"/>
  <c r="S653" i="5" s="1"/>
  <c r="P649" i="5"/>
  <c r="N649" i="5"/>
  <c r="S649" i="5" s="1"/>
  <c r="P645" i="5"/>
  <c r="N645" i="5"/>
  <c r="S645" i="5" s="1"/>
  <c r="P641" i="5"/>
  <c r="N641" i="5"/>
  <c r="S641" i="5" s="1"/>
  <c r="P637" i="5"/>
  <c r="N637" i="5"/>
  <c r="S637" i="5" s="1"/>
  <c r="P633" i="5"/>
  <c r="N633" i="5"/>
  <c r="S633" i="5" s="1"/>
  <c r="P629" i="5"/>
  <c r="N629" i="5"/>
  <c r="S629" i="5" s="1"/>
  <c r="P625" i="5"/>
  <c r="N625" i="5"/>
  <c r="S625" i="5" s="1"/>
  <c r="P621" i="5"/>
  <c r="N621" i="5"/>
  <c r="S621" i="5" s="1"/>
  <c r="P617" i="5"/>
  <c r="N617" i="5"/>
  <c r="S617" i="5" s="1"/>
  <c r="P613" i="5"/>
  <c r="N613" i="5"/>
  <c r="S613" i="5" s="1"/>
  <c r="P609" i="5"/>
  <c r="N609" i="5"/>
  <c r="S609" i="5" s="1"/>
  <c r="P605" i="5"/>
  <c r="N605" i="5"/>
  <c r="S605" i="5" s="1"/>
  <c r="P601" i="5"/>
  <c r="N601" i="5"/>
  <c r="S601" i="5" s="1"/>
  <c r="P597" i="5"/>
  <c r="N597" i="5"/>
  <c r="S597" i="5" s="1"/>
  <c r="P593" i="5"/>
  <c r="N593" i="5"/>
  <c r="S593" i="5" s="1"/>
  <c r="P589" i="5"/>
  <c r="N589" i="5"/>
  <c r="S589" i="5" s="1"/>
  <c r="P876" i="5"/>
  <c r="N876" i="5"/>
  <c r="S876" i="5" s="1"/>
  <c r="N848" i="5"/>
  <c r="S848" i="5" s="1"/>
  <c r="P848" i="5"/>
  <c r="P828" i="5"/>
  <c r="N828" i="5"/>
  <c r="S828" i="5" s="1"/>
  <c r="N816" i="5"/>
  <c r="S816" i="5" s="1"/>
  <c r="P816" i="5"/>
  <c r="N800" i="5"/>
  <c r="S800" i="5" s="1"/>
  <c r="P800" i="5"/>
  <c r="P788" i="5"/>
  <c r="N788" i="5"/>
  <c r="S788" i="5" s="1"/>
  <c r="P772" i="5"/>
  <c r="N772" i="5"/>
  <c r="S772" i="5" s="1"/>
  <c r="N760" i="5"/>
  <c r="S760" i="5" s="1"/>
  <c r="P760" i="5"/>
  <c r="P748" i="5"/>
  <c r="N748" i="5"/>
  <c r="S748" i="5" s="1"/>
  <c r="P736" i="5"/>
  <c r="N736" i="5"/>
  <c r="S736" i="5" s="1"/>
  <c r="P720" i="5"/>
  <c r="N720" i="5"/>
  <c r="S720" i="5" s="1"/>
  <c r="P704" i="5"/>
  <c r="N704" i="5"/>
  <c r="S704" i="5" s="1"/>
  <c r="P688" i="5"/>
  <c r="N688" i="5"/>
  <c r="S688" i="5" s="1"/>
  <c r="N680" i="5"/>
  <c r="S680" i="5" s="1"/>
  <c r="P680" i="5"/>
  <c r="P672" i="5"/>
  <c r="N672" i="5"/>
  <c r="S672" i="5" s="1"/>
  <c r="P660" i="5"/>
  <c r="N660" i="5"/>
  <c r="S660" i="5" s="1"/>
  <c r="P652" i="5"/>
  <c r="N652" i="5"/>
  <c r="S652" i="5" s="1"/>
  <c r="N644" i="5"/>
  <c r="S644" i="5" s="1"/>
  <c r="P644" i="5"/>
  <c r="P636" i="5"/>
  <c r="N636" i="5"/>
  <c r="S636" i="5" s="1"/>
  <c r="N628" i="5"/>
  <c r="S628" i="5" s="1"/>
  <c r="P628" i="5"/>
  <c r="N616" i="5"/>
  <c r="S616" i="5" s="1"/>
  <c r="P616" i="5"/>
  <c r="P608" i="5"/>
  <c r="N608" i="5"/>
  <c r="S608" i="5" s="1"/>
  <c r="N600" i="5"/>
  <c r="S600" i="5" s="1"/>
  <c r="P600" i="5"/>
  <c r="P592" i="5"/>
  <c r="N592" i="5"/>
  <c r="S592" i="5" s="1"/>
  <c r="Q580" i="5"/>
  <c r="Q576" i="5"/>
  <c r="Q572" i="5"/>
  <c r="Q564" i="5"/>
  <c r="Q560" i="5"/>
  <c r="Q556" i="5"/>
  <c r="Q548" i="5"/>
  <c r="Q544" i="5"/>
  <c r="Q540" i="5"/>
  <c r="Q536" i="5"/>
  <c r="Q532" i="5"/>
  <c r="Q528" i="5"/>
  <c r="Q524" i="5"/>
  <c r="Q520" i="5"/>
  <c r="Q516" i="5"/>
  <c r="Q512" i="5"/>
  <c r="Q508" i="5"/>
  <c r="Q500" i="5"/>
  <c r="Q496" i="5"/>
  <c r="Q492" i="5"/>
  <c r="Q488" i="5"/>
  <c r="Q484" i="5"/>
  <c r="Q480" i="5"/>
  <c r="Q476" i="5"/>
  <c r="Q472" i="5"/>
  <c r="Q468" i="5"/>
  <c r="Q464" i="5"/>
  <c r="Q460" i="5"/>
  <c r="Q456" i="5"/>
  <c r="P888" i="5"/>
  <c r="R888" i="5" s="1"/>
  <c r="O888" i="5"/>
  <c r="P868" i="5"/>
  <c r="N868" i="5"/>
  <c r="S868" i="5" s="1"/>
  <c r="N856" i="5"/>
  <c r="S856" i="5" s="1"/>
  <c r="P856" i="5"/>
  <c r="P836" i="5"/>
  <c r="N836" i="5"/>
  <c r="S836" i="5" s="1"/>
  <c r="P820" i="5"/>
  <c r="N820" i="5"/>
  <c r="S820" i="5" s="1"/>
  <c r="P804" i="5"/>
  <c r="N804" i="5"/>
  <c r="S804" i="5" s="1"/>
  <c r="N792" i="5"/>
  <c r="S792" i="5" s="1"/>
  <c r="P792" i="5"/>
  <c r="P780" i="5"/>
  <c r="N780" i="5"/>
  <c r="S780" i="5" s="1"/>
  <c r="P764" i="5"/>
  <c r="N764" i="5"/>
  <c r="S764" i="5" s="1"/>
  <c r="N752" i="5"/>
  <c r="S752" i="5" s="1"/>
  <c r="P752" i="5"/>
  <c r="P740" i="5"/>
  <c r="N740" i="5"/>
  <c r="S740" i="5" s="1"/>
  <c r="N728" i="5"/>
  <c r="S728" i="5" s="1"/>
  <c r="P728" i="5"/>
  <c r="N712" i="5"/>
  <c r="S712" i="5" s="1"/>
  <c r="P712" i="5"/>
  <c r="N696" i="5"/>
  <c r="S696" i="5" s="1"/>
  <c r="P696" i="5"/>
  <c r="P668" i="5"/>
  <c r="N668" i="5"/>
  <c r="S668" i="5" s="1"/>
  <c r="Q588" i="5"/>
  <c r="P675" i="5"/>
  <c r="N675" i="5"/>
  <c r="S675" i="5" s="1"/>
  <c r="P634" i="5"/>
  <c r="P630" i="5"/>
  <c r="P626" i="5"/>
  <c r="P622" i="5"/>
  <c r="P618" i="5"/>
  <c r="P614" i="5"/>
  <c r="P610" i="5"/>
  <c r="P606" i="5"/>
  <c r="P602" i="5"/>
  <c r="P598" i="5"/>
  <c r="P594" i="5"/>
  <c r="P590" i="5"/>
  <c r="Q586" i="5"/>
  <c r="Q582" i="5"/>
  <c r="Q578" i="5"/>
  <c r="Q574" i="5"/>
  <c r="Q570" i="5"/>
  <c r="Q566" i="5"/>
  <c r="Q562" i="5"/>
  <c r="Q558" i="5"/>
  <c r="Q554" i="5"/>
  <c r="Q550" i="5"/>
  <c r="Q546" i="5"/>
  <c r="Q542" i="5"/>
  <c r="Q538" i="5"/>
  <c r="Q534" i="5"/>
  <c r="Q530" i="5"/>
  <c r="Q526" i="5"/>
  <c r="Q522" i="5"/>
  <c r="Q518" i="5"/>
  <c r="Q514" i="5"/>
  <c r="Q510" i="5"/>
  <c r="Q506" i="5"/>
  <c r="Q502" i="5"/>
  <c r="Q498" i="5"/>
  <c r="Q494" i="5"/>
  <c r="Q490" i="5"/>
  <c r="Q486" i="5"/>
  <c r="Q482" i="5"/>
  <c r="Q478" i="5"/>
  <c r="Q474" i="5"/>
  <c r="Q470" i="5"/>
  <c r="Q466" i="5"/>
  <c r="Q462" i="5"/>
  <c r="Q458" i="5"/>
  <c r="Q454" i="5"/>
  <c r="Q450" i="5"/>
  <c r="Q446" i="5"/>
  <c r="Q442" i="5"/>
  <c r="Q438" i="5"/>
  <c r="Q434" i="5"/>
  <c r="Q430" i="5"/>
  <c r="Q426" i="5"/>
  <c r="Q422" i="5"/>
  <c r="Q418" i="5"/>
  <c r="Q414" i="5"/>
  <c r="Q410" i="5"/>
  <c r="Q406" i="5"/>
  <c r="Q402" i="5"/>
  <c r="Q398" i="5"/>
  <c r="Q394" i="5"/>
  <c r="Q390" i="5"/>
  <c r="Q386" i="5"/>
  <c r="Q382" i="5"/>
  <c r="Q378" i="5"/>
  <c r="Q374" i="5"/>
  <c r="Q370" i="5"/>
  <c r="Q366" i="5"/>
  <c r="Q362" i="5"/>
  <c r="Q358" i="5"/>
  <c r="Q354" i="5"/>
  <c r="Q350" i="5"/>
  <c r="Q346" i="5"/>
  <c r="Q342" i="5"/>
  <c r="Q338" i="5"/>
  <c r="Q334" i="5"/>
  <c r="Q330" i="5"/>
  <c r="Q326" i="5"/>
  <c r="Q322" i="5"/>
  <c r="Q318" i="5"/>
  <c r="Q314" i="5"/>
  <c r="Q310" i="5"/>
  <c r="Q306" i="5"/>
  <c r="Q302" i="5"/>
  <c r="Q298" i="5"/>
  <c r="Q294" i="5"/>
  <c r="Q290" i="5"/>
  <c r="Q286" i="5"/>
  <c r="Q282" i="5"/>
  <c r="Q278" i="5"/>
  <c r="Q274" i="5"/>
  <c r="Q270" i="5"/>
  <c r="Q266" i="5"/>
  <c r="Q262" i="5"/>
  <c r="Q258" i="5"/>
  <c r="Q254" i="5"/>
  <c r="Q250" i="5"/>
  <c r="Q246" i="5"/>
  <c r="Q242" i="5"/>
  <c r="Q238" i="5"/>
  <c r="Q234" i="5"/>
  <c r="Q230" i="5"/>
  <c r="Q226" i="5"/>
  <c r="Q222" i="5"/>
  <c r="Q218" i="5"/>
  <c r="Q214" i="5"/>
  <c r="Q210" i="5"/>
  <c r="Q206" i="5"/>
  <c r="Q202" i="5"/>
  <c r="Q198" i="5"/>
  <c r="Q194" i="5"/>
  <c r="Q190" i="5"/>
  <c r="Q186" i="5"/>
  <c r="Q182" i="5"/>
  <c r="Q178" i="5"/>
  <c r="Q174" i="5"/>
  <c r="Q170" i="5"/>
  <c r="Q166" i="5"/>
  <c r="Q162" i="5"/>
  <c r="Q158" i="5"/>
  <c r="Q154" i="5"/>
  <c r="Q150" i="5"/>
  <c r="Q146" i="5"/>
  <c r="Q142" i="5"/>
  <c r="Q138" i="5"/>
  <c r="Q134" i="5"/>
  <c r="Q130" i="5"/>
  <c r="Q126" i="5"/>
  <c r="Q122" i="5"/>
  <c r="Q118" i="5"/>
  <c r="Q114" i="5"/>
  <c r="Q110" i="5"/>
  <c r="Q106" i="5"/>
  <c r="Q102" i="5"/>
  <c r="Q98" i="5"/>
  <c r="Q94" i="5"/>
  <c r="Q90" i="5"/>
  <c r="Q86" i="5"/>
  <c r="Q82" i="5"/>
  <c r="Q78" i="5"/>
  <c r="Q74" i="5"/>
  <c r="Q70" i="5"/>
  <c r="Q66" i="5"/>
  <c r="Q62" i="5"/>
  <c r="Q58" i="5"/>
  <c r="Q54" i="5"/>
  <c r="Q50" i="5"/>
  <c r="Q46" i="5"/>
  <c r="Q42" i="5"/>
  <c r="Q38" i="5"/>
  <c r="Q34" i="5"/>
  <c r="Q30" i="5"/>
  <c r="Q26" i="5"/>
  <c r="Q22" i="5"/>
  <c r="Q18" i="5"/>
  <c r="Q14" i="5"/>
  <c r="N630" i="5"/>
  <c r="S630" i="5" s="1"/>
  <c r="N614" i="5"/>
  <c r="S614" i="5" s="1"/>
  <c r="N598" i="5"/>
  <c r="S598" i="5" s="1"/>
  <c r="Q585" i="5"/>
  <c r="Q581" i="5"/>
  <c r="Q577" i="5"/>
  <c r="Q573" i="5"/>
  <c r="Q569" i="5"/>
  <c r="Q565" i="5"/>
  <c r="Q561" i="5"/>
  <c r="Q557" i="5"/>
  <c r="Q553" i="5"/>
  <c r="Q549" i="5"/>
  <c r="Q545" i="5"/>
  <c r="Q541" i="5"/>
  <c r="Q537" i="5"/>
  <c r="Q533" i="5"/>
  <c r="Q529" i="5"/>
  <c r="Q525" i="5"/>
  <c r="Q521" i="5"/>
  <c r="Q517" i="5"/>
  <c r="Q513" i="5"/>
  <c r="Q509" i="5"/>
  <c r="Q505" i="5"/>
  <c r="Q501" i="5"/>
  <c r="Q497" i="5"/>
  <c r="Q493" i="5"/>
  <c r="Q489" i="5"/>
  <c r="Q485" i="5"/>
  <c r="Q481" i="5"/>
  <c r="Q477" i="5"/>
  <c r="Q473" i="5"/>
  <c r="Q469" i="5"/>
  <c r="Q465" i="5"/>
  <c r="Q461" i="5"/>
  <c r="Q457" i="5"/>
  <c r="Q453" i="5"/>
  <c r="Q449" i="5"/>
  <c r="Q445" i="5"/>
  <c r="Q441" i="5"/>
  <c r="Q437" i="5"/>
  <c r="Q433" i="5"/>
  <c r="Q429" i="5"/>
  <c r="Q425" i="5"/>
  <c r="Q421" i="5"/>
  <c r="Q417" i="5"/>
  <c r="Q413" i="5"/>
  <c r="Q409" i="5"/>
  <c r="Q405" i="5"/>
  <c r="Q401" i="5"/>
  <c r="Q397" i="5"/>
  <c r="Q393" i="5"/>
  <c r="Q389" i="5"/>
  <c r="Q385" i="5"/>
  <c r="Q377" i="5"/>
  <c r="Q369" i="5"/>
  <c r="Q361" i="5"/>
  <c r="Q353" i="5"/>
  <c r="Q345" i="5"/>
  <c r="Q337" i="5"/>
  <c r="Q329" i="5"/>
  <c r="Q321" i="5"/>
  <c r="Q305" i="5"/>
  <c r="Q301" i="5"/>
  <c r="Q297" i="5"/>
  <c r="Q293" i="5"/>
  <c r="Q289" i="5"/>
  <c r="Q285" i="5"/>
  <c r="Q281" i="5"/>
  <c r="Q277" i="5"/>
  <c r="Q273" i="5"/>
  <c r="Q269" i="5"/>
  <c r="Q265" i="5"/>
  <c r="Q261" i="5"/>
  <c r="Q257" i="5"/>
  <c r="Q253" i="5"/>
  <c r="Q249" i="5"/>
  <c r="Q245" i="5"/>
  <c r="Q241" i="5"/>
  <c r="Q237" i="5"/>
  <c r="Q233" i="5"/>
  <c r="Q229" i="5"/>
  <c r="Q225" i="5"/>
  <c r="Q221" i="5"/>
  <c r="Q217" i="5"/>
  <c r="Q213" i="5"/>
  <c r="Q209" i="5"/>
  <c r="Q205" i="5"/>
  <c r="Q201" i="5"/>
  <c r="Q197" i="5"/>
  <c r="Q193" i="5"/>
  <c r="Q189" i="5"/>
  <c r="Q185" i="5"/>
  <c r="Q181" i="5"/>
  <c r="Q177" i="5"/>
  <c r="Q173" i="5"/>
  <c r="Q169" i="5"/>
  <c r="Q165" i="5"/>
  <c r="Q161" i="5"/>
  <c r="Q157" i="5"/>
  <c r="Q153" i="5"/>
  <c r="Q149" i="5"/>
  <c r="Q145" i="5"/>
  <c r="Q141" i="5"/>
  <c r="Q137" i="5"/>
  <c r="Q133" i="5"/>
  <c r="Q129" i="5"/>
  <c r="Q125" i="5"/>
  <c r="Q121" i="5"/>
  <c r="Q117" i="5"/>
  <c r="Q113" i="5"/>
  <c r="Q109" i="5"/>
  <c r="Q105" i="5"/>
  <c r="Q101" i="5"/>
  <c r="Q97" i="5"/>
  <c r="Q93" i="5"/>
  <c r="Q89" i="5"/>
  <c r="Q85" i="5"/>
  <c r="Q81" i="5"/>
  <c r="Q77" i="5"/>
  <c r="Q73" i="5"/>
  <c r="Q69" i="5"/>
  <c r="Q65" i="5"/>
  <c r="Q61" i="5"/>
  <c r="Q53" i="5"/>
  <c r="Q49" i="5"/>
  <c r="Q45" i="5"/>
  <c r="Q41" i="5"/>
  <c r="Q37" i="5"/>
  <c r="Q33" i="5"/>
  <c r="Q29" i="5"/>
  <c r="Q25" i="5"/>
  <c r="Q21" i="5"/>
  <c r="Q17" i="5"/>
  <c r="Q13" i="5"/>
  <c r="N634" i="5"/>
  <c r="S634" i="5" s="1"/>
  <c r="N618" i="5"/>
  <c r="S618" i="5" s="1"/>
  <c r="N602" i="5"/>
  <c r="S602" i="5" s="1"/>
  <c r="Q384" i="5"/>
  <c r="Q380" i="5"/>
  <c r="Q376" i="5"/>
  <c r="Q372" i="5"/>
  <c r="Q368" i="5"/>
  <c r="Q364" i="5"/>
  <c r="Q360" i="5"/>
  <c r="Q356" i="5"/>
  <c r="Q352" i="5"/>
  <c r="Q348" i="5"/>
  <c r="Q344" i="5"/>
  <c r="Q340" i="5"/>
  <c r="Q336" i="5"/>
  <c r="Q332" i="5"/>
  <c r="Q328" i="5"/>
  <c r="Q324" i="5"/>
  <c r="Q320" i="5"/>
  <c r="Q316" i="5"/>
  <c r="Q312" i="5"/>
  <c r="Q308" i="5"/>
  <c r="Q304" i="5"/>
  <c r="Q296" i="5"/>
  <c r="Q292" i="5"/>
  <c r="Q288" i="5"/>
  <c r="Q280" i="5"/>
  <c r="Q276" i="5"/>
  <c r="Q272" i="5"/>
  <c r="Q264" i="5"/>
  <c r="Q260" i="5"/>
  <c r="Q256" i="5"/>
  <c r="Q248" i="5"/>
  <c r="Q244" i="5"/>
  <c r="Q240" i="5"/>
  <c r="Q232" i="5"/>
  <c r="Q228" i="5"/>
  <c r="Q224" i="5"/>
  <c r="Q216" i="5"/>
  <c r="Q212" i="5"/>
  <c r="Q208" i="5"/>
  <c r="Q200" i="5"/>
  <c r="Q196" i="5"/>
  <c r="Q192" i="5"/>
  <c r="Q184" i="5"/>
  <c r="Q180" i="5"/>
  <c r="Q176" i="5"/>
  <c r="Q168" i="5"/>
  <c r="Q164" i="5"/>
  <c r="Q160" i="5"/>
  <c r="Q152" i="5"/>
  <c r="Q148" i="5"/>
  <c r="Q144" i="5"/>
  <c r="Q136" i="5"/>
  <c r="Q132" i="5"/>
  <c r="Q128" i="5"/>
  <c r="Q120" i="5"/>
  <c r="Q116" i="5"/>
  <c r="Q112" i="5"/>
  <c r="Q104" i="5"/>
  <c r="Q100" i="5"/>
  <c r="Q96" i="5"/>
  <c r="Q88" i="5"/>
  <c r="Q84" i="5"/>
  <c r="Q80" i="5"/>
  <c r="Q72" i="5"/>
  <c r="Q68" i="5"/>
  <c r="Q64" i="5"/>
  <c r="Q56" i="5"/>
  <c r="Q52" i="5"/>
  <c r="Q48" i="5"/>
  <c r="Q40" i="5"/>
  <c r="Q36" i="5"/>
  <c r="Q32" i="5"/>
  <c r="Q24" i="5"/>
  <c r="Q20" i="5"/>
  <c r="Q16" i="5"/>
  <c r="N622" i="5"/>
  <c r="S622" i="5" s="1"/>
  <c r="N606" i="5"/>
  <c r="S606" i="5" s="1"/>
  <c r="N590" i="5"/>
  <c r="S590" i="5" s="1"/>
  <c r="P591" i="5"/>
  <c r="N591" i="5"/>
  <c r="S591" i="5" s="1"/>
  <c r="Q587" i="5"/>
  <c r="Q583" i="5"/>
  <c r="Q579" i="5"/>
  <c r="Q575" i="5"/>
  <c r="Q571" i="5"/>
  <c r="Q567" i="5"/>
  <c r="Q563" i="5"/>
  <c r="Q559" i="5"/>
  <c r="Q555" i="5"/>
  <c r="Q551" i="5"/>
  <c r="Q547" i="5"/>
  <c r="Q543" i="5"/>
  <c r="Q539" i="5"/>
  <c r="Q535" i="5"/>
  <c r="Q531" i="5"/>
  <c r="Q523" i="5"/>
  <c r="Q519" i="5"/>
  <c r="Q515" i="5"/>
  <c r="Q511" i="5"/>
  <c r="Q507" i="5"/>
  <c r="Q503" i="5"/>
  <c r="Q499" i="5"/>
  <c r="Q495" i="5"/>
  <c r="Q491" i="5"/>
  <c r="Q487" i="5"/>
  <c r="Q483" i="5"/>
  <c r="Q479" i="5"/>
  <c r="Q475" i="5"/>
  <c r="Q471" i="5"/>
  <c r="Q467" i="5"/>
  <c r="Q459" i="5"/>
  <c r="Q455" i="5"/>
  <c r="Q451" i="5"/>
  <c r="Q447" i="5"/>
  <c r="Q443" i="5"/>
  <c r="Q439" i="5"/>
  <c r="Q435" i="5"/>
  <c r="Q431" i="5"/>
  <c r="Q427" i="5"/>
  <c r="Q423" i="5"/>
  <c r="Q419" i="5"/>
  <c r="Q415" i="5"/>
  <c r="Q411" i="5"/>
  <c r="Q407" i="5"/>
  <c r="Q403" i="5"/>
  <c r="Q399" i="5"/>
  <c r="Q395" i="5"/>
  <c r="Q391" i="5"/>
  <c r="Q387" i="5"/>
  <c r="Q383" i="5"/>
  <c r="Q379" i="5"/>
  <c r="Q375" i="5"/>
  <c r="Q371" i="5"/>
  <c r="Q367" i="5"/>
  <c r="Q363" i="5"/>
  <c r="Q359" i="5"/>
  <c r="Q355" i="5"/>
  <c r="Q351" i="5"/>
  <c r="Q347" i="5"/>
  <c r="Q343" i="5"/>
  <c r="Q339" i="5"/>
  <c r="Q335" i="5"/>
  <c r="Q331" i="5"/>
  <c r="Q327" i="5"/>
  <c r="Q323" i="5"/>
  <c r="Q319" i="5"/>
  <c r="Q315" i="5"/>
  <c r="Q311" i="5"/>
  <c r="Q307" i="5"/>
  <c r="Q303" i="5"/>
  <c r="Q299" i="5"/>
  <c r="Q295" i="5"/>
  <c r="Q291" i="5"/>
  <c r="Q287" i="5"/>
  <c r="Q283" i="5"/>
  <c r="Q279" i="5"/>
  <c r="Q275" i="5"/>
  <c r="Q271" i="5"/>
  <c r="Q267" i="5"/>
  <c r="Q263" i="5"/>
  <c r="Q259" i="5"/>
  <c r="Q255" i="5"/>
  <c r="Q251" i="5"/>
  <c r="Q247" i="5"/>
  <c r="Q243" i="5"/>
  <c r="Q239" i="5"/>
  <c r="Q235" i="5"/>
  <c r="Q231" i="5"/>
  <c r="Q227" i="5"/>
  <c r="Q223" i="5"/>
  <c r="Q219" i="5"/>
  <c r="Q215" i="5"/>
  <c r="Q211" i="5"/>
  <c r="Q207" i="5"/>
  <c r="Q203" i="5"/>
  <c r="Q199" i="5"/>
  <c r="Q195" i="5"/>
  <c r="Q191" i="5"/>
  <c r="Q187" i="5"/>
  <c r="Q183" i="5"/>
  <c r="Q179" i="5"/>
  <c r="Q175" i="5"/>
  <c r="Q171" i="5"/>
  <c r="Q167" i="5"/>
  <c r="Q163" i="5"/>
  <c r="Q159" i="5"/>
  <c r="Q155" i="5"/>
  <c r="Q151" i="5"/>
  <c r="Q147" i="5"/>
  <c r="Q143" i="5"/>
  <c r="Q139" i="5"/>
  <c r="Q135" i="5"/>
  <c r="Q131" i="5"/>
  <c r="Q127" i="5"/>
  <c r="Q123" i="5"/>
  <c r="Q119" i="5"/>
  <c r="Q115" i="5"/>
  <c r="Q111" i="5"/>
  <c r="Q107" i="5"/>
  <c r="Q103" i="5"/>
  <c r="Q99" i="5"/>
  <c r="Q95" i="5"/>
  <c r="Q91" i="5"/>
  <c r="Q87" i="5"/>
  <c r="Q83" i="5"/>
  <c r="Q79" i="5"/>
  <c r="Q75" i="5"/>
  <c r="Q71" i="5"/>
  <c r="Q67" i="5"/>
  <c r="Q63" i="5"/>
  <c r="Q59" i="5"/>
  <c r="Q55" i="5"/>
  <c r="Q51" i="5"/>
  <c r="Q47" i="5"/>
  <c r="Q43" i="5"/>
  <c r="Q39" i="5"/>
  <c r="Q35" i="5"/>
  <c r="Q31" i="5"/>
  <c r="Q27" i="5"/>
  <c r="Q23" i="5"/>
  <c r="Q19" i="5"/>
  <c r="Q15" i="5"/>
  <c r="N626" i="5"/>
  <c r="S626" i="5" s="1"/>
  <c r="N610" i="5"/>
  <c r="S610" i="5" s="1"/>
  <c r="N594" i="5"/>
  <c r="S594" i="5" s="1"/>
  <c r="Q313" i="5"/>
  <c r="B28" i="5"/>
  <c r="F272" i="5" s="1"/>
  <c r="S96" i="5" s="1"/>
  <c r="B29" i="5"/>
  <c r="D43" i="7" l="1"/>
  <c r="B44" i="7" s="1"/>
  <c r="B48" i="7" s="1"/>
  <c r="D37" i="6"/>
  <c r="B39" i="6" s="1"/>
  <c r="S66" i="5"/>
  <c r="S130" i="5"/>
  <c r="S194" i="5"/>
  <c r="S274" i="5"/>
  <c r="S338" i="5"/>
  <c r="S47" i="5"/>
  <c r="S111" i="5"/>
  <c r="S175" i="5"/>
  <c r="S271" i="5"/>
  <c r="S335" i="5"/>
  <c r="S80" i="5"/>
  <c r="S18" i="5"/>
  <c r="U18" i="5" s="1"/>
  <c r="S82" i="5"/>
  <c r="S146" i="5"/>
  <c r="S210" i="5"/>
  <c r="S226" i="5"/>
  <c r="S290" i="5"/>
  <c r="S354" i="5"/>
  <c r="S63" i="5"/>
  <c r="S127" i="5"/>
  <c r="S191" i="5"/>
  <c r="S223" i="5"/>
  <c r="S287" i="5"/>
  <c r="S351" i="5"/>
  <c r="S34" i="5"/>
  <c r="U34" i="5" s="1"/>
  <c r="S98" i="5"/>
  <c r="S162" i="5"/>
  <c r="S242" i="5"/>
  <c r="S306" i="5"/>
  <c r="S370" i="5"/>
  <c r="S15" i="5"/>
  <c r="U15" i="5" s="1"/>
  <c r="S79" i="5"/>
  <c r="S143" i="5"/>
  <c r="S207" i="5"/>
  <c r="S239" i="5"/>
  <c r="S303" i="5"/>
  <c r="S367" i="5"/>
  <c r="S50" i="5"/>
  <c r="S114" i="5"/>
  <c r="S178" i="5"/>
  <c r="S258" i="5"/>
  <c r="S322" i="5"/>
  <c r="S31" i="5"/>
  <c r="S95" i="5"/>
  <c r="S159" i="5"/>
  <c r="S255" i="5"/>
  <c r="S319" i="5"/>
  <c r="Y518" i="5"/>
  <c r="Y550" i="5"/>
  <c r="Y582" i="5"/>
  <c r="Y614" i="5"/>
  <c r="Y646" i="5"/>
  <c r="Y710" i="5"/>
  <c r="Y855" i="5"/>
  <c r="Y374" i="5"/>
  <c r="Y534" i="5"/>
  <c r="Y566" i="5"/>
  <c r="Y598" i="5"/>
  <c r="Y630" i="5"/>
  <c r="Y670" i="5"/>
  <c r="Y814" i="5"/>
  <c r="U31" i="5"/>
  <c r="Y423" i="5"/>
  <c r="Y455" i="5"/>
  <c r="Y479" i="5"/>
  <c r="S14" i="5"/>
  <c r="S30" i="5"/>
  <c r="S46" i="5"/>
  <c r="S62" i="5"/>
  <c r="S78" i="5"/>
  <c r="S94" i="5"/>
  <c r="S110" i="5"/>
  <c r="S126" i="5"/>
  <c r="S142" i="5"/>
  <c r="S158" i="5"/>
  <c r="S174" i="5"/>
  <c r="S190" i="5"/>
  <c r="S206" i="5"/>
  <c r="S222" i="5"/>
  <c r="S238" i="5"/>
  <c r="S254" i="5"/>
  <c r="S270" i="5"/>
  <c r="S286" i="5"/>
  <c r="S302" i="5"/>
  <c r="S318" i="5"/>
  <c r="S334" i="5"/>
  <c r="S350" i="5"/>
  <c r="S366" i="5"/>
  <c r="Y390" i="5"/>
  <c r="Y406" i="5"/>
  <c r="Y422" i="5"/>
  <c r="Y438" i="5"/>
  <c r="Y454" i="5"/>
  <c r="Y470" i="5"/>
  <c r="Y486" i="5"/>
  <c r="Y502" i="5"/>
  <c r="Y514" i="5"/>
  <c r="Y530" i="5"/>
  <c r="Y546" i="5"/>
  <c r="Y562" i="5"/>
  <c r="Y578" i="5"/>
  <c r="Y594" i="5"/>
  <c r="Y610" i="5"/>
  <c r="Y626" i="5"/>
  <c r="Y642" i="5"/>
  <c r="Y666" i="5"/>
  <c r="Y690" i="5"/>
  <c r="Y790" i="5"/>
  <c r="Y886" i="5"/>
  <c r="S27" i="5"/>
  <c r="S43" i="5"/>
  <c r="S59" i="5"/>
  <c r="S75" i="5"/>
  <c r="S91" i="5"/>
  <c r="S107" i="5"/>
  <c r="S123" i="5"/>
  <c r="S139" i="5"/>
  <c r="S155" i="5"/>
  <c r="S171" i="5"/>
  <c r="S187" i="5"/>
  <c r="S203" i="5"/>
  <c r="S219" i="5"/>
  <c r="S235" i="5"/>
  <c r="S251" i="5"/>
  <c r="S267" i="5"/>
  <c r="S283" i="5"/>
  <c r="S299" i="5"/>
  <c r="S315" i="5"/>
  <c r="S331" i="5"/>
  <c r="S347" i="5"/>
  <c r="S363" i="5"/>
  <c r="Y383" i="5"/>
  <c r="Y387" i="5"/>
  <c r="Y399" i="5"/>
  <c r="Y403" i="5"/>
  <c r="Y415" i="5"/>
  <c r="Y419" i="5"/>
  <c r="Y431" i="5"/>
  <c r="Y435" i="5"/>
  <c r="Y447" i="5"/>
  <c r="Y451" i="5"/>
  <c r="Y463" i="5"/>
  <c r="Y475" i="5"/>
  <c r="Y491" i="5"/>
  <c r="Y507" i="5"/>
  <c r="Y523" i="5"/>
  <c r="Y535" i="5"/>
  <c r="Y551" i="5"/>
  <c r="Y391" i="5"/>
  <c r="Y407" i="5"/>
  <c r="Y439" i="5"/>
  <c r="Y467" i="5"/>
  <c r="Y499" i="5"/>
  <c r="Y527" i="5"/>
  <c r="Y843" i="5"/>
  <c r="S325" i="5"/>
  <c r="S305" i="5"/>
  <c r="S289" i="5"/>
  <c r="S273" i="5"/>
  <c r="S253" i="5"/>
  <c r="S237" i="5"/>
  <c r="S221" i="5"/>
  <c r="S205" i="5"/>
  <c r="S189" i="5"/>
  <c r="S173" i="5"/>
  <c r="S157" i="5"/>
  <c r="S141" i="5"/>
  <c r="S125" i="5"/>
  <c r="S109" i="5"/>
  <c r="S93" i="5"/>
  <c r="S77" i="5"/>
  <c r="S61" i="5"/>
  <c r="S49" i="5"/>
  <c r="S33" i="5"/>
  <c r="S17" i="5"/>
  <c r="S369" i="5"/>
  <c r="S345" i="5"/>
  <c r="S333" i="5"/>
  <c r="S309" i="5"/>
  <c r="S368" i="5"/>
  <c r="S352" i="5"/>
  <c r="S336" i="5"/>
  <c r="S320" i="5"/>
  <c r="S304" i="5"/>
  <c r="S288" i="5"/>
  <c r="S272" i="5"/>
  <c r="S256" i="5"/>
  <c r="S240" i="5"/>
  <c r="S224" i="5"/>
  <c r="S208" i="5"/>
  <c r="S192" i="5"/>
  <c r="S176" i="5"/>
  <c r="S160" i="5"/>
  <c r="S144" i="5"/>
  <c r="S353" i="5"/>
  <c r="S301" i="5"/>
  <c r="S285" i="5"/>
  <c r="S269" i="5"/>
  <c r="S249" i="5"/>
  <c r="S233" i="5"/>
  <c r="S217" i="5"/>
  <c r="S201" i="5"/>
  <c r="S185" i="5"/>
  <c r="S169" i="5"/>
  <c r="S153" i="5"/>
  <c r="S137" i="5"/>
  <c r="S121" i="5"/>
  <c r="S105" i="5"/>
  <c r="S89" i="5"/>
  <c r="S73" i="5"/>
  <c r="S45" i="5"/>
  <c r="S29" i="5"/>
  <c r="S13" i="5"/>
  <c r="S11" i="5"/>
  <c r="S357" i="5"/>
  <c r="S329" i="5"/>
  <c r="S265" i="5"/>
  <c r="S364" i="5"/>
  <c r="S348" i="5"/>
  <c r="S332" i="5"/>
  <c r="S316" i="5"/>
  <c r="S300" i="5"/>
  <c r="S284" i="5"/>
  <c r="S268" i="5"/>
  <c r="S252" i="5"/>
  <c r="S236" i="5"/>
  <c r="S220" i="5"/>
  <c r="S204" i="5"/>
  <c r="S188" i="5"/>
  <c r="S172" i="5"/>
  <c r="S156" i="5"/>
  <c r="S140" i="5"/>
  <c r="S124" i="5"/>
  <c r="S108" i="5"/>
  <c r="S92" i="5"/>
  <c r="S76" i="5"/>
  <c r="S60" i="5"/>
  <c r="S44" i="5"/>
  <c r="S28" i="5"/>
  <c r="S12" i="5"/>
  <c r="S337" i="5"/>
  <c r="S317" i="5"/>
  <c r="S297" i="5"/>
  <c r="S281" i="5"/>
  <c r="S261" i="5"/>
  <c r="S245" i="5"/>
  <c r="S229" i="5"/>
  <c r="S213" i="5"/>
  <c r="S197" i="5"/>
  <c r="S181" i="5"/>
  <c r="S165" i="5"/>
  <c r="S149" i="5"/>
  <c r="S133" i="5"/>
  <c r="S117" i="5"/>
  <c r="S101" i="5"/>
  <c r="S85" i="5"/>
  <c r="S69" i="5"/>
  <c r="S57" i="5"/>
  <c r="S41" i="5"/>
  <c r="S25" i="5"/>
  <c r="S365" i="5"/>
  <c r="S341" i="5"/>
  <c r="S321" i="5"/>
  <c r="S360" i="5"/>
  <c r="S344" i="5"/>
  <c r="S328" i="5"/>
  <c r="S312" i="5"/>
  <c r="S296" i="5"/>
  <c r="S280" i="5"/>
  <c r="S264" i="5"/>
  <c r="S248" i="5"/>
  <c r="S232" i="5"/>
  <c r="S216" i="5"/>
  <c r="S200" i="5"/>
  <c r="S184" i="5"/>
  <c r="S168" i="5"/>
  <c r="S152" i="5"/>
  <c r="S136" i="5"/>
  <c r="S120" i="5"/>
  <c r="S104" i="5"/>
  <c r="S88" i="5"/>
  <c r="S72" i="5"/>
  <c r="S56" i="5"/>
  <c r="S40" i="5"/>
  <c r="S24" i="5"/>
  <c r="S313" i="5"/>
  <c r="S293" i="5"/>
  <c r="S277" i="5"/>
  <c r="S257" i="5"/>
  <c r="S241" i="5"/>
  <c r="S225" i="5"/>
  <c r="S209" i="5"/>
  <c r="S193" i="5"/>
  <c r="S177" i="5"/>
  <c r="S161" i="5"/>
  <c r="S145" i="5"/>
  <c r="S129" i="5"/>
  <c r="S113" i="5"/>
  <c r="S97" i="5"/>
  <c r="S81" i="5"/>
  <c r="S65" i="5"/>
  <c r="S53" i="5"/>
  <c r="S37" i="5"/>
  <c r="S21" i="5"/>
  <c r="S361" i="5"/>
  <c r="S349" i="5"/>
  <c r="S356" i="5"/>
  <c r="S340" i="5"/>
  <c r="S324" i="5"/>
  <c r="S308" i="5"/>
  <c r="S292" i="5"/>
  <c r="S276" i="5"/>
  <c r="S260" i="5"/>
  <c r="S244" i="5"/>
  <c r="S228" i="5"/>
  <c r="S212" i="5"/>
  <c r="S196" i="5"/>
  <c r="S180" i="5"/>
  <c r="S164" i="5"/>
  <c r="S148" i="5"/>
  <c r="S132" i="5"/>
  <c r="S116" i="5"/>
  <c r="S100" i="5"/>
  <c r="S84" i="5"/>
  <c r="S68" i="5"/>
  <c r="S52" i="5"/>
  <c r="S36" i="5"/>
  <c r="S20" i="5"/>
  <c r="S22" i="5"/>
  <c r="S38" i="5"/>
  <c r="S54" i="5"/>
  <c r="S70" i="5"/>
  <c r="S86" i="5"/>
  <c r="S102" i="5"/>
  <c r="S118" i="5"/>
  <c r="S134" i="5"/>
  <c r="S150" i="5"/>
  <c r="S166" i="5"/>
  <c r="S182" i="5"/>
  <c r="S198" i="5"/>
  <c r="S214" i="5"/>
  <c r="S230" i="5"/>
  <c r="S246" i="5"/>
  <c r="S262" i="5"/>
  <c r="S278" i="5"/>
  <c r="S294" i="5"/>
  <c r="S310" i="5"/>
  <c r="S326" i="5"/>
  <c r="S342" i="5"/>
  <c r="S358" i="5"/>
  <c r="Y378" i="5"/>
  <c r="Y382" i="5"/>
  <c r="Y394" i="5"/>
  <c r="Y398" i="5"/>
  <c r="Y410" i="5"/>
  <c r="Y414" i="5"/>
  <c r="Y426" i="5"/>
  <c r="Y430" i="5"/>
  <c r="Y442" i="5"/>
  <c r="Y446" i="5"/>
  <c r="Y458" i="5"/>
  <c r="Y462" i="5"/>
  <c r="Y474" i="5"/>
  <c r="Y478" i="5"/>
  <c r="Y490" i="5"/>
  <c r="Y494" i="5"/>
  <c r="Y506" i="5"/>
  <c r="Y510" i="5"/>
  <c r="Y522" i="5"/>
  <c r="Y538" i="5"/>
  <c r="Y554" i="5"/>
  <c r="Y570" i="5"/>
  <c r="Y586" i="5"/>
  <c r="Y602" i="5"/>
  <c r="Y618" i="5"/>
  <c r="Y634" i="5"/>
  <c r="Y654" i="5"/>
  <c r="Y674" i="5"/>
  <c r="Y742" i="5"/>
  <c r="Y834" i="5"/>
  <c r="Y871" i="5"/>
  <c r="S19" i="5"/>
  <c r="S35" i="5"/>
  <c r="S51" i="5"/>
  <c r="S67" i="5"/>
  <c r="S83" i="5"/>
  <c r="S99" i="5"/>
  <c r="S115" i="5"/>
  <c r="S131" i="5"/>
  <c r="S147" i="5"/>
  <c r="S163" i="5"/>
  <c r="S179" i="5"/>
  <c r="S195" i="5"/>
  <c r="S211" i="5"/>
  <c r="S227" i="5"/>
  <c r="S243" i="5"/>
  <c r="S259" i="5"/>
  <c r="S275" i="5"/>
  <c r="S291" i="5"/>
  <c r="S307" i="5"/>
  <c r="S323" i="5"/>
  <c r="S339" i="5"/>
  <c r="S355" i="5"/>
  <c r="S371" i="5"/>
  <c r="Y375" i="5"/>
  <c r="Y471" i="5"/>
  <c r="Y487" i="5"/>
  <c r="Y503" i="5"/>
  <c r="Y515" i="5"/>
  <c r="Y543" i="5"/>
  <c r="Y559" i="5"/>
  <c r="S64" i="5"/>
  <c r="S128" i="5"/>
  <c r="Y483" i="5"/>
  <c r="Y495" i="5"/>
  <c r="Y511" i="5"/>
  <c r="Y539" i="5"/>
  <c r="Y555" i="5"/>
  <c r="S26" i="5"/>
  <c r="S42" i="5"/>
  <c r="S58" i="5"/>
  <c r="S74" i="5"/>
  <c r="S90" i="5"/>
  <c r="S106" i="5"/>
  <c r="S122" i="5"/>
  <c r="S138" i="5"/>
  <c r="S154" i="5"/>
  <c r="S170" i="5"/>
  <c r="S186" i="5"/>
  <c r="S202" i="5"/>
  <c r="S218" i="5"/>
  <c r="S234" i="5"/>
  <c r="S250" i="5"/>
  <c r="S266" i="5"/>
  <c r="S282" i="5"/>
  <c r="S298" i="5"/>
  <c r="S314" i="5"/>
  <c r="S330" i="5"/>
  <c r="S346" i="5"/>
  <c r="S362" i="5"/>
  <c r="Y386" i="5"/>
  <c r="Y402" i="5"/>
  <c r="Y418" i="5"/>
  <c r="Y434" i="5"/>
  <c r="Y450" i="5"/>
  <c r="Y466" i="5"/>
  <c r="Y482" i="5"/>
  <c r="Y498" i="5"/>
  <c r="Y526" i="5"/>
  <c r="Y542" i="5"/>
  <c r="Y558" i="5"/>
  <c r="Y574" i="5"/>
  <c r="Y590" i="5"/>
  <c r="Y606" i="5"/>
  <c r="Y622" i="5"/>
  <c r="Y638" i="5"/>
  <c r="Y662" i="5"/>
  <c r="Y678" i="5"/>
  <c r="Y766" i="5"/>
  <c r="Y858" i="5"/>
  <c r="Y887" i="5"/>
  <c r="S23" i="5"/>
  <c r="S39" i="5"/>
  <c r="S55" i="5"/>
  <c r="S71" i="5"/>
  <c r="S87" i="5"/>
  <c r="S103" i="5"/>
  <c r="S119" i="5"/>
  <c r="S135" i="5"/>
  <c r="S151" i="5"/>
  <c r="S167" i="5"/>
  <c r="S183" i="5"/>
  <c r="S199" i="5"/>
  <c r="S215" i="5"/>
  <c r="S231" i="5"/>
  <c r="S247" i="5"/>
  <c r="S263" i="5"/>
  <c r="S279" i="5"/>
  <c r="S295" i="5"/>
  <c r="S311" i="5"/>
  <c r="S327" i="5"/>
  <c r="S343" i="5"/>
  <c r="S359" i="5"/>
  <c r="Y379" i="5"/>
  <c r="Y395" i="5"/>
  <c r="Y411" i="5"/>
  <c r="Y427" i="5"/>
  <c r="Y443" i="5"/>
  <c r="Y459" i="5"/>
  <c r="Y519" i="5"/>
  <c r="Y531" i="5"/>
  <c r="Y547" i="5"/>
  <c r="Y563" i="5"/>
  <c r="Y567" i="5"/>
  <c r="Y575" i="5"/>
  <c r="Y583" i="5"/>
  <c r="Y591" i="5"/>
  <c r="Y599" i="5"/>
  <c r="Y607" i="5"/>
  <c r="Y615" i="5"/>
  <c r="Y623" i="5"/>
  <c r="Y631" i="5"/>
  <c r="Y639" i="5"/>
  <c r="Y647" i="5"/>
  <c r="Y655" i="5"/>
  <c r="Y663" i="5"/>
  <c r="Y671" i="5"/>
  <c r="Y679" i="5"/>
  <c r="Y687" i="5"/>
  <c r="Y695" i="5"/>
  <c r="Y703" i="5"/>
  <c r="Y711" i="5"/>
  <c r="Y719" i="5"/>
  <c r="Y727" i="5"/>
  <c r="Y735" i="5"/>
  <c r="Y743" i="5"/>
  <c r="Y751" i="5"/>
  <c r="Y759" i="5"/>
  <c r="Y767" i="5"/>
  <c r="Y775" i="5"/>
  <c r="Y783" i="5"/>
  <c r="Y791" i="5"/>
  <c r="Y799" i="5"/>
  <c r="Y815" i="5"/>
  <c r="S16" i="5"/>
  <c r="S32" i="5"/>
  <c r="S48" i="5"/>
  <c r="S112" i="5"/>
  <c r="Y579" i="5"/>
  <c r="Y595" i="5"/>
  <c r="Y611" i="5"/>
  <c r="Y627" i="5"/>
  <c r="Y643" i="5"/>
  <c r="Y659" i="5"/>
  <c r="Y675" i="5"/>
  <c r="Y691" i="5"/>
  <c r="Y707" i="5"/>
  <c r="Y723" i="5"/>
  <c r="Y739" i="5"/>
  <c r="Y755" i="5"/>
  <c r="Y771" i="5"/>
  <c r="Y787" i="5"/>
  <c r="Y803" i="5"/>
  <c r="Y819" i="5"/>
  <c r="Y867" i="5"/>
  <c r="Y376" i="5"/>
  <c r="Y381" i="5"/>
  <c r="Y397" i="5"/>
  <c r="Y413" i="5"/>
  <c r="Y449" i="5"/>
  <c r="Y453" i="5"/>
  <c r="Y465" i="5"/>
  <c r="Y469" i="5"/>
  <c r="Y489" i="5"/>
  <c r="Y509" i="5"/>
  <c r="Y561" i="5"/>
  <c r="Y565" i="5"/>
  <c r="Y585" i="5"/>
  <c r="Y605" i="5"/>
  <c r="Y641" i="5"/>
  <c r="Y645" i="5"/>
  <c r="Y665" i="5"/>
  <c r="Y685" i="5"/>
  <c r="Y721" i="5"/>
  <c r="Y725" i="5"/>
  <c r="Y745" i="5"/>
  <c r="Y765" i="5"/>
  <c r="Y801" i="5"/>
  <c r="Y805" i="5"/>
  <c r="Y825" i="5"/>
  <c r="Y845" i="5"/>
  <c r="Y881" i="5"/>
  <c r="Y885" i="5"/>
  <c r="Y702" i="5"/>
  <c r="Y750" i="5"/>
  <c r="Y794" i="5"/>
  <c r="Y830" i="5"/>
  <c r="Y866" i="5"/>
  <c r="Y839" i="5"/>
  <c r="Y883" i="5"/>
  <c r="Y393" i="5"/>
  <c r="Y501" i="5"/>
  <c r="Y657" i="5"/>
  <c r="Y677" i="5"/>
  <c r="Y737" i="5"/>
  <c r="Y757" i="5"/>
  <c r="Y817" i="5"/>
  <c r="Y837" i="5"/>
  <c r="Y682" i="5"/>
  <c r="Y714" i="5"/>
  <c r="Y746" i="5"/>
  <c r="Y778" i="5"/>
  <c r="Y818" i="5"/>
  <c r="Y862" i="5"/>
  <c r="Y851" i="5"/>
  <c r="Y807" i="5"/>
  <c r="Y827" i="5"/>
  <c r="Y380" i="5"/>
  <c r="Y396" i="5"/>
  <c r="Y412" i="5"/>
  <c r="Y428" i="5"/>
  <c r="Y444" i="5"/>
  <c r="Y460" i="5"/>
  <c r="Y476" i="5"/>
  <c r="Y492" i="5"/>
  <c r="Y508" i="5"/>
  <c r="Y524" i="5"/>
  <c r="Y540" i="5"/>
  <c r="Y556" i="5"/>
  <c r="Y572" i="5"/>
  <c r="Y588" i="5"/>
  <c r="Y604" i="5"/>
  <c r="Y620" i="5"/>
  <c r="Y636" i="5"/>
  <c r="Y652" i="5"/>
  <c r="Y668" i="5"/>
  <c r="Y684" i="5"/>
  <c r="Y700" i="5"/>
  <c r="Y716" i="5"/>
  <c r="Y732" i="5"/>
  <c r="Y748" i="5"/>
  <c r="Y764" i="5"/>
  <c r="Y780" i="5"/>
  <c r="Y796" i="5"/>
  <c r="Y812" i="5"/>
  <c r="Y828" i="5"/>
  <c r="Y844" i="5"/>
  <c r="Y860" i="5"/>
  <c r="Y876" i="5"/>
  <c r="Y401" i="5"/>
  <c r="Y421" i="5"/>
  <c r="Y433" i="5"/>
  <c r="Y437" i="5"/>
  <c r="Y457" i="5"/>
  <c r="Y477" i="5"/>
  <c r="Y493" i="5"/>
  <c r="Y529" i="5"/>
  <c r="Y533" i="5"/>
  <c r="Y545" i="5"/>
  <c r="Y553" i="5"/>
  <c r="Y569" i="5"/>
  <c r="Y589" i="5"/>
  <c r="Y625" i="5"/>
  <c r="Y629" i="5"/>
  <c r="Y649" i="5"/>
  <c r="Y669" i="5"/>
  <c r="Y705" i="5"/>
  <c r="Y709" i="5"/>
  <c r="Y729" i="5"/>
  <c r="Y749" i="5"/>
  <c r="Y785" i="5"/>
  <c r="Y789" i="5"/>
  <c r="Y809" i="5"/>
  <c r="Y829" i="5"/>
  <c r="Y865" i="5"/>
  <c r="Y869" i="5"/>
  <c r="Y718" i="5"/>
  <c r="Y758" i="5"/>
  <c r="Y802" i="5"/>
  <c r="Y842" i="5"/>
  <c r="Y874" i="5"/>
  <c r="Y847" i="5"/>
  <c r="Y525" i="5"/>
  <c r="Y593" i="5"/>
  <c r="Y613" i="5"/>
  <c r="Y697" i="5"/>
  <c r="Y777" i="5"/>
  <c r="Y857" i="5"/>
  <c r="Y694" i="5"/>
  <c r="Y722" i="5"/>
  <c r="Y754" i="5"/>
  <c r="Y786" i="5"/>
  <c r="Y826" i="5"/>
  <c r="Y870" i="5"/>
  <c r="Y863" i="5"/>
  <c r="Y571" i="5"/>
  <c r="Y587" i="5"/>
  <c r="Y603" i="5"/>
  <c r="Y619" i="5"/>
  <c r="Y635" i="5"/>
  <c r="Y651" i="5"/>
  <c r="Y667" i="5"/>
  <c r="Y683" i="5"/>
  <c r="Y699" i="5"/>
  <c r="Y715" i="5"/>
  <c r="Y731" i="5"/>
  <c r="Y747" i="5"/>
  <c r="Y763" i="5"/>
  <c r="Y779" i="5"/>
  <c r="Y795" i="5"/>
  <c r="Y811" i="5"/>
  <c r="Y831" i="5"/>
  <c r="Y384" i="5"/>
  <c r="Y400" i="5"/>
  <c r="Y416" i="5"/>
  <c r="Y432" i="5"/>
  <c r="Y448" i="5"/>
  <c r="Y464" i="5"/>
  <c r="Y480" i="5"/>
  <c r="Y496" i="5"/>
  <c r="Y512" i="5"/>
  <c r="Y528" i="5"/>
  <c r="Y544" i="5"/>
  <c r="Y560" i="5"/>
  <c r="Y576" i="5"/>
  <c r="Y592" i="5"/>
  <c r="Y608" i="5"/>
  <c r="Y624" i="5"/>
  <c r="Y640" i="5"/>
  <c r="Y656" i="5"/>
  <c r="Y672" i="5"/>
  <c r="Y688" i="5"/>
  <c r="Y704" i="5"/>
  <c r="Y720" i="5"/>
  <c r="Y736" i="5"/>
  <c r="Y752" i="5"/>
  <c r="Y768" i="5"/>
  <c r="Y784" i="5"/>
  <c r="Y800" i="5"/>
  <c r="Y816" i="5"/>
  <c r="Y832" i="5"/>
  <c r="Y848" i="5"/>
  <c r="Y864" i="5"/>
  <c r="Y880" i="5"/>
  <c r="Y385" i="5"/>
  <c r="Y405" i="5"/>
  <c r="Y425" i="5"/>
  <c r="Y441" i="5"/>
  <c r="Y461" i="5"/>
  <c r="Y513" i="5"/>
  <c r="Y517" i="5"/>
  <c r="Y537" i="5"/>
  <c r="Y557" i="5"/>
  <c r="Y597" i="5"/>
  <c r="Y609" i="5"/>
  <c r="Y617" i="5"/>
  <c r="Y633" i="5"/>
  <c r="Y653" i="5"/>
  <c r="Y689" i="5"/>
  <c r="Y693" i="5"/>
  <c r="Y713" i="5"/>
  <c r="Y733" i="5"/>
  <c r="Y769" i="5"/>
  <c r="Y773" i="5"/>
  <c r="Y793" i="5"/>
  <c r="Y813" i="5"/>
  <c r="Y849" i="5"/>
  <c r="Y853" i="5"/>
  <c r="Y873" i="5"/>
  <c r="Y650" i="5"/>
  <c r="Y726" i="5"/>
  <c r="Y774" i="5"/>
  <c r="Y810" i="5"/>
  <c r="Y846" i="5"/>
  <c r="Y882" i="5"/>
  <c r="Y859" i="5"/>
  <c r="Y373" i="5"/>
  <c r="Y417" i="5"/>
  <c r="Y445" i="5"/>
  <c r="Y549" i="5"/>
  <c r="Y637" i="5"/>
  <c r="Y717" i="5"/>
  <c r="Y797" i="5"/>
  <c r="Y877" i="5"/>
  <c r="Y698" i="5"/>
  <c r="Y730" i="5"/>
  <c r="Y762" i="5"/>
  <c r="Y798" i="5"/>
  <c r="Y838" i="5"/>
  <c r="Y878" i="5"/>
  <c r="Y879" i="5"/>
  <c r="Y372" i="5"/>
  <c r="Y388" i="5"/>
  <c r="Y392" i="5"/>
  <c r="Y404" i="5"/>
  <c r="Y408" i="5"/>
  <c r="Y420" i="5"/>
  <c r="Y424" i="5"/>
  <c r="Y436" i="5"/>
  <c r="Y440" i="5"/>
  <c r="Y452" i="5"/>
  <c r="Y456" i="5"/>
  <c r="Y468" i="5"/>
  <c r="Y472" i="5"/>
  <c r="Y484" i="5"/>
  <c r="Y488" i="5"/>
  <c r="Y500" i="5"/>
  <c r="Y504" i="5"/>
  <c r="Y516" i="5"/>
  <c r="Y520" i="5"/>
  <c r="Y532" i="5"/>
  <c r="Y536" i="5"/>
  <c r="Y548" i="5"/>
  <c r="Y552" i="5"/>
  <c r="Y564" i="5"/>
  <c r="Y568" i="5"/>
  <c r="Y580" i="5"/>
  <c r="Y584" i="5"/>
  <c r="Y596" i="5"/>
  <c r="Y600" i="5"/>
  <c r="Y612" i="5"/>
  <c r="Y616" i="5"/>
  <c r="Y628" i="5"/>
  <c r="Y632" i="5"/>
  <c r="Y644" i="5"/>
  <c r="Y648" i="5"/>
  <c r="Y660" i="5"/>
  <c r="Y664" i="5"/>
  <c r="Y676" i="5"/>
  <c r="Y680" i="5"/>
  <c r="Y692" i="5"/>
  <c r="Y696" i="5"/>
  <c r="Y708" i="5"/>
  <c r="Y712" i="5"/>
  <c r="Y724" i="5"/>
  <c r="Y728" i="5"/>
  <c r="Y740" i="5"/>
  <c r="Y744" i="5"/>
  <c r="Y756" i="5"/>
  <c r="Y760" i="5"/>
  <c r="Y772" i="5"/>
  <c r="Y776" i="5"/>
  <c r="Y788" i="5"/>
  <c r="Y792" i="5"/>
  <c r="Y804" i="5"/>
  <c r="Y808" i="5"/>
  <c r="Y820" i="5"/>
  <c r="Y824" i="5"/>
  <c r="Y836" i="5"/>
  <c r="Y840" i="5"/>
  <c r="Y852" i="5"/>
  <c r="Y856" i="5"/>
  <c r="Y868" i="5"/>
  <c r="Y872" i="5"/>
  <c r="Y884" i="5"/>
  <c r="Y888" i="5"/>
  <c r="Y377" i="5"/>
  <c r="Y389" i="5"/>
  <c r="Y409" i="5"/>
  <c r="Y429" i="5"/>
  <c r="Y481" i="5"/>
  <c r="Y485" i="5"/>
  <c r="Y497" i="5"/>
  <c r="Y505" i="5"/>
  <c r="Y521" i="5"/>
  <c r="Y541" i="5"/>
  <c r="Y577" i="5"/>
  <c r="Y581" i="5"/>
  <c r="Y601" i="5"/>
  <c r="Y621" i="5"/>
  <c r="Y661" i="5"/>
  <c r="Y673" i="5"/>
  <c r="Y681" i="5"/>
  <c r="Y701" i="5"/>
  <c r="Y741" i="5"/>
  <c r="Y753" i="5"/>
  <c r="Y761" i="5"/>
  <c r="Y781" i="5"/>
  <c r="Y821" i="5"/>
  <c r="Y833" i="5"/>
  <c r="Y841" i="5"/>
  <c r="Y861" i="5"/>
  <c r="Y686" i="5"/>
  <c r="Y734" i="5"/>
  <c r="Y782" i="5"/>
  <c r="Y822" i="5"/>
  <c r="Y854" i="5"/>
  <c r="Y823" i="5"/>
  <c r="Y875" i="5"/>
  <c r="Y473" i="5"/>
  <c r="Y573" i="5"/>
  <c r="Y658" i="5"/>
  <c r="Y706" i="5"/>
  <c r="Y738" i="5"/>
  <c r="Y770" i="5"/>
  <c r="Y806" i="5"/>
  <c r="Y850" i="5"/>
  <c r="Y835" i="5"/>
  <c r="R712" i="5"/>
  <c r="R792" i="5"/>
  <c r="R856" i="5"/>
  <c r="R592" i="5"/>
  <c r="R608" i="5"/>
  <c r="R660" i="5"/>
  <c r="R704" i="5"/>
  <c r="R736" i="5"/>
  <c r="R788" i="5"/>
  <c r="R589" i="5"/>
  <c r="R597" i="5"/>
  <c r="R605" i="5"/>
  <c r="R613" i="5"/>
  <c r="R621" i="5"/>
  <c r="R629" i="5"/>
  <c r="R637" i="5"/>
  <c r="R645" i="5"/>
  <c r="R653" i="5"/>
  <c r="R661" i="5"/>
  <c r="R669" i="5"/>
  <c r="R677" i="5"/>
  <c r="R685" i="5"/>
  <c r="R693" i="5"/>
  <c r="R751" i="5"/>
  <c r="R759" i="5"/>
  <c r="R767" i="5"/>
  <c r="R775" i="5"/>
  <c r="R783" i="5"/>
  <c r="R791" i="5"/>
  <c r="R799" i="5"/>
  <c r="R807" i="5"/>
  <c r="R823" i="5"/>
  <c r="R839" i="5"/>
  <c r="R855" i="5"/>
  <c r="R780" i="5"/>
  <c r="R804" i="5"/>
  <c r="R836" i="5"/>
  <c r="R868" i="5"/>
  <c r="R726" i="5"/>
  <c r="R782" i="5"/>
  <c r="R798" i="5"/>
  <c r="R814" i="5"/>
  <c r="R830" i="5"/>
  <c r="R846" i="5"/>
  <c r="R862" i="5"/>
  <c r="R599" i="5"/>
  <c r="R607" i="5"/>
  <c r="R615" i="5"/>
  <c r="R623" i="5"/>
  <c r="R639" i="5"/>
  <c r="R647" i="5"/>
  <c r="R655" i="5"/>
  <c r="R671" i="5"/>
  <c r="R683" i="5"/>
  <c r="R691" i="5"/>
  <c r="R699" i="5"/>
  <c r="R707" i="5"/>
  <c r="R715" i="5"/>
  <c r="R723" i="5"/>
  <c r="R739" i="5"/>
  <c r="R747" i="5"/>
  <c r="R755" i="5"/>
  <c r="R763" i="5"/>
  <c r="R771" i="5"/>
  <c r="R779" i="5"/>
  <c r="R787" i="5"/>
  <c r="R795" i="5"/>
  <c r="R803" i="5"/>
  <c r="R811" i="5"/>
  <c r="R819" i="5"/>
  <c r="R827" i="5"/>
  <c r="R835" i="5"/>
  <c r="R843" i="5"/>
  <c r="R851" i="5"/>
  <c r="R859" i="5"/>
  <c r="R867" i="5"/>
  <c r="R875" i="5"/>
  <c r="R624" i="5"/>
  <c r="R640" i="5"/>
  <c r="R656" i="5"/>
  <c r="R676" i="5"/>
  <c r="R692" i="5"/>
  <c r="R708" i="5"/>
  <c r="R724" i="5"/>
  <c r="R796" i="5"/>
  <c r="R852" i="5"/>
  <c r="R600" i="5"/>
  <c r="R616" i="5"/>
  <c r="R800" i="5"/>
  <c r="R812" i="5"/>
  <c r="R844" i="5"/>
  <c r="R880" i="5"/>
  <c r="R642" i="5"/>
  <c r="R650" i="5"/>
  <c r="R658" i="5"/>
  <c r="R666" i="5"/>
  <c r="R674" i="5"/>
  <c r="R682" i="5"/>
  <c r="R690" i="5"/>
  <c r="R698" i="5"/>
  <c r="R706" i="5"/>
  <c r="R714" i="5"/>
  <c r="R722" i="5"/>
  <c r="R730" i="5"/>
  <c r="R738" i="5"/>
  <c r="R754" i="5"/>
  <c r="R770" i="5"/>
  <c r="R786" i="5"/>
  <c r="R802" i="5"/>
  <c r="R818" i="5"/>
  <c r="R604" i="5"/>
  <c r="R700" i="5"/>
  <c r="R675" i="5"/>
  <c r="R776" i="5"/>
  <c r="R832" i="5"/>
  <c r="R864" i="5"/>
  <c r="R878" i="5"/>
  <c r="E26" i="5"/>
  <c r="E24" i="5" s="1"/>
  <c r="R701" i="5"/>
  <c r="R709" i="5"/>
  <c r="R717" i="5"/>
  <c r="R725" i="5"/>
  <c r="R733" i="5"/>
  <c r="R741" i="5"/>
  <c r="R749" i="5"/>
  <c r="R757" i="5"/>
  <c r="R765" i="5"/>
  <c r="R773" i="5"/>
  <c r="R781" i="5"/>
  <c r="R789" i="5"/>
  <c r="R797" i="5"/>
  <c r="R805" i="5"/>
  <c r="R813" i="5"/>
  <c r="R821" i="5"/>
  <c r="R829" i="5"/>
  <c r="R837" i="5"/>
  <c r="R845" i="5"/>
  <c r="R853" i="5"/>
  <c r="R861" i="5"/>
  <c r="R869" i="5"/>
  <c r="R877" i="5"/>
  <c r="R885" i="5"/>
  <c r="R871" i="5"/>
  <c r="R648" i="5"/>
  <c r="R808" i="5"/>
  <c r="R834" i="5"/>
  <c r="R850" i="5"/>
  <c r="R866" i="5"/>
  <c r="R695" i="5"/>
  <c r="R703" i="5"/>
  <c r="R732" i="5"/>
  <c r="R591" i="5"/>
  <c r="R590" i="5"/>
  <c r="R598" i="5"/>
  <c r="R606" i="5"/>
  <c r="R614" i="5"/>
  <c r="R622" i="5"/>
  <c r="R630" i="5"/>
  <c r="R696" i="5"/>
  <c r="R752" i="5"/>
  <c r="R764" i="5"/>
  <c r="R820" i="5"/>
  <c r="R628" i="5"/>
  <c r="R636" i="5"/>
  <c r="R672" i="5"/>
  <c r="R720" i="5"/>
  <c r="R760" i="5"/>
  <c r="R772" i="5"/>
  <c r="R816" i="5"/>
  <c r="R828" i="5"/>
  <c r="R593" i="5"/>
  <c r="R609" i="5"/>
  <c r="R625" i="5"/>
  <c r="R641" i="5"/>
  <c r="R657" i="5"/>
  <c r="R673" i="5"/>
  <c r="R689" i="5"/>
  <c r="R705" i="5"/>
  <c r="R721" i="5"/>
  <c r="R737" i="5"/>
  <c r="R753" i="5"/>
  <c r="R769" i="5"/>
  <c r="R785" i="5"/>
  <c r="R801" i="5"/>
  <c r="R817" i="5"/>
  <c r="R833" i="5"/>
  <c r="R849" i="5"/>
  <c r="R865" i="5"/>
  <c r="R881" i="5"/>
  <c r="R646" i="5"/>
  <c r="R662" i="5"/>
  <c r="R678" i="5"/>
  <c r="R694" i="5"/>
  <c r="R710" i="5"/>
  <c r="R746" i="5"/>
  <c r="R762" i="5"/>
  <c r="R778" i="5"/>
  <c r="R794" i="5"/>
  <c r="R810" i="5"/>
  <c r="R826" i="5"/>
  <c r="R842" i="5"/>
  <c r="R858" i="5"/>
  <c r="R874" i="5"/>
  <c r="R882" i="5"/>
  <c r="R886" i="5"/>
  <c r="R595" i="5"/>
  <c r="R611" i="5"/>
  <c r="R627" i="5"/>
  <c r="R631" i="5"/>
  <c r="R643" i="5"/>
  <c r="R659" i="5"/>
  <c r="R663" i="5"/>
  <c r="R679" i="5"/>
  <c r="R711" i="5"/>
  <c r="R727" i="5"/>
  <c r="R731" i="5"/>
  <c r="R743" i="5"/>
  <c r="R883" i="5"/>
  <c r="R887" i="5"/>
  <c r="R612" i="5"/>
  <c r="R620" i="5"/>
  <c r="R684" i="5"/>
  <c r="R716" i="5"/>
  <c r="R744" i="5"/>
  <c r="R756" i="5"/>
  <c r="R860" i="5"/>
  <c r="R742" i="5"/>
  <c r="R758" i="5"/>
  <c r="R774" i="5"/>
  <c r="R790" i="5"/>
  <c r="R806" i="5"/>
  <c r="R822" i="5"/>
  <c r="R838" i="5"/>
  <c r="R854" i="5"/>
  <c r="R870" i="5"/>
  <c r="R815" i="5"/>
  <c r="R831" i="5"/>
  <c r="R847" i="5"/>
  <c r="R863" i="5"/>
  <c r="R879" i="5"/>
  <c r="R632" i="5"/>
  <c r="R664" i="5"/>
  <c r="R784" i="5"/>
  <c r="R840" i="5"/>
  <c r="R884" i="5"/>
  <c r="R594" i="5"/>
  <c r="R602" i="5"/>
  <c r="R610" i="5"/>
  <c r="R618" i="5"/>
  <c r="R626" i="5"/>
  <c r="R634" i="5"/>
  <c r="R668" i="5"/>
  <c r="R728" i="5"/>
  <c r="R740" i="5"/>
  <c r="R644" i="5"/>
  <c r="R652" i="5"/>
  <c r="R680" i="5"/>
  <c r="R688" i="5"/>
  <c r="R748" i="5"/>
  <c r="R848" i="5"/>
  <c r="R876" i="5"/>
  <c r="R601" i="5"/>
  <c r="R617" i="5"/>
  <c r="R633" i="5"/>
  <c r="R649" i="5"/>
  <c r="R665" i="5"/>
  <c r="R681" i="5"/>
  <c r="R697" i="5"/>
  <c r="R713" i="5"/>
  <c r="R729" i="5"/>
  <c r="R745" i="5"/>
  <c r="R761" i="5"/>
  <c r="R777" i="5"/>
  <c r="R793" i="5"/>
  <c r="R809" i="5"/>
  <c r="R825" i="5"/>
  <c r="R841" i="5"/>
  <c r="R857" i="5"/>
  <c r="R873" i="5"/>
  <c r="R638" i="5"/>
  <c r="R654" i="5"/>
  <c r="R670" i="5"/>
  <c r="R686" i="5"/>
  <c r="R702" i="5"/>
  <c r="R718" i="5"/>
  <c r="R734" i="5"/>
  <c r="R603" i="5"/>
  <c r="R619" i="5"/>
  <c r="R635" i="5"/>
  <c r="R651" i="5"/>
  <c r="R667" i="5"/>
  <c r="R687" i="5"/>
  <c r="R719" i="5"/>
  <c r="R735" i="5"/>
  <c r="R596" i="5"/>
  <c r="R768" i="5"/>
  <c r="R824" i="5"/>
  <c r="R872" i="5"/>
  <c r="R750" i="5"/>
  <c r="R766" i="5"/>
  <c r="M888" i="5"/>
  <c r="B110" i="5"/>
  <c r="Z375" i="5" s="1"/>
  <c r="E27" i="5"/>
  <c r="Z497" i="5" l="1"/>
  <c r="Z481" i="5"/>
  <c r="U32" i="5"/>
  <c r="U39" i="5"/>
  <c r="U42" i="5"/>
  <c r="Z539" i="5"/>
  <c r="Z495" i="5"/>
  <c r="Z871" i="5"/>
  <c r="Z742" i="5"/>
  <c r="Z654" i="5"/>
  <c r="Z618" i="5"/>
  <c r="Z586" i="5"/>
  <c r="Z554" i="5"/>
  <c r="Z522" i="5"/>
  <c r="Z506" i="5"/>
  <c r="Z490" i="5"/>
  <c r="Z474" i="5"/>
  <c r="Z458" i="5"/>
  <c r="Z442" i="5"/>
  <c r="Z426" i="5"/>
  <c r="Z410" i="5"/>
  <c r="Z394" i="5"/>
  <c r="Z378" i="5"/>
  <c r="U24" i="5"/>
  <c r="U13" i="5"/>
  <c r="Z843" i="5"/>
  <c r="Z499" i="5"/>
  <c r="Z439" i="5"/>
  <c r="Z391" i="5"/>
  <c r="Z535" i="5"/>
  <c r="Z507" i="5"/>
  <c r="Z475" i="5"/>
  <c r="Z451" i="5"/>
  <c r="Z435" i="5"/>
  <c r="Z419" i="5"/>
  <c r="Z403" i="5"/>
  <c r="Z387" i="5"/>
  <c r="U27" i="5"/>
  <c r="Z790" i="5"/>
  <c r="Z666" i="5"/>
  <c r="Z626" i="5"/>
  <c r="Z594" i="5"/>
  <c r="Z562" i="5"/>
  <c r="Z530" i="5"/>
  <c r="Z502" i="5"/>
  <c r="Z470" i="5"/>
  <c r="Z438" i="5"/>
  <c r="Z406" i="5"/>
  <c r="U30" i="5"/>
  <c r="Z479" i="5"/>
  <c r="Z423" i="5"/>
  <c r="Z670" i="5"/>
  <c r="Z598" i="5"/>
  <c r="Z534" i="5"/>
  <c r="Z710" i="5"/>
  <c r="Z614" i="5"/>
  <c r="Z550" i="5"/>
  <c r="Z850" i="5"/>
  <c r="Z770" i="5"/>
  <c r="Z706" i="5"/>
  <c r="Z573" i="5"/>
  <c r="Z875" i="5"/>
  <c r="Z854" i="5"/>
  <c r="Z782" i="5"/>
  <c r="Z686" i="5"/>
  <c r="Z841" i="5"/>
  <c r="Z821" i="5"/>
  <c r="Z761" i="5"/>
  <c r="Z741" i="5"/>
  <c r="Z681" i="5"/>
  <c r="Z661" i="5"/>
  <c r="Z601" i="5"/>
  <c r="Z577" i="5"/>
  <c r="Z521" i="5"/>
  <c r="Z409" i="5"/>
  <c r="Z377" i="5"/>
  <c r="Z884" i="5"/>
  <c r="Z868" i="5"/>
  <c r="Z852" i="5"/>
  <c r="Z836" i="5"/>
  <c r="Z820" i="5"/>
  <c r="Z804" i="5"/>
  <c r="Z788" i="5"/>
  <c r="Z772" i="5"/>
  <c r="Z756" i="5"/>
  <c r="Z740" i="5"/>
  <c r="Z724" i="5"/>
  <c r="Z708" i="5"/>
  <c r="Z692" i="5"/>
  <c r="Z676" i="5"/>
  <c r="Z660" i="5"/>
  <c r="Z644" i="5"/>
  <c r="Z628" i="5"/>
  <c r="Z612" i="5"/>
  <c r="Z596" i="5"/>
  <c r="Z580" i="5"/>
  <c r="Z564" i="5"/>
  <c r="Z548" i="5"/>
  <c r="Z532" i="5"/>
  <c r="Z516" i="5"/>
  <c r="Z500" i="5"/>
  <c r="Z484" i="5"/>
  <c r="Z468" i="5"/>
  <c r="Z452" i="5"/>
  <c r="Z436" i="5"/>
  <c r="Z420" i="5"/>
  <c r="Z404" i="5"/>
  <c r="Z388" i="5"/>
  <c r="Z879" i="5"/>
  <c r="Z838" i="5"/>
  <c r="Z762" i="5"/>
  <c r="Z698" i="5"/>
  <c r="Z797" i="5"/>
  <c r="Z637" i="5"/>
  <c r="Z445" i="5"/>
  <c r="Z373" i="5"/>
  <c r="Z882" i="5"/>
  <c r="Z810" i="5"/>
  <c r="Z726" i="5"/>
  <c r="Z873" i="5"/>
  <c r="Z849" i="5"/>
  <c r="Z793" i="5"/>
  <c r="Z769" i="5"/>
  <c r="Z713" i="5"/>
  <c r="Z689" i="5"/>
  <c r="Z633" i="5"/>
  <c r="Z609" i="5"/>
  <c r="Z557" i="5"/>
  <c r="Z517" i="5"/>
  <c r="Z461" i="5"/>
  <c r="Z425" i="5"/>
  <c r="Z385" i="5"/>
  <c r="Z864" i="5"/>
  <c r="Z832" i="5"/>
  <c r="Z800" i="5"/>
  <c r="Z768" i="5"/>
  <c r="Z736" i="5"/>
  <c r="Z704" i="5"/>
  <c r="Z672" i="5"/>
  <c r="Z640" i="5"/>
  <c r="Z608" i="5"/>
  <c r="Z576" i="5"/>
  <c r="Z544" i="5"/>
  <c r="Z512" i="5"/>
  <c r="Z480" i="5"/>
  <c r="Z448" i="5"/>
  <c r="Z416" i="5"/>
  <c r="Z384" i="5"/>
  <c r="Z811" i="5"/>
  <c r="Z779" i="5"/>
  <c r="Z747" i="5"/>
  <c r="Z715" i="5"/>
  <c r="Z683" i="5"/>
  <c r="Z651" i="5"/>
  <c r="Z619" i="5"/>
  <c r="Z587" i="5"/>
  <c r="Z863" i="5"/>
  <c r="Z826" i="5"/>
  <c r="Z754" i="5"/>
  <c r="Z694" i="5"/>
  <c r="Z777" i="5"/>
  <c r="Z613" i="5"/>
  <c r="Z525" i="5"/>
  <c r="Z874" i="5"/>
  <c r="Z802" i="5"/>
  <c r="Z718" i="5"/>
  <c r="Z865" i="5"/>
  <c r="Z809" i="5"/>
  <c r="Z785" i="5"/>
  <c r="Z729" i="5"/>
  <c r="Z705" i="5"/>
  <c r="Z649" i="5"/>
  <c r="Z625" i="5"/>
  <c r="Z569" i="5"/>
  <c r="Z545" i="5"/>
  <c r="Z529" i="5"/>
  <c r="Z477" i="5"/>
  <c r="Z437" i="5"/>
  <c r="Z421" i="5"/>
  <c r="Z876" i="5"/>
  <c r="Z844" i="5"/>
  <c r="Z812" i="5"/>
  <c r="Z780" i="5"/>
  <c r="Z748" i="5"/>
  <c r="Z716" i="5"/>
  <c r="Z684" i="5"/>
  <c r="Z652" i="5"/>
  <c r="Z620" i="5"/>
  <c r="Z588" i="5"/>
  <c r="Z556" i="5"/>
  <c r="Z524" i="5"/>
  <c r="Z492" i="5"/>
  <c r="Z460" i="5"/>
  <c r="Z428" i="5"/>
  <c r="Z396" i="5"/>
  <c r="Z827" i="5"/>
  <c r="Z851" i="5"/>
  <c r="Z818" i="5"/>
  <c r="Z746" i="5"/>
  <c r="Z682" i="5"/>
  <c r="Z817" i="5"/>
  <c r="Z737" i="5"/>
  <c r="Z657" i="5"/>
  <c r="Z393" i="5"/>
  <c r="Z839" i="5"/>
  <c r="Z830" i="5"/>
  <c r="Z750" i="5"/>
  <c r="Z885" i="5"/>
  <c r="Z845" i="5"/>
  <c r="Z805" i="5"/>
  <c r="Z765" i="5"/>
  <c r="Z725" i="5"/>
  <c r="Z685" i="5"/>
  <c r="Z645" i="5"/>
  <c r="Z605" i="5"/>
  <c r="Z565" i="5"/>
  <c r="Z509" i="5"/>
  <c r="Z469" i="5"/>
  <c r="Z453" i="5"/>
  <c r="Z413" i="5"/>
  <c r="Z381" i="5"/>
  <c r="Z867" i="5"/>
  <c r="Z803" i="5"/>
  <c r="Z771" i="5"/>
  <c r="Z739" i="5"/>
  <c r="Z707" i="5"/>
  <c r="Z675" i="5"/>
  <c r="Z643" i="5"/>
  <c r="Z611" i="5"/>
  <c r="Z579" i="5"/>
  <c r="U16" i="5"/>
  <c r="Z799" i="5"/>
  <c r="Z783" i="5"/>
  <c r="Z767" i="5"/>
  <c r="Z751" i="5"/>
  <c r="Z735" i="5"/>
  <c r="Z719" i="5"/>
  <c r="Z703" i="5"/>
  <c r="Z687" i="5"/>
  <c r="Z671" i="5"/>
  <c r="Z655" i="5"/>
  <c r="Z639" i="5"/>
  <c r="Z623" i="5"/>
  <c r="Z607" i="5"/>
  <c r="Z591" i="5"/>
  <c r="Z575" i="5"/>
  <c r="Z563" i="5"/>
  <c r="Z531" i="5"/>
  <c r="Z459" i="5"/>
  <c r="Z427" i="5"/>
  <c r="Z395" i="5"/>
  <c r="U23" i="5"/>
  <c r="Z858" i="5"/>
  <c r="Z678" i="5"/>
  <c r="Z638" i="5"/>
  <c r="Z606" i="5"/>
  <c r="Z574" i="5"/>
  <c r="Z542" i="5"/>
  <c r="Z498" i="5"/>
  <c r="Z466" i="5"/>
  <c r="Z434" i="5"/>
  <c r="Z402" i="5"/>
  <c r="U26" i="5"/>
  <c r="Z543" i="5"/>
  <c r="Z503" i="5"/>
  <c r="Z471" i="5"/>
  <c r="U35" i="5"/>
  <c r="U38" i="5"/>
  <c r="U20" i="5"/>
  <c r="U21" i="5"/>
  <c r="U40" i="5"/>
  <c r="U25" i="5"/>
  <c r="U12" i="5"/>
  <c r="U29" i="5"/>
  <c r="U14" i="5"/>
  <c r="Z465" i="5"/>
  <c r="Z555" i="5"/>
  <c r="Z511" i="5"/>
  <c r="Z483" i="5"/>
  <c r="U19" i="5"/>
  <c r="Z834" i="5"/>
  <c r="Z674" i="5"/>
  <c r="Z634" i="5"/>
  <c r="Z602" i="5"/>
  <c r="Z570" i="5"/>
  <c r="Z538" i="5"/>
  <c r="Z510" i="5"/>
  <c r="Z494" i="5"/>
  <c r="Z478" i="5"/>
  <c r="Z462" i="5"/>
  <c r="Z446" i="5"/>
  <c r="Z430" i="5"/>
  <c r="Z414" i="5"/>
  <c r="Z398" i="5"/>
  <c r="Z382" i="5"/>
  <c r="U22" i="5"/>
  <c r="U36" i="5"/>
  <c r="U37" i="5"/>
  <c r="U41" i="5"/>
  <c r="U28" i="5"/>
  <c r="U45" i="5"/>
  <c r="U17" i="5"/>
  <c r="Z527" i="5"/>
  <c r="Z467" i="5"/>
  <c r="Z407" i="5"/>
  <c r="Z551" i="5"/>
  <c r="Z523" i="5"/>
  <c r="Z491" i="5"/>
  <c r="Z463" i="5"/>
  <c r="Z447" i="5"/>
  <c r="Z431" i="5"/>
  <c r="Z415" i="5"/>
  <c r="Z399" i="5"/>
  <c r="Z383" i="5"/>
  <c r="Z886" i="5"/>
  <c r="Z690" i="5"/>
  <c r="Z642" i="5"/>
  <c r="Z610" i="5"/>
  <c r="Z578" i="5"/>
  <c r="Z546" i="5"/>
  <c r="Z514" i="5"/>
  <c r="Z486" i="5"/>
  <c r="Z454" i="5"/>
  <c r="Z422" i="5"/>
  <c r="Z390" i="5"/>
  <c r="Z455" i="5"/>
  <c r="Z814" i="5"/>
  <c r="Z630" i="5"/>
  <c r="Z566" i="5"/>
  <c r="Z374" i="5"/>
  <c r="Z855" i="5"/>
  <c r="Z646" i="5"/>
  <c r="Z582" i="5"/>
  <c r="Z518" i="5"/>
  <c r="Z835" i="5"/>
  <c r="Z806" i="5"/>
  <c r="Z738" i="5"/>
  <c r="Z658" i="5"/>
  <c r="Z473" i="5"/>
  <c r="Z823" i="5"/>
  <c r="Z822" i="5"/>
  <c r="Z734" i="5"/>
  <c r="Z861" i="5"/>
  <c r="Z833" i="5"/>
  <c r="Z781" i="5"/>
  <c r="Z753" i="5"/>
  <c r="Z701" i="5"/>
  <c r="Z673" i="5"/>
  <c r="Z621" i="5"/>
  <c r="Z581" i="5"/>
  <c r="Z541" i="5"/>
  <c r="Z505" i="5"/>
  <c r="Z485" i="5"/>
  <c r="Z429" i="5"/>
  <c r="Z389" i="5"/>
  <c r="Z888" i="5"/>
  <c r="Z872" i="5"/>
  <c r="Z856" i="5"/>
  <c r="Z840" i="5"/>
  <c r="Z824" i="5"/>
  <c r="Z808" i="5"/>
  <c r="Z792" i="5"/>
  <c r="Z776" i="5"/>
  <c r="Z760" i="5"/>
  <c r="Z744" i="5"/>
  <c r="Z728" i="5"/>
  <c r="Z712" i="5"/>
  <c r="Z696" i="5"/>
  <c r="Z680" i="5"/>
  <c r="Z664" i="5"/>
  <c r="Z648" i="5"/>
  <c r="Z632" i="5"/>
  <c r="Z616" i="5"/>
  <c r="Z600" i="5"/>
  <c r="Z584" i="5"/>
  <c r="Z568" i="5"/>
  <c r="Z552" i="5"/>
  <c r="Z536" i="5"/>
  <c r="Z520" i="5"/>
  <c r="Z504" i="5"/>
  <c r="Z488" i="5"/>
  <c r="Z472" i="5"/>
  <c r="Z456" i="5"/>
  <c r="Z440" i="5"/>
  <c r="Z424" i="5"/>
  <c r="Z408" i="5"/>
  <c r="Z392" i="5"/>
  <c r="Z372" i="5"/>
  <c r="Z878" i="5"/>
  <c r="Z798" i="5"/>
  <c r="Z730" i="5"/>
  <c r="Z877" i="5"/>
  <c r="Z717" i="5"/>
  <c r="Z549" i="5"/>
  <c r="Z417" i="5"/>
  <c r="Z859" i="5"/>
  <c r="Z846" i="5"/>
  <c r="Z774" i="5"/>
  <c r="Z650" i="5"/>
  <c r="Z853" i="5"/>
  <c r="Z813" i="5"/>
  <c r="Z773" i="5"/>
  <c r="Z733" i="5"/>
  <c r="Z693" i="5"/>
  <c r="Z653" i="5"/>
  <c r="Z617" i="5"/>
  <c r="Z597" i="5"/>
  <c r="Z537" i="5"/>
  <c r="Z513" i="5"/>
  <c r="Z441" i="5"/>
  <c r="Z405" i="5"/>
  <c r="Z880" i="5"/>
  <c r="Z848" i="5"/>
  <c r="Z816" i="5"/>
  <c r="Z784" i="5"/>
  <c r="Z752" i="5"/>
  <c r="Z720" i="5"/>
  <c r="Z688" i="5"/>
  <c r="Z656" i="5"/>
  <c r="Z624" i="5"/>
  <c r="Z592" i="5"/>
  <c r="Z560" i="5"/>
  <c r="Z528" i="5"/>
  <c r="Z496" i="5"/>
  <c r="Z464" i="5"/>
  <c r="Z432" i="5"/>
  <c r="Z400" i="5"/>
  <c r="Z831" i="5"/>
  <c r="Z795" i="5"/>
  <c r="Z763" i="5"/>
  <c r="Z731" i="5"/>
  <c r="Z699" i="5"/>
  <c r="Z667" i="5"/>
  <c r="Z635" i="5"/>
  <c r="Z603" i="5"/>
  <c r="Z571" i="5"/>
  <c r="Z870" i="5"/>
  <c r="Z786" i="5"/>
  <c r="Z722" i="5"/>
  <c r="Z857" i="5"/>
  <c r="Z697" i="5"/>
  <c r="Z593" i="5"/>
  <c r="Z847" i="5"/>
  <c r="Z842" i="5"/>
  <c r="Z758" i="5"/>
  <c r="Z869" i="5"/>
  <c r="Z829" i="5"/>
  <c r="Z789" i="5"/>
  <c r="Z749" i="5"/>
  <c r="Z709" i="5"/>
  <c r="Z669" i="5"/>
  <c r="Z629" i="5"/>
  <c r="Z589" i="5"/>
  <c r="Z553" i="5"/>
  <c r="Z533" i="5"/>
  <c r="Z493" i="5"/>
  <c r="Z457" i="5"/>
  <c r="Z433" i="5"/>
  <c r="Z401" i="5"/>
  <c r="Z860" i="5"/>
  <c r="Z828" i="5"/>
  <c r="Z796" i="5"/>
  <c r="Z764" i="5"/>
  <c r="Z732" i="5"/>
  <c r="Z700" i="5"/>
  <c r="Z668" i="5"/>
  <c r="Z636" i="5"/>
  <c r="Z604" i="5"/>
  <c r="Z572" i="5"/>
  <c r="Z540" i="5"/>
  <c r="Z508" i="5"/>
  <c r="Z476" i="5"/>
  <c r="Z444" i="5"/>
  <c r="Z412" i="5"/>
  <c r="Z380" i="5"/>
  <c r="Z807" i="5"/>
  <c r="Z862" i="5"/>
  <c r="Z778" i="5"/>
  <c r="Z714" i="5"/>
  <c r="Z837" i="5"/>
  <c r="Z757" i="5"/>
  <c r="Z677" i="5"/>
  <c r="Z501" i="5"/>
  <c r="Z883" i="5"/>
  <c r="Z866" i="5"/>
  <c r="Z794" i="5"/>
  <c r="Z702" i="5"/>
  <c r="Z881" i="5"/>
  <c r="Z825" i="5"/>
  <c r="Z801" i="5"/>
  <c r="Z745" i="5"/>
  <c r="Z721" i="5"/>
  <c r="Z665" i="5"/>
  <c r="Z641" i="5"/>
  <c r="Z585" i="5"/>
  <c r="Z561" i="5"/>
  <c r="Z489" i="5"/>
  <c r="Z449" i="5"/>
  <c r="Z397" i="5"/>
  <c r="Z376" i="5"/>
  <c r="Z819" i="5"/>
  <c r="Z787" i="5"/>
  <c r="Z755" i="5"/>
  <c r="Z723" i="5"/>
  <c r="Z691" i="5"/>
  <c r="Z659" i="5"/>
  <c r="Z627" i="5"/>
  <c r="Z595" i="5"/>
  <c r="Z815" i="5"/>
  <c r="Z791" i="5"/>
  <c r="Z775" i="5"/>
  <c r="Z759" i="5"/>
  <c r="Z743" i="5"/>
  <c r="Z727" i="5"/>
  <c r="Z711" i="5"/>
  <c r="Z695" i="5"/>
  <c r="Z679" i="5"/>
  <c r="Z663" i="5"/>
  <c r="Z647" i="5"/>
  <c r="Z631" i="5"/>
  <c r="Z615" i="5"/>
  <c r="Z599" i="5"/>
  <c r="Z583" i="5"/>
  <c r="Z567" i="5"/>
  <c r="Z547" i="5"/>
  <c r="Z519" i="5"/>
  <c r="Z443" i="5"/>
  <c r="Z411" i="5"/>
  <c r="Z379" i="5"/>
  <c r="Z887" i="5"/>
  <c r="Z766" i="5"/>
  <c r="Z662" i="5"/>
  <c r="Z622" i="5"/>
  <c r="Z590" i="5"/>
  <c r="Z558" i="5"/>
  <c r="Z526" i="5"/>
  <c r="Z482" i="5"/>
  <c r="Z450" i="5"/>
  <c r="Z418" i="5"/>
  <c r="Z386" i="5"/>
  <c r="Z559" i="5"/>
  <c r="Z515" i="5"/>
  <c r="Z487" i="5"/>
  <c r="U44" i="5"/>
  <c r="U11" i="5"/>
  <c r="U33" i="5"/>
  <c r="U43" i="5"/>
  <c r="U46" i="5"/>
  <c r="E25" i="5"/>
  <c r="P43" i="5" s="1"/>
  <c r="N15" i="5"/>
  <c r="N19" i="5"/>
  <c r="N23" i="5"/>
  <c r="N27" i="5"/>
  <c r="N31" i="5"/>
  <c r="N35" i="5"/>
  <c r="N39" i="5"/>
  <c r="N43" i="5"/>
  <c r="N47" i="5"/>
  <c r="N51" i="5"/>
  <c r="N55" i="5"/>
  <c r="N59" i="5"/>
  <c r="N12" i="5"/>
  <c r="N16" i="5"/>
  <c r="N20" i="5"/>
  <c r="N24" i="5"/>
  <c r="N28" i="5"/>
  <c r="N32" i="5"/>
  <c r="N36" i="5"/>
  <c r="N40" i="5"/>
  <c r="N44" i="5"/>
  <c r="N48" i="5"/>
  <c r="N52" i="5"/>
  <c r="N56" i="5"/>
  <c r="N60" i="5"/>
  <c r="N14" i="5"/>
  <c r="N22" i="5"/>
  <c r="N30" i="5"/>
  <c r="N38" i="5"/>
  <c r="N46" i="5"/>
  <c r="N54" i="5"/>
  <c r="N62" i="5"/>
  <c r="N66" i="5"/>
  <c r="N70" i="5"/>
  <c r="N74" i="5"/>
  <c r="N78" i="5"/>
  <c r="N82" i="5"/>
  <c r="N86" i="5"/>
  <c r="N90" i="5"/>
  <c r="N94" i="5"/>
  <c r="N98" i="5"/>
  <c r="N102" i="5"/>
  <c r="N106" i="5"/>
  <c r="N110" i="5"/>
  <c r="N114" i="5"/>
  <c r="N118" i="5"/>
  <c r="N122" i="5"/>
  <c r="N126" i="5"/>
  <c r="N130" i="5"/>
  <c r="N134" i="5"/>
  <c r="N138" i="5"/>
  <c r="N142" i="5"/>
  <c r="N146" i="5"/>
  <c r="N150" i="5"/>
  <c r="N154" i="5"/>
  <c r="N158" i="5"/>
  <c r="N162" i="5"/>
  <c r="N166" i="5"/>
  <c r="N170" i="5"/>
  <c r="N174" i="5"/>
  <c r="N178" i="5"/>
  <c r="N182" i="5"/>
  <c r="N186" i="5"/>
  <c r="N190" i="5"/>
  <c r="N194" i="5"/>
  <c r="N198" i="5"/>
  <c r="N202" i="5"/>
  <c r="N206" i="5"/>
  <c r="N210" i="5"/>
  <c r="N214" i="5"/>
  <c r="N218" i="5"/>
  <c r="N222" i="5"/>
  <c r="N226" i="5"/>
  <c r="N230" i="5"/>
  <c r="N234" i="5"/>
  <c r="N238" i="5"/>
  <c r="N242" i="5"/>
  <c r="N246" i="5"/>
  <c r="N250" i="5"/>
  <c r="N254" i="5"/>
  <c r="N258" i="5"/>
  <c r="N262" i="5"/>
  <c r="N266" i="5"/>
  <c r="N270" i="5"/>
  <c r="N274" i="5"/>
  <c r="N278" i="5"/>
  <c r="N282" i="5"/>
  <c r="N286" i="5"/>
  <c r="N290" i="5"/>
  <c r="N294" i="5"/>
  <c r="N298" i="5"/>
  <c r="N302" i="5"/>
  <c r="N306" i="5"/>
  <c r="N310" i="5"/>
  <c r="N314" i="5"/>
  <c r="N318" i="5"/>
  <c r="N322" i="5"/>
  <c r="N326" i="5"/>
  <c r="N330" i="5"/>
  <c r="N334" i="5"/>
  <c r="N338" i="5"/>
  <c r="N342" i="5"/>
  <c r="N346" i="5"/>
  <c r="N350" i="5"/>
  <c r="N354" i="5"/>
  <c r="N358" i="5"/>
  <c r="N362" i="5"/>
  <c r="N366" i="5"/>
  <c r="N370" i="5"/>
  <c r="N374" i="5"/>
  <c r="S374" i="5" s="1"/>
  <c r="N378" i="5"/>
  <c r="S378" i="5" s="1"/>
  <c r="N382" i="5"/>
  <c r="S382" i="5" s="1"/>
  <c r="N386" i="5"/>
  <c r="S386" i="5" s="1"/>
  <c r="N390" i="5"/>
  <c r="S390" i="5" s="1"/>
  <c r="N394" i="5"/>
  <c r="S394" i="5" s="1"/>
  <c r="N398" i="5"/>
  <c r="S398" i="5" s="1"/>
  <c r="N402" i="5"/>
  <c r="S402" i="5" s="1"/>
  <c r="N406" i="5"/>
  <c r="S406" i="5" s="1"/>
  <c r="N410" i="5"/>
  <c r="S410" i="5" s="1"/>
  <c r="N414" i="5"/>
  <c r="S414" i="5" s="1"/>
  <c r="N418" i="5"/>
  <c r="S418" i="5" s="1"/>
  <c r="N422" i="5"/>
  <c r="S422" i="5" s="1"/>
  <c r="N426" i="5"/>
  <c r="S426" i="5" s="1"/>
  <c r="N430" i="5"/>
  <c r="S430" i="5" s="1"/>
  <c r="N434" i="5"/>
  <c r="S434" i="5" s="1"/>
  <c r="N438" i="5"/>
  <c r="S438" i="5" s="1"/>
  <c r="N442" i="5"/>
  <c r="S442" i="5" s="1"/>
  <c r="N446" i="5"/>
  <c r="S446" i="5" s="1"/>
  <c r="N450" i="5"/>
  <c r="S450" i="5" s="1"/>
  <c r="N454" i="5"/>
  <c r="S454" i="5" s="1"/>
  <c r="N458" i="5"/>
  <c r="S458" i="5" s="1"/>
  <c r="N462" i="5"/>
  <c r="S462" i="5" s="1"/>
  <c r="N466" i="5"/>
  <c r="S466" i="5" s="1"/>
  <c r="N470" i="5"/>
  <c r="S470" i="5" s="1"/>
  <c r="N474" i="5"/>
  <c r="S474" i="5" s="1"/>
  <c r="N478" i="5"/>
  <c r="S478" i="5" s="1"/>
  <c r="N482" i="5"/>
  <c r="S482" i="5" s="1"/>
  <c r="N486" i="5"/>
  <c r="S486" i="5" s="1"/>
  <c r="N490" i="5"/>
  <c r="S490" i="5" s="1"/>
  <c r="N494" i="5"/>
  <c r="S494" i="5" s="1"/>
  <c r="N498" i="5"/>
  <c r="S498" i="5" s="1"/>
  <c r="N502" i="5"/>
  <c r="S502" i="5" s="1"/>
  <c r="N506" i="5"/>
  <c r="S506" i="5" s="1"/>
  <c r="N510" i="5"/>
  <c r="S510" i="5" s="1"/>
  <c r="N514" i="5"/>
  <c r="S514" i="5" s="1"/>
  <c r="N518" i="5"/>
  <c r="S518" i="5" s="1"/>
  <c r="N522" i="5"/>
  <c r="S522" i="5" s="1"/>
  <c r="N526" i="5"/>
  <c r="S526" i="5" s="1"/>
  <c r="N530" i="5"/>
  <c r="S530" i="5" s="1"/>
  <c r="N534" i="5"/>
  <c r="S534" i="5" s="1"/>
  <c r="N538" i="5"/>
  <c r="S538" i="5" s="1"/>
  <c r="N542" i="5"/>
  <c r="S542" i="5" s="1"/>
  <c r="N546" i="5"/>
  <c r="S546" i="5" s="1"/>
  <c r="N550" i="5"/>
  <c r="S550" i="5" s="1"/>
  <c r="N554" i="5"/>
  <c r="S554" i="5" s="1"/>
  <c r="N558" i="5"/>
  <c r="S558" i="5" s="1"/>
  <c r="N562" i="5"/>
  <c r="S562" i="5" s="1"/>
  <c r="N566" i="5"/>
  <c r="S566" i="5" s="1"/>
  <c r="N570" i="5"/>
  <c r="S570" i="5" s="1"/>
  <c r="N574" i="5"/>
  <c r="S574" i="5" s="1"/>
  <c r="N578" i="5"/>
  <c r="S578" i="5" s="1"/>
  <c r="N582" i="5"/>
  <c r="S582" i="5" s="1"/>
  <c r="N586" i="5"/>
  <c r="S586" i="5" s="1"/>
  <c r="N17" i="5"/>
  <c r="N25" i="5"/>
  <c r="N33" i="5"/>
  <c r="N41" i="5"/>
  <c r="N49" i="5"/>
  <c r="N57" i="5"/>
  <c r="N63" i="5"/>
  <c r="N67" i="5"/>
  <c r="N71" i="5"/>
  <c r="N75" i="5"/>
  <c r="N79" i="5"/>
  <c r="N83" i="5"/>
  <c r="N87" i="5"/>
  <c r="N91" i="5"/>
  <c r="N95" i="5"/>
  <c r="N99" i="5"/>
  <c r="N103" i="5"/>
  <c r="N107" i="5"/>
  <c r="N111" i="5"/>
  <c r="N115" i="5"/>
  <c r="N119" i="5"/>
  <c r="N123" i="5"/>
  <c r="N127" i="5"/>
  <c r="N131" i="5"/>
  <c r="N135" i="5"/>
  <c r="N139" i="5"/>
  <c r="N143" i="5"/>
  <c r="N147" i="5"/>
  <c r="N151" i="5"/>
  <c r="N155" i="5"/>
  <c r="N159" i="5"/>
  <c r="N163" i="5"/>
  <c r="N167" i="5"/>
  <c r="N171" i="5"/>
  <c r="N175" i="5"/>
  <c r="N179" i="5"/>
  <c r="N183" i="5"/>
  <c r="N187" i="5"/>
  <c r="N191" i="5"/>
  <c r="N195" i="5"/>
  <c r="N199" i="5"/>
  <c r="N203" i="5"/>
  <c r="N207" i="5"/>
  <c r="N211" i="5"/>
  <c r="N215" i="5"/>
  <c r="N219" i="5"/>
  <c r="N223" i="5"/>
  <c r="N227" i="5"/>
  <c r="N231" i="5"/>
  <c r="N235" i="5"/>
  <c r="N239" i="5"/>
  <c r="N243" i="5"/>
  <c r="N247" i="5"/>
  <c r="N251" i="5"/>
  <c r="N255" i="5"/>
  <c r="N259" i="5"/>
  <c r="N263" i="5"/>
  <c r="N267" i="5"/>
  <c r="N271" i="5"/>
  <c r="N275" i="5"/>
  <c r="N279" i="5"/>
  <c r="N283" i="5"/>
  <c r="N287" i="5"/>
  <c r="N291" i="5"/>
  <c r="N295" i="5"/>
  <c r="N299" i="5"/>
  <c r="N303" i="5"/>
  <c r="N307" i="5"/>
  <c r="N311" i="5"/>
  <c r="N315" i="5"/>
  <c r="N319" i="5"/>
  <c r="N323" i="5"/>
  <c r="N327" i="5"/>
  <c r="N331" i="5"/>
  <c r="N335" i="5"/>
  <c r="N339" i="5"/>
  <c r="N343" i="5"/>
  <c r="N347" i="5"/>
  <c r="N351" i="5"/>
  <c r="N355" i="5"/>
  <c r="N359" i="5"/>
  <c r="N363" i="5"/>
  <c r="N367" i="5"/>
  <c r="N371" i="5"/>
  <c r="N375" i="5"/>
  <c r="S375" i="5" s="1"/>
  <c r="N379" i="5"/>
  <c r="S379" i="5" s="1"/>
  <c r="N383" i="5"/>
  <c r="S383" i="5" s="1"/>
  <c r="N387" i="5"/>
  <c r="S387" i="5" s="1"/>
  <c r="N391" i="5"/>
  <c r="S391" i="5" s="1"/>
  <c r="N395" i="5"/>
  <c r="S395" i="5" s="1"/>
  <c r="N399" i="5"/>
  <c r="S399" i="5" s="1"/>
  <c r="N403" i="5"/>
  <c r="S403" i="5" s="1"/>
  <c r="N407" i="5"/>
  <c r="S407" i="5" s="1"/>
  <c r="N411" i="5"/>
  <c r="S411" i="5" s="1"/>
  <c r="N415" i="5"/>
  <c r="S415" i="5" s="1"/>
  <c r="N419" i="5"/>
  <c r="S419" i="5" s="1"/>
  <c r="N423" i="5"/>
  <c r="S423" i="5" s="1"/>
  <c r="N427" i="5"/>
  <c r="S427" i="5" s="1"/>
  <c r="N431" i="5"/>
  <c r="S431" i="5" s="1"/>
  <c r="N435" i="5"/>
  <c r="S435" i="5" s="1"/>
  <c r="N439" i="5"/>
  <c r="S439" i="5" s="1"/>
  <c r="N443" i="5"/>
  <c r="S443" i="5" s="1"/>
  <c r="N447" i="5"/>
  <c r="S447" i="5" s="1"/>
  <c r="N451" i="5"/>
  <c r="S451" i="5" s="1"/>
  <c r="N455" i="5"/>
  <c r="S455" i="5" s="1"/>
  <c r="N459" i="5"/>
  <c r="S459" i="5" s="1"/>
  <c r="N463" i="5"/>
  <c r="S463" i="5" s="1"/>
  <c r="N467" i="5"/>
  <c r="S467" i="5" s="1"/>
  <c r="N471" i="5"/>
  <c r="S471" i="5" s="1"/>
  <c r="N475" i="5"/>
  <c r="S475" i="5" s="1"/>
  <c r="N479" i="5"/>
  <c r="S479" i="5" s="1"/>
  <c r="N483" i="5"/>
  <c r="S483" i="5" s="1"/>
  <c r="N487" i="5"/>
  <c r="S487" i="5" s="1"/>
  <c r="N491" i="5"/>
  <c r="S491" i="5" s="1"/>
  <c r="N495" i="5"/>
  <c r="S495" i="5" s="1"/>
  <c r="N499" i="5"/>
  <c r="S499" i="5" s="1"/>
  <c r="N503" i="5"/>
  <c r="S503" i="5" s="1"/>
  <c r="N507" i="5"/>
  <c r="S507" i="5" s="1"/>
  <c r="N511" i="5"/>
  <c r="S511" i="5" s="1"/>
  <c r="N515" i="5"/>
  <c r="S515" i="5" s="1"/>
  <c r="N519" i="5"/>
  <c r="S519" i="5" s="1"/>
  <c r="N523" i="5"/>
  <c r="S523" i="5" s="1"/>
  <c r="N527" i="5"/>
  <c r="S527" i="5" s="1"/>
  <c r="N531" i="5"/>
  <c r="S531" i="5" s="1"/>
  <c r="N535" i="5"/>
  <c r="S535" i="5" s="1"/>
  <c r="N539" i="5"/>
  <c r="S539" i="5" s="1"/>
  <c r="N543" i="5"/>
  <c r="S543" i="5" s="1"/>
  <c r="N547" i="5"/>
  <c r="S547" i="5" s="1"/>
  <c r="N551" i="5"/>
  <c r="S551" i="5" s="1"/>
  <c r="N555" i="5"/>
  <c r="S555" i="5" s="1"/>
  <c r="N559" i="5"/>
  <c r="S559" i="5" s="1"/>
  <c r="N563" i="5"/>
  <c r="S563" i="5" s="1"/>
  <c r="N567" i="5"/>
  <c r="S567" i="5" s="1"/>
  <c r="N571" i="5"/>
  <c r="S571" i="5" s="1"/>
  <c r="N575" i="5"/>
  <c r="S575" i="5" s="1"/>
  <c r="N579" i="5"/>
  <c r="S579" i="5" s="1"/>
  <c r="N583" i="5"/>
  <c r="S583" i="5" s="1"/>
  <c r="N587" i="5"/>
  <c r="S587" i="5" s="1"/>
  <c r="N18" i="5"/>
  <c r="N26" i="5"/>
  <c r="N34" i="5"/>
  <c r="N42" i="5"/>
  <c r="N50" i="5"/>
  <c r="N58" i="5"/>
  <c r="N64" i="5"/>
  <c r="N68" i="5"/>
  <c r="N72" i="5"/>
  <c r="N76" i="5"/>
  <c r="N80" i="5"/>
  <c r="N84" i="5"/>
  <c r="N88" i="5"/>
  <c r="N92" i="5"/>
  <c r="N96" i="5"/>
  <c r="N100" i="5"/>
  <c r="N104" i="5"/>
  <c r="N108" i="5"/>
  <c r="N112" i="5"/>
  <c r="N116" i="5"/>
  <c r="N120" i="5"/>
  <c r="N124" i="5"/>
  <c r="N128" i="5"/>
  <c r="N132" i="5"/>
  <c r="N136" i="5"/>
  <c r="N140" i="5"/>
  <c r="N144" i="5"/>
  <c r="N148" i="5"/>
  <c r="N152" i="5"/>
  <c r="N156" i="5"/>
  <c r="N160" i="5"/>
  <c r="N164" i="5"/>
  <c r="N168" i="5"/>
  <c r="N172" i="5"/>
  <c r="N176" i="5"/>
  <c r="N180" i="5"/>
  <c r="N184" i="5"/>
  <c r="N188" i="5"/>
  <c r="N192" i="5"/>
  <c r="N196" i="5"/>
  <c r="N200" i="5"/>
  <c r="N204" i="5"/>
  <c r="N208" i="5"/>
  <c r="N212" i="5"/>
  <c r="N216" i="5"/>
  <c r="N220" i="5"/>
  <c r="N224" i="5"/>
  <c r="N228" i="5"/>
  <c r="N232" i="5"/>
  <c r="N236" i="5"/>
  <c r="N240" i="5"/>
  <c r="N244" i="5"/>
  <c r="N248" i="5"/>
  <c r="N252" i="5"/>
  <c r="N256" i="5"/>
  <c r="N260" i="5"/>
  <c r="N264" i="5"/>
  <c r="N268" i="5"/>
  <c r="N272" i="5"/>
  <c r="N276" i="5"/>
  <c r="N280" i="5"/>
  <c r="N284" i="5"/>
  <c r="N288" i="5"/>
  <c r="N292" i="5"/>
  <c r="N296" i="5"/>
  <c r="N300" i="5"/>
  <c r="N304" i="5"/>
  <c r="N308" i="5"/>
  <c r="N312" i="5"/>
  <c r="N316" i="5"/>
  <c r="N320" i="5"/>
  <c r="N324" i="5"/>
  <c r="N328" i="5"/>
  <c r="N332" i="5"/>
  <c r="N336" i="5"/>
  <c r="N340" i="5"/>
  <c r="N344" i="5"/>
  <c r="N348" i="5"/>
  <c r="N352" i="5"/>
  <c r="N356" i="5"/>
  <c r="N360" i="5"/>
  <c r="N364" i="5"/>
  <c r="N368" i="5"/>
  <c r="N372" i="5"/>
  <c r="S372" i="5" s="1"/>
  <c r="N376" i="5"/>
  <c r="S376" i="5" s="1"/>
  <c r="N380" i="5"/>
  <c r="S380" i="5" s="1"/>
  <c r="N384" i="5"/>
  <c r="S384" i="5" s="1"/>
  <c r="N388" i="5"/>
  <c r="S388" i="5" s="1"/>
  <c r="N392" i="5"/>
  <c r="S392" i="5" s="1"/>
  <c r="N396" i="5"/>
  <c r="S396" i="5" s="1"/>
  <c r="N400" i="5"/>
  <c r="S400" i="5" s="1"/>
  <c r="N404" i="5"/>
  <c r="S404" i="5" s="1"/>
  <c r="N408" i="5"/>
  <c r="S408" i="5" s="1"/>
  <c r="N412" i="5"/>
  <c r="S412" i="5" s="1"/>
  <c r="N416" i="5"/>
  <c r="S416" i="5" s="1"/>
  <c r="N420" i="5"/>
  <c r="S420" i="5" s="1"/>
  <c r="N424" i="5"/>
  <c r="S424" i="5" s="1"/>
  <c r="N428" i="5"/>
  <c r="S428" i="5" s="1"/>
  <c r="N432" i="5"/>
  <c r="S432" i="5" s="1"/>
  <c r="N436" i="5"/>
  <c r="S436" i="5" s="1"/>
  <c r="N440" i="5"/>
  <c r="S440" i="5" s="1"/>
  <c r="N444" i="5"/>
  <c r="S444" i="5" s="1"/>
  <c r="N448" i="5"/>
  <c r="S448" i="5" s="1"/>
  <c r="N452" i="5"/>
  <c r="S452" i="5" s="1"/>
  <c r="N456" i="5"/>
  <c r="S456" i="5" s="1"/>
  <c r="N460" i="5"/>
  <c r="S460" i="5" s="1"/>
  <c r="N464" i="5"/>
  <c r="S464" i="5" s="1"/>
  <c r="N468" i="5"/>
  <c r="S468" i="5" s="1"/>
  <c r="N472" i="5"/>
  <c r="S472" i="5" s="1"/>
  <c r="N476" i="5"/>
  <c r="S476" i="5" s="1"/>
  <c r="N480" i="5"/>
  <c r="S480" i="5" s="1"/>
  <c r="N484" i="5"/>
  <c r="S484" i="5" s="1"/>
  <c r="N488" i="5"/>
  <c r="S488" i="5" s="1"/>
  <c r="N492" i="5"/>
  <c r="S492" i="5" s="1"/>
  <c r="N496" i="5"/>
  <c r="S496" i="5" s="1"/>
  <c r="N500" i="5"/>
  <c r="S500" i="5" s="1"/>
  <c r="N504" i="5"/>
  <c r="S504" i="5" s="1"/>
  <c r="N508" i="5"/>
  <c r="S508" i="5" s="1"/>
  <c r="N512" i="5"/>
  <c r="S512" i="5" s="1"/>
  <c r="N516" i="5"/>
  <c r="S516" i="5" s="1"/>
  <c r="N520" i="5"/>
  <c r="S520" i="5" s="1"/>
  <c r="N524" i="5"/>
  <c r="S524" i="5" s="1"/>
  <c r="N528" i="5"/>
  <c r="S528" i="5" s="1"/>
  <c r="N532" i="5"/>
  <c r="S532" i="5" s="1"/>
  <c r="N536" i="5"/>
  <c r="S536" i="5" s="1"/>
  <c r="N540" i="5"/>
  <c r="S540" i="5" s="1"/>
  <c r="N544" i="5"/>
  <c r="S544" i="5" s="1"/>
  <c r="N548" i="5"/>
  <c r="S548" i="5" s="1"/>
  <c r="N552" i="5"/>
  <c r="S552" i="5" s="1"/>
  <c r="N556" i="5"/>
  <c r="S556" i="5" s="1"/>
  <c r="N560" i="5"/>
  <c r="S560" i="5" s="1"/>
  <c r="N564" i="5"/>
  <c r="S564" i="5" s="1"/>
  <c r="N568" i="5"/>
  <c r="S568" i="5" s="1"/>
  <c r="N572" i="5"/>
  <c r="S572" i="5" s="1"/>
  <c r="N576" i="5"/>
  <c r="S576" i="5" s="1"/>
  <c r="N580" i="5"/>
  <c r="S580" i="5" s="1"/>
  <c r="N584" i="5"/>
  <c r="S584" i="5" s="1"/>
  <c r="N588" i="5"/>
  <c r="S588" i="5" s="1"/>
  <c r="N11" i="5"/>
  <c r="N13" i="5"/>
  <c r="N21" i="5"/>
  <c r="N29" i="5"/>
  <c r="N37" i="5"/>
  <c r="N45" i="5"/>
  <c r="N61" i="5"/>
  <c r="N65" i="5"/>
  <c r="N69" i="5"/>
  <c r="N73" i="5"/>
  <c r="N81" i="5"/>
  <c r="N85" i="5"/>
  <c r="N89" i="5"/>
  <c r="N93" i="5"/>
  <c r="N97" i="5"/>
  <c r="N101" i="5"/>
  <c r="N105" i="5"/>
  <c r="N109" i="5"/>
  <c r="N113" i="5"/>
  <c r="N117" i="5"/>
  <c r="N77" i="5"/>
  <c r="N133" i="5"/>
  <c r="N149" i="5"/>
  <c r="N165" i="5"/>
  <c r="N181" i="5"/>
  <c r="N197" i="5"/>
  <c r="N213" i="5"/>
  <c r="N229" i="5"/>
  <c r="N245" i="5"/>
  <c r="N261" i="5"/>
  <c r="N277" i="5"/>
  <c r="N293" i="5"/>
  <c r="N309" i="5"/>
  <c r="N325" i="5"/>
  <c r="N341" i="5"/>
  <c r="N357" i="5"/>
  <c r="N373" i="5"/>
  <c r="S373" i="5" s="1"/>
  <c r="N389" i="5"/>
  <c r="S389" i="5" s="1"/>
  <c r="N405" i="5"/>
  <c r="S405" i="5" s="1"/>
  <c r="N421" i="5"/>
  <c r="S421" i="5" s="1"/>
  <c r="N437" i="5"/>
  <c r="S437" i="5" s="1"/>
  <c r="N453" i="5"/>
  <c r="S453" i="5" s="1"/>
  <c r="N469" i="5"/>
  <c r="S469" i="5" s="1"/>
  <c r="N485" i="5"/>
  <c r="S485" i="5" s="1"/>
  <c r="N501" i="5"/>
  <c r="S501" i="5" s="1"/>
  <c r="N517" i="5"/>
  <c r="S517" i="5" s="1"/>
  <c r="N533" i="5"/>
  <c r="S533" i="5" s="1"/>
  <c r="N549" i="5"/>
  <c r="S549" i="5" s="1"/>
  <c r="N565" i="5"/>
  <c r="S565" i="5" s="1"/>
  <c r="N581" i="5"/>
  <c r="S581" i="5" s="1"/>
  <c r="N129" i="5"/>
  <c r="N369" i="5"/>
  <c r="N417" i="5"/>
  <c r="S417" i="5" s="1"/>
  <c r="N481" i="5"/>
  <c r="S481" i="5" s="1"/>
  <c r="N545" i="5"/>
  <c r="S545" i="5" s="1"/>
  <c r="N121" i="5"/>
  <c r="N137" i="5"/>
  <c r="N153" i="5"/>
  <c r="N169" i="5"/>
  <c r="N185" i="5"/>
  <c r="N201" i="5"/>
  <c r="N217" i="5"/>
  <c r="N233" i="5"/>
  <c r="N249" i="5"/>
  <c r="N265" i="5"/>
  <c r="N281" i="5"/>
  <c r="N297" i="5"/>
  <c r="N313" i="5"/>
  <c r="N329" i="5"/>
  <c r="N345" i="5"/>
  <c r="N361" i="5"/>
  <c r="N377" i="5"/>
  <c r="S377" i="5" s="1"/>
  <c r="N393" i="5"/>
  <c r="S393" i="5" s="1"/>
  <c r="N409" i="5"/>
  <c r="S409" i="5" s="1"/>
  <c r="N425" i="5"/>
  <c r="S425" i="5" s="1"/>
  <c r="N441" i="5"/>
  <c r="S441" i="5" s="1"/>
  <c r="N457" i="5"/>
  <c r="S457" i="5" s="1"/>
  <c r="N473" i="5"/>
  <c r="S473" i="5" s="1"/>
  <c r="N489" i="5"/>
  <c r="S489" i="5" s="1"/>
  <c r="N505" i="5"/>
  <c r="S505" i="5" s="1"/>
  <c r="N521" i="5"/>
  <c r="S521" i="5" s="1"/>
  <c r="N537" i="5"/>
  <c r="S537" i="5" s="1"/>
  <c r="N553" i="5"/>
  <c r="S553" i="5" s="1"/>
  <c r="N569" i="5"/>
  <c r="S569" i="5" s="1"/>
  <c r="N585" i="5"/>
  <c r="S585" i="5" s="1"/>
  <c r="N145" i="5"/>
  <c r="N353" i="5"/>
  <c r="N401" i="5"/>
  <c r="S401" i="5" s="1"/>
  <c r="N465" i="5"/>
  <c r="S465" i="5" s="1"/>
  <c r="N529" i="5"/>
  <c r="S529" i="5" s="1"/>
  <c r="N577" i="5"/>
  <c r="S577" i="5" s="1"/>
  <c r="N125" i="5"/>
  <c r="N141" i="5"/>
  <c r="N157" i="5"/>
  <c r="N173" i="5"/>
  <c r="N189" i="5"/>
  <c r="N205" i="5"/>
  <c r="N221" i="5"/>
  <c r="N237" i="5"/>
  <c r="N253" i="5"/>
  <c r="N269" i="5"/>
  <c r="N285" i="5"/>
  <c r="N301" i="5"/>
  <c r="N317" i="5"/>
  <c r="N333" i="5"/>
  <c r="N349" i="5"/>
  <c r="N365" i="5"/>
  <c r="N381" i="5"/>
  <c r="S381" i="5" s="1"/>
  <c r="N397" i="5"/>
  <c r="S397" i="5" s="1"/>
  <c r="N413" i="5"/>
  <c r="S413" i="5" s="1"/>
  <c r="N429" i="5"/>
  <c r="S429" i="5" s="1"/>
  <c r="N445" i="5"/>
  <c r="S445" i="5" s="1"/>
  <c r="N461" i="5"/>
  <c r="S461" i="5" s="1"/>
  <c r="N477" i="5"/>
  <c r="S477" i="5" s="1"/>
  <c r="N493" i="5"/>
  <c r="S493" i="5" s="1"/>
  <c r="N509" i="5"/>
  <c r="S509" i="5" s="1"/>
  <c r="N525" i="5"/>
  <c r="S525" i="5" s="1"/>
  <c r="N541" i="5"/>
  <c r="S541" i="5" s="1"/>
  <c r="N557" i="5"/>
  <c r="S557" i="5" s="1"/>
  <c r="N573" i="5"/>
  <c r="S573" i="5" s="1"/>
  <c r="N53" i="5"/>
  <c r="N177" i="5"/>
  <c r="N193" i="5"/>
  <c r="N209" i="5"/>
  <c r="N225" i="5"/>
  <c r="N257" i="5"/>
  <c r="N273" i="5"/>
  <c r="N305" i="5"/>
  <c r="N321" i="5"/>
  <c r="N385" i="5"/>
  <c r="S385" i="5" s="1"/>
  <c r="N449" i="5"/>
  <c r="S449" i="5" s="1"/>
  <c r="N497" i="5"/>
  <c r="S497" i="5" s="1"/>
  <c r="N561" i="5"/>
  <c r="S561" i="5" s="1"/>
  <c r="N161" i="5"/>
  <c r="N241" i="5"/>
  <c r="N289" i="5"/>
  <c r="N337" i="5"/>
  <c r="N433" i="5"/>
  <c r="S433" i="5" s="1"/>
  <c r="N513" i="5"/>
  <c r="S513" i="5" s="1"/>
  <c r="B113" i="5"/>
  <c r="E119" i="5" s="1"/>
  <c r="D124" i="5" s="1"/>
  <c r="L705" i="5"/>
  <c r="T705" i="5" s="1"/>
  <c r="L721" i="5"/>
  <c r="T721" i="5" s="1"/>
  <c r="L785" i="5"/>
  <c r="T785" i="5" s="1"/>
  <c r="L849" i="5"/>
  <c r="T849" i="5" s="1"/>
  <c r="L538" i="5"/>
  <c r="L770" i="5"/>
  <c r="T770" i="5" s="1"/>
  <c r="L173" i="5"/>
  <c r="T173" i="5" s="1"/>
  <c r="V173" i="5" s="1"/>
  <c r="L702" i="5"/>
  <c r="T702" i="5" s="1"/>
  <c r="L860" i="5"/>
  <c r="T860" i="5" s="1"/>
  <c r="L642" i="5"/>
  <c r="T642" i="5" s="1"/>
  <c r="L822" i="5"/>
  <c r="T822" i="5" s="1"/>
  <c r="L550" i="5"/>
  <c r="L776" i="5"/>
  <c r="T776" i="5" s="1"/>
  <c r="L733" i="5"/>
  <c r="T733" i="5" s="1"/>
  <c r="L797" i="5"/>
  <c r="T797" i="5" s="1"/>
  <c r="L861" i="5"/>
  <c r="T861" i="5" s="1"/>
  <c r="L586" i="5"/>
  <c r="L794" i="5"/>
  <c r="T794" i="5" s="1"/>
  <c r="L433" i="5"/>
  <c r="L756" i="5"/>
  <c r="T756" i="5" s="1"/>
  <c r="L884" i="5"/>
  <c r="T884" i="5" s="1"/>
  <c r="L690" i="5"/>
  <c r="T690" i="5" s="1"/>
  <c r="L846" i="5"/>
  <c r="T846" i="5" s="1"/>
  <c r="L598" i="5"/>
  <c r="T598" i="5" s="1"/>
  <c r="L800" i="5"/>
  <c r="T800" i="5" s="1"/>
  <c r="L685" i="5"/>
  <c r="T685" i="5" s="1"/>
  <c r="L753" i="5"/>
  <c r="T753" i="5" s="1"/>
  <c r="L817" i="5"/>
  <c r="T817" i="5" s="1"/>
  <c r="L881" i="5"/>
  <c r="T881" i="5" s="1"/>
  <c r="L666" i="5"/>
  <c r="T666" i="5" s="1"/>
  <c r="L834" i="5"/>
  <c r="T834" i="5" s="1"/>
  <c r="L574" i="5"/>
  <c r="L796" i="5"/>
  <c r="T796" i="5" s="1"/>
  <c r="L503" i="5"/>
  <c r="L758" i="5"/>
  <c r="T758" i="5" s="1"/>
  <c r="L886" i="5"/>
  <c r="T886" i="5" s="1"/>
  <c r="L678" i="5"/>
  <c r="T678" i="5" s="1"/>
  <c r="L840" i="5"/>
  <c r="T840" i="5" s="1"/>
  <c r="L701" i="5"/>
  <c r="T701" i="5" s="1"/>
  <c r="L765" i="5"/>
  <c r="T765" i="5" s="1"/>
  <c r="L829" i="5"/>
  <c r="T829" i="5" s="1"/>
  <c r="L269" i="5"/>
  <c r="T269" i="5" s="1"/>
  <c r="L714" i="5"/>
  <c r="T714" i="5" s="1"/>
  <c r="L858" i="5"/>
  <c r="T858" i="5" s="1"/>
  <c r="L622" i="5"/>
  <c r="T622" i="5" s="1"/>
  <c r="L820" i="5"/>
  <c r="T820" i="5" s="1"/>
  <c r="L562" i="5"/>
  <c r="L782" i="5"/>
  <c r="T782" i="5" s="1"/>
  <c r="L337" i="5"/>
  <c r="T337" i="5" s="1"/>
  <c r="L726" i="5"/>
  <c r="T726" i="5" s="1"/>
  <c r="L864" i="5"/>
  <c r="T864" i="5" s="1"/>
  <c r="L872" i="5"/>
  <c r="T872" i="5" s="1"/>
  <c r="L808" i="5"/>
  <c r="T808" i="5" s="1"/>
  <c r="L742" i="5"/>
  <c r="T742" i="5" s="1"/>
  <c r="L614" i="5"/>
  <c r="T614" i="5" s="1"/>
  <c r="L401" i="5"/>
  <c r="L854" i="5"/>
  <c r="T854" i="5" s="1"/>
  <c r="L790" i="5"/>
  <c r="T790" i="5" s="1"/>
  <c r="L706" i="5"/>
  <c r="T706" i="5" s="1"/>
  <c r="L578" i="5"/>
  <c r="L205" i="5"/>
  <c r="T205" i="5" s="1"/>
  <c r="V205" i="5" s="1"/>
  <c r="L828" i="5"/>
  <c r="T828" i="5" s="1"/>
  <c r="L764" i="5"/>
  <c r="T764" i="5" s="1"/>
  <c r="L638" i="5"/>
  <c r="T638" i="5" s="1"/>
  <c r="L493" i="5"/>
  <c r="L866" i="5"/>
  <c r="T866" i="5" s="1"/>
  <c r="L802" i="5"/>
  <c r="T802" i="5" s="1"/>
  <c r="L730" i="5"/>
  <c r="T730" i="5" s="1"/>
  <c r="L602" i="5"/>
  <c r="T602" i="5" s="1"/>
  <c r="L353" i="5"/>
  <c r="T353" i="5" s="1"/>
  <c r="L865" i="5"/>
  <c r="T865" i="5" s="1"/>
  <c r="L833" i="5"/>
  <c r="T833" i="5" s="1"/>
  <c r="L801" i="5"/>
  <c r="T801" i="5" s="1"/>
  <c r="L769" i="5"/>
  <c r="T769" i="5" s="1"/>
  <c r="L737" i="5"/>
  <c r="T737" i="5" s="1"/>
  <c r="L14" i="5"/>
  <c r="T14" i="5" s="1"/>
  <c r="V14" i="5" s="1"/>
  <c r="L30" i="5"/>
  <c r="T30" i="5" s="1"/>
  <c r="V30" i="5" s="1"/>
  <c r="L46" i="5"/>
  <c r="T46" i="5" s="1"/>
  <c r="V46" i="5" s="1"/>
  <c r="L62" i="5"/>
  <c r="T62" i="5" s="1"/>
  <c r="V62" i="5" s="1"/>
  <c r="L78" i="5"/>
  <c r="T78" i="5" s="1"/>
  <c r="V78" i="5" s="1"/>
  <c r="L94" i="5"/>
  <c r="T94" i="5" s="1"/>
  <c r="V94" i="5" s="1"/>
  <c r="L110" i="5"/>
  <c r="T110" i="5" s="1"/>
  <c r="V110" i="5" s="1"/>
  <c r="L126" i="5"/>
  <c r="T126" i="5" s="1"/>
  <c r="V126" i="5" s="1"/>
  <c r="L142" i="5"/>
  <c r="T142" i="5" s="1"/>
  <c r="V142" i="5" s="1"/>
  <c r="L158" i="5"/>
  <c r="T158" i="5" s="1"/>
  <c r="V158" i="5" s="1"/>
  <c r="L13" i="5"/>
  <c r="T13" i="5" s="1"/>
  <c r="V13" i="5" s="1"/>
  <c r="L29" i="5"/>
  <c r="T29" i="5" s="1"/>
  <c r="V29" i="5" s="1"/>
  <c r="L45" i="5"/>
  <c r="T45" i="5" s="1"/>
  <c r="V45" i="5" s="1"/>
  <c r="L61" i="5"/>
  <c r="T61" i="5" s="1"/>
  <c r="V61" i="5" s="1"/>
  <c r="L77" i="5"/>
  <c r="T77" i="5" s="1"/>
  <c r="V77" i="5" s="1"/>
  <c r="L93" i="5"/>
  <c r="T93" i="5" s="1"/>
  <c r="V93" i="5" s="1"/>
  <c r="L109" i="5"/>
  <c r="T109" i="5" s="1"/>
  <c r="V109" i="5" s="1"/>
  <c r="L125" i="5"/>
  <c r="T125" i="5" s="1"/>
  <c r="V125" i="5" s="1"/>
  <c r="L141" i="5"/>
  <c r="T141" i="5" s="1"/>
  <c r="V141" i="5" s="1"/>
  <c r="L157" i="5"/>
  <c r="T157" i="5" s="1"/>
  <c r="V157" i="5" s="1"/>
  <c r="L20" i="5"/>
  <c r="T20" i="5" s="1"/>
  <c r="V20" i="5" s="1"/>
  <c r="L52" i="5"/>
  <c r="T52" i="5" s="1"/>
  <c r="V52" i="5" s="1"/>
  <c r="L84" i="5"/>
  <c r="T84" i="5" s="1"/>
  <c r="V84" i="5" s="1"/>
  <c r="L116" i="5"/>
  <c r="T116" i="5" s="1"/>
  <c r="V116" i="5" s="1"/>
  <c r="L148" i="5"/>
  <c r="T148" i="5" s="1"/>
  <c r="V148" i="5" s="1"/>
  <c r="L175" i="5"/>
  <c r="T175" i="5" s="1"/>
  <c r="V175" i="5" s="1"/>
  <c r="L191" i="5"/>
  <c r="T191" i="5" s="1"/>
  <c r="V191" i="5" s="1"/>
  <c r="L207" i="5"/>
  <c r="T207" i="5" s="1"/>
  <c r="V207" i="5" s="1"/>
  <c r="L223" i="5"/>
  <c r="T223" i="5" s="1"/>
  <c r="L239" i="5"/>
  <c r="T239" i="5" s="1"/>
  <c r="L255" i="5"/>
  <c r="T255" i="5" s="1"/>
  <c r="L271" i="5"/>
  <c r="T271" i="5" s="1"/>
  <c r="L287" i="5"/>
  <c r="T287" i="5" s="1"/>
  <c r="L303" i="5"/>
  <c r="T303" i="5" s="1"/>
  <c r="L319" i="5"/>
  <c r="T319" i="5" s="1"/>
  <c r="L335" i="5"/>
  <c r="T335" i="5" s="1"/>
  <c r="L351" i="5"/>
  <c r="T351" i="5" s="1"/>
  <c r="L367" i="5"/>
  <c r="T367" i="5" s="1"/>
  <c r="L383" i="5"/>
  <c r="L399" i="5"/>
  <c r="L415" i="5"/>
  <c r="L431" i="5"/>
  <c r="L447" i="5"/>
  <c r="L463" i="5"/>
  <c r="L479" i="5"/>
  <c r="L35" i="5"/>
  <c r="T35" i="5" s="1"/>
  <c r="V35" i="5" s="1"/>
  <c r="L67" i="5"/>
  <c r="T67" i="5" s="1"/>
  <c r="V67" i="5" s="1"/>
  <c r="L99" i="5"/>
  <c r="T99" i="5" s="1"/>
  <c r="V99" i="5" s="1"/>
  <c r="L131" i="5"/>
  <c r="T131" i="5" s="1"/>
  <c r="V131" i="5" s="1"/>
  <c r="L163" i="5"/>
  <c r="T163" i="5" s="1"/>
  <c r="V163" i="5" s="1"/>
  <c r="L182" i="5"/>
  <c r="T182" i="5" s="1"/>
  <c r="V182" i="5" s="1"/>
  <c r="L198" i="5"/>
  <c r="T198" i="5" s="1"/>
  <c r="V198" i="5" s="1"/>
  <c r="L214" i="5"/>
  <c r="T214" i="5" s="1"/>
  <c r="L230" i="5"/>
  <c r="T230" i="5" s="1"/>
  <c r="L246" i="5"/>
  <c r="T246" i="5" s="1"/>
  <c r="L262" i="5"/>
  <c r="T262" i="5" s="1"/>
  <c r="L278" i="5"/>
  <c r="T278" i="5" s="1"/>
  <c r="L294" i="5"/>
  <c r="T294" i="5" s="1"/>
  <c r="L310" i="5"/>
  <c r="T310" i="5" s="1"/>
  <c r="L326" i="5"/>
  <c r="T326" i="5" s="1"/>
  <c r="L342" i="5"/>
  <c r="T342" i="5" s="1"/>
  <c r="L358" i="5"/>
  <c r="T358" i="5" s="1"/>
  <c r="L374" i="5"/>
  <c r="L406" i="5"/>
  <c r="L422" i="5"/>
  <c r="L438" i="5"/>
  <c r="L454" i="5"/>
  <c r="L470" i="5"/>
  <c r="L486" i="5"/>
  <c r="L502" i="5"/>
  <c r="L518" i="5"/>
  <c r="L534" i="5"/>
  <c r="L71" i="5"/>
  <c r="T71" i="5" s="1"/>
  <c r="V71" i="5" s="1"/>
  <c r="L135" i="5"/>
  <c r="T135" i="5" s="1"/>
  <c r="V135" i="5" s="1"/>
  <c r="L184" i="5"/>
  <c r="T184" i="5" s="1"/>
  <c r="V184" i="5" s="1"/>
  <c r="L248" i="5"/>
  <c r="T248" i="5" s="1"/>
  <c r="L280" i="5"/>
  <c r="T280" i="5" s="1"/>
  <c r="L344" i="5"/>
  <c r="T344" i="5" s="1"/>
  <c r="L440" i="5"/>
  <c r="L497" i="5"/>
  <c r="L185" i="5"/>
  <c r="T185" i="5" s="1"/>
  <c r="V185" i="5" s="1"/>
  <c r="L249" i="5"/>
  <c r="T249" i="5" s="1"/>
  <c r="L79" i="5"/>
  <c r="T79" i="5" s="1"/>
  <c r="V79" i="5" s="1"/>
  <c r="L188" i="5"/>
  <c r="T188" i="5" s="1"/>
  <c r="V188" i="5" s="1"/>
  <c r="L284" i="5"/>
  <c r="T284" i="5" s="1"/>
  <c r="L348" i="5"/>
  <c r="T348" i="5" s="1"/>
  <c r="L444" i="5"/>
  <c r="L500" i="5"/>
  <c r="L245" i="5"/>
  <c r="T245" i="5" s="1"/>
  <c r="L469" i="5"/>
  <c r="L535" i="5"/>
  <c r="L567" i="5"/>
  <c r="L615" i="5"/>
  <c r="T615" i="5" s="1"/>
  <c r="L679" i="5"/>
  <c r="T679" i="5" s="1"/>
  <c r="L727" i="5"/>
  <c r="T727" i="5" s="1"/>
  <c r="L791" i="5"/>
  <c r="T791" i="5" s="1"/>
  <c r="L855" i="5"/>
  <c r="T855" i="5" s="1"/>
  <c r="L313" i="5"/>
  <c r="T313" i="5" s="1"/>
  <c r="L499" i="5"/>
  <c r="L560" i="5"/>
  <c r="L608" i="5"/>
  <c r="T608" i="5" s="1"/>
  <c r="L640" i="5"/>
  <c r="T640" i="5" s="1"/>
  <c r="L672" i="5"/>
  <c r="T672" i="5" s="1"/>
  <c r="L720" i="5"/>
  <c r="T720" i="5" s="1"/>
  <c r="L96" i="5"/>
  <c r="T96" i="5" s="1"/>
  <c r="V96" i="5" s="1"/>
  <c r="L349" i="5"/>
  <c r="T349" i="5" s="1"/>
  <c r="L515" i="5"/>
  <c r="L553" i="5"/>
  <c r="L585" i="5"/>
  <c r="L633" i="5"/>
  <c r="T633" i="5" s="1"/>
  <c r="L665" i="5"/>
  <c r="T665" i="5" s="1"/>
  <c r="L697" i="5"/>
  <c r="T697" i="5" s="1"/>
  <c r="L745" i="5"/>
  <c r="T745" i="5" s="1"/>
  <c r="L777" i="5"/>
  <c r="T777" i="5" s="1"/>
  <c r="L825" i="5"/>
  <c r="T825" i="5" s="1"/>
  <c r="L857" i="5"/>
  <c r="T857" i="5" s="1"/>
  <c r="L481" i="5"/>
  <c r="L634" i="5"/>
  <c r="T634" i="5" s="1"/>
  <c r="L786" i="5"/>
  <c r="T786" i="5" s="1"/>
  <c r="L850" i="5"/>
  <c r="T850" i="5" s="1"/>
  <c r="L542" i="5"/>
  <c r="L670" i="5"/>
  <c r="T670" i="5" s="1"/>
  <c r="L780" i="5"/>
  <c r="T780" i="5" s="1"/>
  <c r="L876" i="5"/>
  <c r="T876" i="5" s="1"/>
  <c r="L610" i="5"/>
  <c r="T610" i="5" s="1"/>
  <c r="L738" i="5"/>
  <c r="T738" i="5" s="1"/>
  <c r="L806" i="5"/>
  <c r="T806" i="5" s="1"/>
  <c r="L237" i="5"/>
  <c r="T237" i="5" s="1"/>
  <c r="L582" i="5"/>
  <c r="L760" i="5"/>
  <c r="T760" i="5" s="1"/>
  <c r="L824" i="5"/>
  <c r="T824" i="5" s="1"/>
  <c r="L18" i="5"/>
  <c r="T18" i="5" s="1"/>
  <c r="V18" i="5" s="1"/>
  <c r="L34" i="5"/>
  <c r="T34" i="5" s="1"/>
  <c r="V34" i="5" s="1"/>
  <c r="L50" i="5"/>
  <c r="T50" i="5" s="1"/>
  <c r="V50" i="5" s="1"/>
  <c r="L66" i="5"/>
  <c r="T66" i="5" s="1"/>
  <c r="V66" i="5" s="1"/>
  <c r="L82" i="5"/>
  <c r="T82" i="5" s="1"/>
  <c r="V82" i="5" s="1"/>
  <c r="L98" i="5"/>
  <c r="T98" i="5" s="1"/>
  <c r="V98" i="5" s="1"/>
  <c r="L114" i="5"/>
  <c r="T114" i="5" s="1"/>
  <c r="V114" i="5" s="1"/>
  <c r="L130" i="5"/>
  <c r="T130" i="5" s="1"/>
  <c r="V130" i="5" s="1"/>
  <c r="L146" i="5"/>
  <c r="T146" i="5" s="1"/>
  <c r="V146" i="5" s="1"/>
  <c r="L162" i="5"/>
  <c r="T162" i="5" s="1"/>
  <c r="V162" i="5" s="1"/>
  <c r="L17" i="5"/>
  <c r="T17" i="5" s="1"/>
  <c r="V17" i="5" s="1"/>
  <c r="L33" i="5"/>
  <c r="T33" i="5" s="1"/>
  <c r="V33" i="5" s="1"/>
  <c r="L49" i="5"/>
  <c r="T49" i="5" s="1"/>
  <c r="V49" i="5" s="1"/>
  <c r="L65" i="5"/>
  <c r="T65" i="5" s="1"/>
  <c r="V65" i="5" s="1"/>
  <c r="L81" i="5"/>
  <c r="T81" i="5" s="1"/>
  <c r="V81" i="5" s="1"/>
  <c r="L97" i="5"/>
  <c r="T97" i="5" s="1"/>
  <c r="V97" i="5" s="1"/>
  <c r="L113" i="5"/>
  <c r="T113" i="5" s="1"/>
  <c r="V113" i="5" s="1"/>
  <c r="L129" i="5"/>
  <c r="T129" i="5" s="1"/>
  <c r="V129" i="5" s="1"/>
  <c r="L145" i="5"/>
  <c r="T145" i="5" s="1"/>
  <c r="V145" i="5" s="1"/>
  <c r="L161" i="5"/>
  <c r="T161" i="5" s="1"/>
  <c r="V161" i="5" s="1"/>
  <c r="L28" i="5"/>
  <c r="T28" i="5" s="1"/>
  <c r="V28" i="5" s="1"/>
  <c r="L60" i="5"/>
  <c r="T60" i="5" s="1"/>
  <c r="V60" i="5" s="1"/>
  <c r="L92" i="5"/>
  <c r="T92" i="5" s="1"/>
  <c r="V92" i="5" s="1"/>
  <c r="L124" i="5"/>
  <c r="T124" i="5" s="1"/>
  <c r="V124" i="5" s="1"/>
  <c r="L156" i="5"/>
  <c r="T156" i="5" s="1"/>
  <c r="V156" i="5" s="1"/>
  <c r="L179" i="5"/>
  <c r="T179" i="5" s="1"/>
  <c r="V179" i="5" s="1"/>
  <c r="L195" i="5"/>
  <c r="T195" i="5" s="1"/>
  <c r="V195" i="5" s="1"/>
  <c r="L211" i="5"/>
  <c r="T211" i="5" s="1"/>
  <c r="V211" i="5" s="1"/>
  <c r="L227" i="5"/>
  <c r="T227" i="5" s="1"/>
  <c r="L243" i="5"/>
  <c r="T243" i="5" s="1"/>
  <c r="L259" i="5"/>
  <c r="T259" i="5" s="1"/>
  <c r="L275" i="5"/>
  <c r="T275" i="5" s="1"/>
  <c r="L291" i="5"/>
  <c r="T291" i="5" s="1"/>
  <c r="L307" i="5"/>
  <c r="T307" i="5" s="1"/>
  <c r="L323" i="5"/>
  <c r="T323" i="5" s="1"/>
  <c r="L339" i="5"/>
  <c r="T339" i="5" s="1"/>
  <c r="L355" i="5"/>
  <c r="T355" i="5" s="1"/>
  <c r="L371" i="5"/>
  <c r="T371" i="5" s="1"/>
  <c r="L387" i="5"/>
  <c r="L403" i="5"/>
  <c r="L419" i="5"/>
  <c r="L435" i="5"/>
  <c r="L451" i="5"/>
  <c r="L467" i="5"/>
  <c r="L483" i="5"/>
  <c r="L43" i="5"/>
  <c r="T43" i="5" s="1"/>
  <c r="V43" i="5" s="1"/>
  <c r="L75" i="5"/>
  <c r="T75" i="5" s="1"/>
  <c r="V75" i="5" s="1"/>
  <c r="L107" i="5"/>
  <c r="T107" i="5" s="1"/>
  <c r="V107" i="5" s="1"/>
  <c r="L139" i="5"/>
  <c r="T139" i="5" s="1"/>
  <c r="V139" i="5" s="1"/>
  <c r="L169" i="5"/>
  <c r="T169" i="5" s="1"/>
  <c r="V169" i="5" s="1"/>
  <c r="L186" i="5"/>
  <c r="T186" i="5" s="1"/>
  <c r="V186" i="5" s="1"/>
  <c r="L202" i="5"/>
  <c r="T202" i="5" s="1"/>
  <c r="V202" i="5" s="1"/>
  <c r="L218" i="5"/>
  <c r="T218" i="5" s="1"/>
  <c r="L234" i="5"/>
  <c r="T234" i="5" s="1"/>
  <c r="L250" i="5"/>
  <c r="T250" i="5" s="1"/>
  <c r="L266" i="5"/>
  <c r="T266" i="5" s="1"/>
  <c r="L282" i="5"/>
  <c r="T282" i="5" s="1"/>
  <c r="L298" i="5"/>
  <c r="T298" i="5" s="1"/>
  <c r="L314" i="5"/>
  <c r="T314" i="5" s="1"/>
  <c r="L330" i="5"/>
  <c r="T330" i="5" s="1"/>
  <c r="L346" i="5"/>
  <c r="T346" i="5" s="1"/>
  <c r="L362" i="5"/>
  <c r="T362" i="5" s="1"/>
  <c r="L378" i="5"/>
  <c r="L394" i="5"/>
  <c r="L410" i="5"/>
  <c r="L426" i="5"/>
  <c r="L442" i="5"/>
  <c r="L458" i="5"/>
  <c r="L474" i="5"/>
  <c r="L490" i="5"/>
  <c r="L506" i="5"/>
  <c r="L522" i="5"/>
  <c r="L23" i="5"/>
  <c r="T23" i="5" s="1"/>
  <c r="V23" i="5" s="1"/>
  <c r="L87" i="5"/>
  <c r="T87" i="5" s="1"/>
  <c r="V87" i="5" s="1"/>
  <c r="L151" i="5"/>
  <c r="T151" i="5" s="1"/>
  <c r="V151" i="5" s="1"/>
  <c r="L192" i="5"/>
  <c r="T192" i="5" s="1"/>
  <c r="V192" i="5" s="1"/>
  <c r="L224" i="5"/>
  <c r="T224" i="5" s="1"/>
  <c r="L256" i="5"/>
  <c r="T256" i="5" s="1"/>
  <c r="L288" i="5"/>
  <c r="T288" i="5" s="1"/>
  <c r="L320" i="5"/>
  <c r="T320" i="5" s="1"/>
  <c r="L352" i="5"/>
  <c r="T352" i="5" s="1"/>
  <c r="L384" i="5"/>
  <c r="L416" i="5"/>
  <c r="L448" i="5"/>
  <c r="L480" i="5"/>
  <c r="L24" i="5"/>
  <c r="T24" i="5" s="1"/>
  <c r="V24" i="5" s="1"/>
  <c r="L88" i="5"/>
  <c r="T88" i="5" s="1"/>
  <c r="V88" i="5" s="1"/>
  <c r="L152" i="5"/>
  <c r="T152" i="5" s="1"/>
  <c r="V152" i="5" s="1"/>
  <c r="L193" i="5"/>
  <c r="T193" i="5" s="1"/>
  <c r="V193" i="5" s="1"/>
  <c r="L225" i="5"/>
  <c r="T225" i="5" s="1"/>
  <c r="L257" i="5"/>
  <c r="T257" i="5" s="1"/>
  <c r="L289" i="5"/>
  <c r="T289" i="5" s="1"/>
  <c r="L31" i="5"/>
  <c r="T31" i="5" s="1"/>
  <c r="V31" i="5" s="1"/>
  <c r="L95" i="5"/>
  <c r="T95" i="5" s="1"/>
  <c r="V95" i="5" s="1"/>
  <c r="L159" i="5"/>
  <c r="T159" i="5" s="1"/>
  <c r="V159" i="5" s="1"/>
  <c r="L196" i="5"/>
  <c r="T196" i="5" s="1"/>
  <c r="V196" i="5" s="1"/>
  <c r="L228" i="5"/>
  <c r="T228" i="5" s="1"/>
  <c r="L260" i="5"/>
  <c r="T260" i="5" s="1"/>
  <c r="L292" i="5"/>
  <c r="T292" i="5" s="1"/>
  <c r="L324" i="5"/>
  <c r="T324" i="5" s="1"/>
  <c r="L356" i="5"/>
  <c r="T356" i="5" s="1"/>
  <c r="L388" i="5"/>
  <c r="L420" i="5"/>
  <c r="L452" i="5"/>
  <c r="L484" i="5"/>
  <c r="L505" i="5"/>
  <c r="L128" i="5"/>
  <c r="T128" i="5" s="1"/>
  <c r="V128" i="5" s="1"/>
  <c r="L277" i="5"/>
  <c r="T277" i="5" s="1"/>
  <c r="L357" i="5"/>
  <c r="T357" i="5" s="1"/>
  <c r="L421" i="5"/>
  <c r="L485" i="5"/>
  <c r="L519" i="5"/>
  <c r="L539" i="5"/>
  <c r="L555" i="5"/>
  <c r="L571" i="5"/>
  <c r="L587" i="5"/>
  <c r="L603" i="5"/>
  <c r="T603" i="5" s="1"/>
  <c r="L619" i="5"/>
  <c r="T619" i="5" s="1"/>
  <c r="L635" i="5"/>
  <c r="T635" i="5" s="1"/>
  <c r="L651" i="5"/>
  <c r="T651" i="5" s="1"/>
  <c r="L667" i="5"/>
  <c r="T667" i="5" s="1"/>
  <c r="L683" i="5"/>
  <c r="T683" i="5" s="1"/>
  <c r="L699" i="5"/>
  <c r="T699" i="5" s="1"/>
  <c r="L715" i="5"/>
  <c r="T715" i="5" s="1"/>
  <c r="L731" i="5"/>
  <c r="T731" i="5" s="1"/>
  <c r="L747" i="5"/>
  <c r="T747" i="5" s="1"/>
  <c r="L763" i="5"/>
  <c r="T763" i="5" s="1"/>
  <c r="L779" i="5"/>
  <c r="T779" i="5" s="1"/>
  <c r="L795" i="5"/>
  <c r="T795" i="5" s="1"/>
  <c r="L811" i="5"/>
  <c r="T811" i="5" s="1"/>
  <c r="L827" i="5"/>
  <c r="T827" i="5" s="1"/>
  <c r="L843" i="5"/>
  <c r="T843" i="5" s="1"/>
  <c r="L859" i="5"/>
  <c r="T859" i="5" s="1"/>
  <c r="L875" i="5"/>
  <c r="T875" i="5" s="1"/>
  <c r="L16" i="5"/>
  <c r="T16" i="5" s="1"/>
  <c r="V16" i="5" s="1"/>
  <c r="L221" i="5"/>
  <c r="T221" i="5" s="1"/>
  <c r="L329" i="5"/>
  <c r="T329" i="5" s="1"/>
  <c r="L393" i="5"/>
  <c r="L457" i="5"/>
  <c r="L507" i="5"/>
  <c r="L531" i="5"/>
  <c r="L548" i="5"/>
  <c r="L564" i="5"/>
  <c r="L580" i="5"/>
  <c r="L596" i="5"/>
  <c r="T596" i="5" s="1"/>
  <c r="L612" i="5"/>
  <c r="T612" i="5" s="1"/>
  <c r="L628" i="5"/>
  <c r="T628" i="5" s="1"/>
  <c r="L644" i="5"/>
  <c r="T644" i="5" s="1"/>
  <c r="L660" i="5"/>
  <c r="T660" i="5" s="1"/>
  <c r="L676" i="5"/>
  <c r="T676" i="5" s="1"/>
  <c r="L692" i="5"/>
  <c r="T692" i="5" s="1"/>
  <c r="L708" i="5"/>
  <c r="T708" i="5" s="1"/>
  <c r="L724" i="5"/>
  <c r="T724" i="5" s="1"/>
  <c r="L740" i="5"/>
  <c r="T740" i="5" s="1"/>
  <c r="L160" i="5"/>
  <c r="T160" i="5" s="1"/>
  <c r="V160" i="5" s="1"/>
  <c r="L293" i="5"/>
  <c r="T293" i="5" s="1"/>
  <c r="L365" i="5"/>
  <c r="T365" i="5" s="1"/>
  <c r="L429" i="5"/>
  <c r="L491" i="5"/>
  <c r="L521" i="5"/>
  <c r="L541" i="5"/>
  <c r="L557" i="5"/>
  <c r="L573" i="5"/>
  <c r="L589" i="5"/>
  <c r="T589" i="5" s="1"/>
  <c r="L605" i="5"/>
  <c r="T605" i="5" s="1"/>
  <c r="L621" i="5"/>
  <c r="T621" i="5" s="1"/>
  <c r="L637" i="5"/>
  <c r="T637" i="5" s="1"/>
  <c r="L653" i="5"/>
  <c r="T653" i="5" s="1"/>
  <c r="L22" i="5"/>
  <c r="T22" i="5" s="1"/>
  <c r="V22" i="5" s="1"/>
  <c r="L38" i="5"/>
  <c r="T38" i="5" s="1"/>
  <c r="V38" i="5" s="1"/>
  <c r="L54" i="5"/>
  <c r="T54" i="5" s="1"/>
  <c r="V54" i="5" s="1"/>
  <c r="L70" i="5"/>
  <c r="T70" i="5" s="1"/>
  <c r="V70" i="5" s="1"/>
  <c r="L86" i="5"/>
  <c r="T86" i="5" s="1"/>
  <c r="V86" i="5" s="1"/>
  <c r="L102" i="5"/>
  <c r="T102" i="5" s="1"/>
  <c r="V102" i="5" s="1"/>
  <c r="L118" i="5"/>
  <c r="T118" i="5" s="1"/>
  <c r="V118" i="5" s="1"/>
  <c r="L134" i="5"/>
  <c r="T134" i="5" s="1"/>
  <c r="V134" i="5" s="1"/>
  <c r="L150" i="5"/>
  <c r="T150" i="5" s="1"/>
  <c r="V150" i="5" s="1"/>
  <c r="L166" i="5"/>
  <c r="T166" i="5" s="1"/>
  <c r="V166" i="5" s="1"/>
  <c r="L21" i="5"/>
  <c r="T21" i="5" s="1"/>
  <c r="V21" i="5" s="1"/>
  <c r="L37" i="5"/>
  <c r="T37" i="5" s="1"/>
  <c r="V37" i="5" s="1"/>
  <c r="L53" i="5"/>
  <c r="T53" i="5" s="1"/>
  <c r="V53" i="5" s="1"/>
  <c r="L69" i="5"/>
  <c r="T69" i="5" s="1"/>
  <c r="V69" i="5" s="1"/>
  <c r="L85" i="5"/>
  <c r="T85" i="5" s="1"/>
  <c r="V85" i="5" s="1"/>
  <c r="L101" i="5"/>
  <c r="T101" i="5" s="1"/>
  <c r="V101" i="5" s="1"/>
  <c r="L117" i="5"/>
  <c r="T117" i="5" s="1"/>
  <c r="V117" i="5" s="1"/>
  <c r="L133" i="5"/>
  <c r="T133" i="5" s="1"/>
  <c r="V133" i="5" s="1"/>
  <c r="L149" i="5"/>
  <c r="T149" i="5" s="1"/>
  <c r="V149" i="5" s="1"/>
  <c r="L165" i="5"/>
  <c r="T165" i="5" s="1"/>
  <c r="V165" i="5" s="1"/>
  <c r="L36" i="5"/>
  <c r="T36" i="5" s="1"/>
  <c r="V36" i="5" s="1"/>
  <c r="L68" i="5"/>
  <c r="T68" i="5" s="1"/>
  <c r="V68" i="5" s="1"/>
  <c r="L100" i="5"/>
  <c r="T100" i="5" s="1"/>
  <c r="V100" i="5" s="1"/>
  <c r="L132" i="5"/>
  <c r="T132" i="5" s="1"/>
  <c r="V132" i="5" s="1"/>
  <c r="L164" i="5"/>
  <c r="T164" i="5" s="1"/>
  <c r="V164" i="5" s="1"/>
  <c r="L183" i="5"/>
  <c r="T183" i="5" s="1"/>
  <c r="V183" i="5" s="1"/>
  <c r="L199" i="5"/>
  <c r="T199" i="5" s="1"/>
  <c r="V199" i="5" s="1"/>
  <c r="L215" i="5"/>
  <c r="T215" i="5" s="1"/>
  <c r="L231" i="5"/>
  <c r="T231" i="5" s="1"/>
  <c r="L247" i="5"/>
  <c r="T247" i="5" s="1"/>
  <c r="L263" i="5"/>
  <c r="T263" i="5" s="1"/>
  <c r="L279" i="5"/>
  <c r="T279" i="5" s="1"/>
  <c r="L295" i="5"/>
  <c r="T295" i="5" s="1"/>
  <c r="L311" i="5"/>
  <c r="T311" i="5" s="1"/>
  <c r="L327" i="5"/>
  <c r="T327" i="5" s="1"/>
  <c r="L343" i="5"/>
  <c r="T343" i="5" s="1"/>
  <c r="L359" i="5"/>
  <c r="T359" i="5" s="1"/>
  <c r="L375" i="5"/>
  <c r="L391" i="5"/>
  <c r="L407" i="5"/>
  <c r="L423" i="5"/>
  <c r="L439" i="5"/>
  <c r="L455" i="5"/>
  <c r="L471" i="5"/>
  <c r="L19" i="5"/>
  <c r="T19" i="5" s="1"/>
  <c r="V19" i="5" s="1"/>
  <c r="L51" i="5"/>
  <c r="T51" i="5" s="1"/>
  <c r="V51" i="5" s="1"/>
  <c r="L83" i="5"/>
  <c r="T83" i="5" s="1"/>
  <c r="V83" i="5" s="1"/>
  <c r="L115" i="5"/>
  <c r="T115" i="5" s="1"/>
  <c r="V115" i="5" s="1"/>
  <c r="L147" i="5"/>
  <c r="T147" i="5" s="1"/>
  <c r="V147" i="5" s="1"/>
  <c r="L174" i="5"/>
  <c r="T174" i="5" s="1"/>
  <c r="V174" i="5" s="1"/>
  <c r="L190" i="5"/>
  <c r="T190" i="5" s="1"/>
  <c r="V190" i="5" s="1"/>
  <c r="L206" i="5"/>
  <c r="T206" i="5" s="1"/>
  <c r="V206" i="5" s="1"/>
  <c r="L222" i="5"/>
  <c r="T222" i="5" s="1"/>
  <c r="L238" i="5"/>
  <c r="T238" i="5" s="1"/>
  <c r="L254" i="5"/>
  <c r="T254" i="5" s="1"/>
  <c r="L270" i="5"/>
  <c r="T270" i="5" s="1"/>
  <c r="L286" i="5"/>
  <c r="T286" i="5" s="1"/>
  <c r="L302" i="5"/>
  <c r="T302" i="5" s="1"/>
  <c r="L318" i="5"/>
  <c r="T318" i="5" s="1"/>
  <c r="L334" i="5"/>
  <c r="T334" i="5" s="1"/>
  <c r="L350" i="5"/>
  <c r="T350" i="5" s="1"/>
  <c r="L366" i="5"/>
  <c r="T366" i="5" s="1"/>
  <c r="L382" i="5"/>
  <c r="L398" i="5"/>
  <c r="L414" i="5"/>
  <c r="L430" i="5"/>
  <c r="L446" i="5"/>
  <c r="L462" i="5"/>
  <c r="L478" i="5"/>
  <c r="L494" i="5"/>
  <c r="L510" i="5"/>
  <c r="L526" i="5"/>
  <c r="L39" i="5"/>
  <c r="T39" i="5" s="1"/>
  <c r="V39" i="5" s="1"/>
  <c r="L103" i="5"/>
  <c r="T103" i="5" s="1"/>
  <c r="V103" i="5" s="1"/>
  <c r="L167" i="5"/>
  <c r="T167" i="5" s="1"/>
  <c r="V167" i="5" s="1"/>
  <c r="L200" i="5"/>
  <c r="T200" i="5" s="1"/>
  <c r="V200" i="5" s="1"/>
  <c r="L232" i="5"/>
  <c r="T232" i="5" s="1"/>
  <c r="L264" i="5"/>
  <c r="T264" i="5" s="1"/>
  <c r="L296" i="5"/>
  <c r="T296" i="5" s="1"/>
  <c r="L328" i="5"/>
  <c r="T328" i="5" s="1"/>
  <c r="L360" i="5"/>
  <c r="T360" i="5" s="1"/>
  <c r="L392" i="5"/>
  <c r="L424" i="5"/>
  <c r="L456" i="5"/>
  <c r="L487" i="5"/>
  <c r="L40" i="5"/>
  <c r="T40" i="5" s="1"/>
  <c r="V40" i="5" s="1"/>
  <c r="L104" i="5"/>
  <c r="T104" i="5" s="1"/>
  <c r="V104" i="5" s="1"/>
  <c r="L168" i="5"/>
  <c r="T168" i="5" s="1"/>
  <c r="V168" i="5" s="1"/>
  <c r="L201" i="5"/>
  <c r="T201" i="5" s="1"/>
  <c r="V201" i="5" s="1"/>
  <c r="L233" i="5"/>
  <c r="T233" i="5" s="1"/>
  <c r="L265" i="5"/>
  <c r="T265" i="5" s="1"/>
  <c r="L297" i="5"/>
  <c r="T297" i="5" s="1"/>
  <c r="L47" i="5"/>
  <c r="T47" i="5" s="1"/>
  <c r="V47" i="5" s="1"/>
  <c r="L111" i="5"/>
  <c r="T111" i="5" s="1"/>
  <c r="V111" i="5" s="1"/>
  <c r="L172" i="5"/>
  <c r="T172" i="5" s="1"/>
  <c r="V172" i="5" s="1"/>
  <c r="L204" i="5"/>
  <c r="T204" i="5" s="1"/>
  <c r="V204" i="5" s="1"/>
  <c r="L236" i="5"/>
  <c r="T236" i="5" s="1"/>
  <c r="L268" i="5"/>
  <c r="T268" i="5" s="1"/>
  <c r="L300" i="5"/>
  <c r="T300" i="5" s="1"/>
  <c r="L332" i="5"/>
  <c r="T332" i="5" s="1"/>
  <c r="L364" i="5"/>
  <c r="T364" i="5" s="1"/>
  <c r="L396" i="5"/>
  <c r="L428" i="5"/>
  <c r="L460" i="5"/>
  <c r="L489" i="5"/>
  <c r="L511" i="5"/>
  <c r="L181" i="5"/>
  <c r="T181" i="5" s="1"/>
  <c r="V181" i="5" s="1"/>
  <c r="L309" i="5"/>
  <c r="T309" i="5" s="1"/>
  <c r="L373" i="5"/>
  <c r="L437" i="5"/>
  <c r="L496" i="5"/>
  <c r="L524" i="5"/>
  <c r="L543" i="5"/>
  <c r="L559" i="5"/>
  <c r="L575" i="5"/>
  <c r="L591" i="5"/>
  <c r="T591" i="5" s="1"/>
  <c r="L607" i="5"/>
  <c r="T607" i="5" s="1"/>
  <c r="L623" i="5"/>
  <c r="T623" i="5" s="1"/>
  <c r="L639" i="5"/>
  <c r="T639" i="5" s="1"/>
  <c r="L655" i="5"/>
  <c r="T655" i="5" s="1"/>
  <c r="L671" i="5"/>
  <c r="T671" i="5" s="1"/>
  <c r="L687" i="5"/>
  <c r="T687" i="5" s="1"/>
  <c r="L703" i="5"/>
  <c r="T703" i="5" s="1"/>
  <c r="L719" i="5"/>
  <c r="T719" i="5" s="1"/>
  <c r="L735" i="5"/>
  <c r="T735" i="5" s="1"/>
  <c r="L751" i="5"/>
  <c r="T751" i="5" s="1"/>
  <c r="L767" i="5"/>
  <c r="T767" i="5" s="1"/>
  <c r="L783" i="5"/>
  <c r="T783" i="5" s="1"/>
  <c r="L799" i="5"/>
  <c r="T799" i="5" s="1"/>
  <c r="L815" i="5"/>
  <c r="T815" i="5" s="1"/>
  <c r="L831" i="5"/>
  <c r="T831" i="5" s="1"/>
  <c r="L847" i="5"/>
  <c r="T847" i="5" s="1"/>
  <c r="L863" i="5"/>
  <c r="T863" i="5" s="1"/>
  <c r="L879" i="5"/>
  <c r="T879" i="5" s="1"/>
  <c r="L80" i="5"/>
  <c r="T80" i="5" s="1"/>
  <c r="V80" i="5" s="1"/>
  <c r="L253" i="5"/>
  <c r="T253" i="5" s="1"/>
  <c r="L345" i="5"/>
  <c r="T345" i="5" s="1"/>
  <c r="L409" i="5"/>
  <c r="L473" i="5"/>
  <c r="L513" i="5"/>
  <c r="L536" i="5"/>
  <c r="L552" i="5"/>
  <c r="L568" i="5"/>
  <c r="L584" i="5"/>
  <c r="L600" i="5"/>
  <c r="T600" i="5" s="1"/>
  <c r="L616" i="5"/>
  <c r="T616" i="5" s="1"/>
  <c r="L632" i="5"/>
  <c r="T632" i="5" s="1"/>
  <c r="L648" i="5"/>
  <c r="T648" i="5" s="1"/>
  <c r="L664" i="5"/>
  <c r="T664" i="5" s="1"/>
  <c r="L680" i="5"/>
  <c r="T680" i="5" s="1"/>
  <c r="L696" i="5"/>
  <c r="T696" i="5" s="1"/>
  <c r="L712" i="5"/>
  <c r="T712" i="5" s="1"/>
  <c r="L728" i="5"/>
  <c r="T728" i="5" s="1"/>
  <c r="L744" i="5"/>
  <c r="T744" i="5" s="1"/>
  <c r="L197" i="5"/>
  <c r="T197" i="5" s="1"/>
  <c r="V197" i="5" s="1"/>
  <c r="L317" i="5"/>
  <c r="T317" i="5" s="1"/>
  <c r="L381" i="5"/>
  <c r="L445" i="5"/>
  <c r="L501" i="5"/>
  <c r="L527" i="5"/>
  <c r="L545" i="5"/>
  <c r="L561" i="5"/>
  <c r="L577" i="5"/>
  <c r="L593" i="5"/>
  <c r="T593" i="5" s="1"/>
  <c r="L609" i="5"/>
  <c r="T609" i="5" s="1"/>
  <c r="L625" i="5"/>
  <c r="T625" i="5" s="1"/>
  <c r="L641" i="5"/>
  <c r="T641" i="5" s="1"/>
  <c r="L657" i="5"/>
  <c r="T657" i="5" s="1"/>
  <c r="L673" i="5"/>
  <c r="T673" i="5" s="1"/>
  <c r="L689" i="5"/>
  <c r="T689" i="5" s="1"/>
  <c r="L26" i="5"/>
  <c r="T26" i="5" s="1"/>
  <c r="V26" i="5" s="1"/>
  <c r="L42" i="5"/>
  <c r="T42" i="5" s="1"/>
  <c r="V42" i="5" s="1"/>
  <c r="L58" i="5"/>
  <c r="T58" i="5" s="1"/>
  <c r="V58" i="5" s="1"/>
  <c r="L74" i="5"/>
  <c r="T74" i="5" s="1"/>
  <c r="V74" i="5" s="1"/>
  <c r="L90" i="5"/>
  <c r="T90" i="5" s="1"/>
  <c r="V90" i="5" s="1"/>
  <c r="L106" i="5"/>
  <c r="T106" i="5" s="1"/>
  <c r="V106" i="5" s="1"/>
  <c r="L122" i="5"/>
  <c r="T122" i="5" s="1"/>
  <c r="V122" i="5" s="1"/>
  <c r="L138" i="5"/>
  <c r="T138" i="5" s="1"/>
  <c r="V138" i="5" s="1"/>
  <c r="L154" i="5"/>
  <c r="T154" i="5" s="1"/>
  <c r="V154" i="5" s="1"/>
  <c r="L170" i="5"/>
  <c r="T170" i="5" s="1"/>
  <c r="V170" i="5" s="1"/>
  <c r="L25" i="5"/>
  <c r="T25" i="5" s="1"/>
  <c r="V25" i="5" s="1"/>
  <c r="L41" i="5"/>
  <c r="T41" i="5" s="1"/>
  <c r="V41" i="5" s="1"/>
  <c r="L57" i="5"/>
  <c r="T57" i="5" s="1"/>
  <c r="V57" i="5" s="1"/>
  <c r="L73" i="5"/>
  <c r="T73" i="5" s="1"/>
  <c r="V73" i="5" s="1"/>
  <c r="L89" i="5"/>
  <c r="T89" i="5" s="1"/>
  <c r="V89" i="5" s="1"/>
  <c r="L105" i="5"/>
  <c r="T105" i="5" s="1"/>
  <c r="V105" i="5" s="1"/>
  <c r="L121" i="5"/>
  <c r="T121" i="5" s="1"/>
  <c r="V121" i="5" s="1"/>
  <c r="L137" i="5"/>
  <c r="T137" i="5" s="1"/>
  <c r="V137" i="5" s="1"/>
  <c r="L153" i="5"/>
  <c r="T153" i="5" s="1"/>
  <c r="V153" i="5" s="1"/>
  <c r="L12" i="5"/>
  <c r="T12" i="5" s="1"/>
  <c r="V12" i="5" s="1"/>
  <c r="L44" i="5"/>
  <c r="T44" i="5" s="1"/>
  <c r="V44" i="5" s="1"/>
  <c r="L76" i="5"/>
  <c r="T76" i="5" s="1"/>
  <c r="V76" i="5" s="1"/>
  <c r="L108" i="5"/>
  <c r="T108" i="5" s="1"/>
  <c r="V108" i="5" s="1"/>
  <c r="L140" i="5"/>
  <c r="T140" i="5" s="1"/>
  <c r="V140" i="5" s="1"/>
  <c r="L171" i="5"/>
  <c r="T171" i="5" s="1"/>
  <c r="V171" i="5" s="1"/>
  <c r="L187" i="5"/>
  <c r="T187" i="5" s="1"/>
  <c r="V187" i="5" s="1"/>
  <c r="L203" i="5"/>
  <c r="T203" i="5" s="1"/>
  <c r="V203" i="5" s="1"/>
  <c r="L219" i="5"/>
  <c r="T219" i="5" s="1"/>
  <c r="L235" i="5"/>
  <c r="T235" i="5" s="1"/>
  <c r="L251" i="5"/>
  <c r="T251" i="5" s="1"/>
  <c r="L267" i="5"/>
  <c r="T267" i="5" s="1"/>
  <c r="L283" i="5"/>
  <c r="T283" i="5" s="1"/>
  <c r="L299" i="5"/>
  <c r="T299" i="5" s="1"/>
  <c r="L315" i="5"/>
  <c r="T315" i="5" s="1"/>
  <c r="L331" i="5"/>
  <c r="T331" i="5" s="1"/>
  <c r="L347" i="5"/>
  <c r="T347" i="5" s="1"/>
  <c r="L363" i="5"/>
  <c r="T363" i="5" s="1"/>
  <c r="L379" i="5"/>
  <c r="L395" i="5"/>
  <c r="L411" i="5"/>
  <c r="L427" i="5"/>
  <c r="L443" i="5"/>
  <c r="L459" i="5"/>
  <c r="L475" i="5"/>
  <c r="L27" i="5"/>
  <c r="T27" i="5" s="1"/>
  <c r="V27" i="5" s="1"/>
  <c r="L59" i="5"/>
  <c r="T59" i="5" s="1"/>
  <c r="V59" i="5" s="1"/>
  <c r="L91" i="5"/>
  <c r="T91" i="5" s="1"/>
  <c r="V91" i="5" s="1"/>
  <c r="L123" i="5"/>
  <c r="T123" i="5" s="1"/>
  <c r="V123" i="5" s="1"/>
  <c r="L155" i="5"/>
  <c r="T155" i="5" s="1"/>
  <c r="V155" i="5" s="1"/>
  <c r="L178" i="5"/>
  <c r="T178" i="5" s="1"/>
  <c r="V178" i="5" s="1"/>
  <c r="L194" i="5"/>
  <c r="T194" i="5" s="1"/>
  <c r="V194" i="5" s="1"/>
  <c r="L210" i="5"/>
  <c r="T210" i="5" s="1"/>
  <c r="V210" i="5" s="1"/>
  <c r="L226" i="5"/>
  <c r="T226" i="5" s="1"/>
  <c r="L242" i="5"/>
  <c r="T242" i="5" s="1"/>
  <c r="L258" i="5"/>
  <c r="T258" i="5" s="1"/>
  <c r="L274" i="5"/>
  <c r="T274" i="5" s="1"/>
  <c r="L290" i="5"/>
  <c r="T290" i="5" s="1"/>
  <c r="L306" i="5"/>
  <c r="T306" i="5" s="1"/>
  <c r="L322" i="5"/>
  <c r="T322" i="5" s="1"/>
  <c r="L338" i="5"/>
  <c r="T338" i="5" s="1"/>
  <c r="L354" i="5"/>
  <c r="T354" i="5" s="1"/>
  <c r="L370" i="5"/>
  <c r="T370" i="5" s="1"/>
  <c r="L386" i="5"/>
  <c r="L402" i="5"/>
  <c r="L418" i="5"/>
  <c r="L434" i="5"/>
  <c r="L450" i="5"/>
  <c r="L466" i="5"/>
  <c r="L482" i="5"/>
  <c r="L498" i="5"/>
  <c r="L514" i="5"/>
  <c r="L530" i="5"/>
  <c r="L55" i="5"/>
  <c r="T55" i="5" s="1"/>
  <c r="V55" i="5" s="1"/>
  <c r="L119" i="5"/>
  <c r="T119" i="5" s="1"/>
  <c r="V119" i="5" s="1"/>
  <c r="L176" i="5"/>
  <c r="T176" i="5" s="1"/>
  <c r="V176" i="5" s="1"/>
  <c r="L208" i="5"/>
  <c r="T208" i="5" s="1"/>
  <c r="V208" i="5" s="1"/>
  <c r="L240" i="5"/>
  <c r="T240" i="5" s="1"/>
  <c r="L272" i="5"/>
  <c r="T272" i="5" s="1"/>
  <c r="L304" i="5"/>
  <c r="T304" i="5" s="1"/>
  <c r="L336" i="5"/>
  <c r="T336" i="5" s="1"/>
  <c r="L368" i="5"/>
  <c r="T368" i="5" s="1"/>
  <c r="L400" i="5"/>
  <c r="L432" i="5"/>
  <c r="L464" i="5"/>
  <c r="L492" i="5"/>
  <c r="L56" i="5"/>
  <c r="T56" i="5" s="1"/>
  <c r="V56" i="5" s="1"/>
  <c r="L120" i="5"/>
  <c r="T120" i="5" s="1"/>
  <c r="V120" i="5" s="1"/>
  <c r="L177" i="5"/>
  <c r="T177" i="5" s="1"/>
  <c r="V177" i="5" s="1"/>
  <c r="L209" i="5"/>
  <c r="T209" i="5" s="1"/>
  <c r="V209" i="5" s="1"/>
  <c r="L241" i="5"/>
  <c r="T241" i="5" s="1"/>
  <c r="L273" i="5"/>
  <c r="T273" i="5" s="1"/>
  <c r="L305" i="5"/>
  <c r="T305" i="5" s="1"/>
  <c r="L63" i="5"/>
  <c r="T63" i="5" s="1"/>
  <c r="V63" i="5" s="1"/>
  <c r="L127" i="5"/>
  <c r="T127" i="5" s="1"/>
  <c r="V127" i="5" s="1"/>
  <c r="L180" i="5"/>
  <c r="T180" i="5" s="1"/>
  <c r="V180" i="5" s="1"/>
  <c r="L212" i="5"/>
  <c r="T212" i="5" s="1"/>
  <c r="V212" i="5" s="1"/>
  <c r="L244" i="5"/>
  <c r="T244" i="5" s="1"/>
  <c r="L276" i="5"/>
  <c r="T276" i="5" s="1"/>
  <c r="L308" i="5"/>
  <c r="T308" i="5" s="1"/>
  <c r="L340" i="5"/>
  <c r="T340" i="5" s="1"/>
  <c r="L372" i="5"/>
  <c r="L404" i="5"/>
  <c r="L436" i="5"/>
  <c r="L468" i="5"/>
  <c r="L495" i="5"/>
  <c r="L516" i="5"/>
  <c r="L213" i="5"/>
  <c r="T213" i="5" s="1"/>
  <c r="L325" i="5"/>
  <c r="T325" i="5" s="1"/>
  <c r="L389" i="5"/>
  <c r="L453" i="5"/>
  <c r="L504" i="5"/>
  <c r="L529" i="5"/>
  <c r="L547" i="5"/>
  <c r="L563" i="5"/>
  <c r="L579" i="5"/>
  <c r="L595" i="5"/>
  <c r="T595" i="5" s="1"/>
  <c r="L611" i="5"/>
  <c r="T611" i="5" s="1"/>
  <c r="L627" i="5"/>
  <c r="T627" i="5" s="1"/>
  <c r="L643" i="5"/>
  <c r="T643" i="5" s="1"/>
  <c r="L659" i="5"/>
  <c r="T659" i="5" s="1"/>
  <c r="L675" i="5"/>
  <c r="T675" i="5" s="1"/>
  <c r="L691" i="5"/>
  <c r="T691" i="5" s="1"/>
  <c r="L707" i="5"/>
  <c r="T707" i="5" s="1"/>
  <c r="L723" i="5"/>
  <c r="T723" i="5" s="1"/>
  <c r="L739" i="5"/>
  <c r="T739" i="5" s="1"/>
  <c r="L755" i="5"/>
  <c r="T755" i="5" s="1"/>
  <c r="L771" i="5"/>
  <c r="T771" i="5" s="1"/>
  <c r="L787" i="5"/>
  <c r="T787" i="5" s="1"/>
  <c r="L803" i="5"/>
  <c r="T803" i="5" s="1"/>
  <c r="L819" i="5"/>
  <c r="T819" i="5" s="1"/>
  <c r="L835" i="5"/>
  <c r="T835" i="5" s="1"/>
  <c r="L851" i="5"/>
  <c r="T851" i="5" s="1"/>
  <c r="L867" i="5"/>
  <c r="T867" i="5" s="1"/>
  <c r="L883" i="5"/>
  <c r="T883" i="5" s="1"/>
  <c r="L144" i="5"/>
  <c r="T144" i="5" s="1"/>
  <c r="V144" i="5" s="1"/>
  <c r="L285" i="5"/>
  <c r="T285" i="5" s="1"/>
  <c r="L361" i="5"/>
  <c r="T361" i="5" s="1"/>
  <c r="L425" i="5"/>
  <c r="L488" i="5"/>
  <c r="L520" i="5"/>
  <c r="L540" i="5"/>
  <c r="L556" i="5"/>
  <c r="L572" i="5"/>
  <c r="L588" i="5"/>
  <c r="L604" i="5"/>
  <c r="T604" i="5" s="1"/>
  <c r="L620" i="5"/>
  <c r="T620" i="5" s="1"/>
  <c r="L636" i="5"/>
  <c r="T636" i="5" s="1"/>
  <c r="L652" i="5"/>
  <c r="T652" i="5" s="1"/>
  <c r="L668" i="5"/>
  <c r="T668" i="5" s="1"/>
  <c r="L684" i="5"/>
  <c r="T684" i="5" s="1"/>
  <c r="L700" i="5"/>
  <c r="T700" i="5" s="1"/>
  <c r="L716" i="5"/>
  <c r="T716" i="5" s="1"/>
  <c r="L732" i="5"/>
  <c r="T732" i="5" s="1"/>
  <c r="L32" i="5"/>
  <c r="T32" i="5" s="1"/>
  <c r="V32" i="5" s="1"/>
  <c r="L229" i="5"/>
  <c r="T229" i="5" s="1"/>
  <c r="L333" i="5"/>
  <c r="T333" i="5" s="1"/>
  <c r="L397" i="5"/>
  <c r="L461" i="5"/>
  <c r="L508" i="5"/>
  <c r="L532" i="5"/>
  <c r="L549" i="5"/>
  <c r="L565" i="5"/>
  <c r="L581" i="5"/>
  <c r="L597" i="5"/>
  <c r="T597" i="5" s="1"/>
  <c r="L613" i="5"/>
  <c r="T613" i="5" s="1"/>
  <c r="L629" i="5"/>
  <c r="T629" i="5" s="1"/>
  <c r="L645" i="5"/>
  <c r="T645" i="5" s="1"/>
  <c r="L661" i="5"/>
  <c r="T661" i="5" s="1"/>
  <c r="L677" i="5"/>
  <c r="T677" i="5" s="1"/>
  <c r="L693" i="5"/>
  <c r="T693" i="5" s="1"/>
  <c r="L709" i="5"/>
  <c r="T709" i="5" s="1"/>
  <c r="L725" i="5"/>
  <c r="T725" i="5" s="1"/>
  <c r="L741" i="5"/>
  <c r="T741" i="5" s="1"/>
  <c r="L757" i="5"/>
  <c r="T757" i="5" s="1"/>
  <c r="L773" i="5"/>
  <c r="T773" i="5" s="1"/>
  <c r="L789" i="5"/>
  <c r="T789" i="5" s="1"/>
  <c r="L805" i="5"/>
  <c r="T805" i="5" s="1"/>
  <c r="L821" i="5"/>
  <c r="T821" i="5" s="1"/>
  <c r="L837" i="5"/>
  <c r="T837" i="5" s="1"/>
  <c r="L853" i="5"/>
  <c r="T853" i="5" s="1"/>
  <c r="L869" i="5"/>
  <c r="T869" i="5" s="1"/>
  <c r="L885" i="5"/>
  <c r="T885" i="5" s="1"/>
  <c r="L417" i="5"/>
  <c r="L554" i="5"/>
  <c r="L618" i="5"/>
  <c r="T618" i="5" s="1"/>
  <c r="L682" i="5"/>
  <c r="T682" i="5" s="1"/>
  <c r="L746" i="5"/>
  <c r="T746" i="5" s="1"/>
  <c r="L778" i="5"/>
  <c r="T778" i="5" s="1"/>
  <c r="L810" i="5"/>
  <c r="T810" i="5" s="1"/>
  <c r="L842" i="5"/>
  <c r="T842" i="5" s="1"/>
  <c r="L874" i="5"/>
  <c r="T874" i="5" s="1"/>
  <c r="L301" i="5"/>
  <c r="T301" i="5" s="1"/>
  <c r="L523" i="5"/>
  <c r="L590" i="5"/>
  <c r="T590" i="5" s="1"/>
  <c r="L654" i="5"/>
  <c r="T654" i="5" s="1"/>
  <c r="L718" i="5"/>
  <c r="T718" i="5" s="1"/>
  <c r="L772" i="5"/>
  <c r="T772" i="5" s="1"/>
  <c r="L804" i="5"/>
  <c r="T804" i="5" s="1"/>
  <c r="L836" i="5"/>
  <c r="T836" i="5" s="1"/>
  <c r="L868" i="5"/>
  <c r="T868" i="5" s="1"/>
  <c r="L321" i="5"/>
  <c r="T321" i="5" s="1"/>
  <c r="L528" i="5"/>
  <c r="L594" i="5"/>
  <c r="T594" i="5" s="1"/>
  <c r="L658" i="5"/>
  <c r="T658" i="5" s="1"/>
  <c r="L722" i="5"/>
  <c r="T722" i="5" s="1"/>
  <c r="L766" i="5"/>
  <c r="T766" i="5" s="1"/>
  <c r="L798" i="5"/>
  <c r="T798" i="5" s="1"/>
  <c r="L830" i="5"/>
  <c r="T830" i="5" s="1"/>
  <c r="L862" i="5"/>
  <c r="T862" i="5" s="1"/>
  <c r="L48" i="5"/>
  <c r="T48" i="5" s="1"/>
  <c r="V48" i="5" s="1"/>
  <c r="L465" i="5"/>
  <c r="L566" i="5"/>
  <c r="L630" i="5"/>
  <c r="T630" i="5" s="1"/>
  <c r="L694" i="5"/>
  <c r="T694" i="5" s="1"/>
  <c r="L752" i="5"/>
  <c r="T752" i="5" s="1"/>
  <c r="L784" i="5"/>
  <c r="T784" i="5" s="1"/>
  <c r="L816" i="5"/>
  <c r="T816" i="5" s="1"/>
  <c r="L848" i="5"/>
  <c r="T848" i="5" s="1"/>
  <c r="L880" i="5"/>
  <c r="T880" i="5" s="1"/>
  <c r="L390" i="5"/>
  <c r="L216" i="5"/>
  <c r="T216" i="5" s="1"/>
  <c r="L312" i="5"/>
  <c r="T312" i="5" s="1"/>
  <c r="L376" i="5"/>
  <c r="L408" i="5"/>
  <c r="L472" i="5"/>
  <c r="L72" i="5"/>
  <c r="T72" i="5" s="1"/>
  <c r="V72" i="5" s="1"/>
  <c r="L136" i="5"/>
  <c r="T136" i="5" s="1"/>
  <c r="V136" i="5" s="1"/>
  <c r="L217" i="5"/>
  <c r="T217" i="5" s="1"/>
  <c r="L281" i="5"/>
  <c r="T281" i="5" s="1"/>
  <c r="L15" i="5"/>
  <c r="T15" i="5" s="1"/>
  <c r="V15" i="5" s="1"/>
  <c r="L143" i="5"/>
  <c r="T143" i="5" s="1"/>
  <c r="V143" i="5" s="1"/>
  <c r="L220" i="5"/>
  <c r="T220" i="5" s="1"/>
  <c r="L252" i="5"/>
  <c r="T252" i="5" s="1"/>
  <c r="L316" i="5"/>
  <c r="T316" i="5" s="1"/>
  <c r="L380" i="5"/>
  <c r="L412" i="5"/>
  <c r="L476" i="5"/>
  <c r="L64" i="5"/>
  <c r="T64" i="5" s="1"/>
  <c r="V64" i="5" s="1"/>
  <c r="L341" i="5"/>
  <c r="T341" i="5" s="1"/>
  <c r="L405" i="5"/>
  <c r="L512" i="5"/>
  <c r="L551" i="5"/>
  <c r="L583" i="5"/>
  <c r="L599" i="5"/>
  <c r="T599" i="5" s="1"/>
  <c r="L631" i="5"/>
  <c r="T631" i="5" s="1"/>
  <c r="L647" i="5"/>
  <c r="T647" i="5" s="1"/>
  <c r="L663" i="5"/>
  <c r="T663" i="5" s="1"/>
  <c r="L695" i="5"/>
  <c r="T695" i="5" s="1"/>
  <c r="L711" i="5"/>
  <c r="T711" i="5" s="1"/>
  <c r="L743" i="5"/>
  <c r="T743" i="5" s="1"/>
  <c r="L759" i="5"/>
  <c r="T759" i="5" s="1"/>
  <c r="L775" i="5"/>
  <c r="T775" i="5" s="1"/>
  <c r="L807" i="5"/>
  <c r="T807" i="5" s="1"/>
  <c r="L823" i="5"/>
  <c r="T823" i="5" s="1"/>
  <c r="L839" i="5"/>
  <c r="T839" i="5" s="1"/>
  <c r="L871" i="5"/>
  <c r="T871" i="5" s="1"/>
  <c r="L887" i="5"/>
  <c r="T887" i="5" s="1"/>
  <c r="L189" i="5"/>
  <c r="T189" i="5" s="1"/>
  <c r="V189" i="5" s="1"/>
  <c r="L377" i="5"/>
  <c r="L441" i="5"/>
  <c r="L525" i="5"/>
  <c r="L544" i="5"/>
  <c r="L576" i="5"/>
  <c r="L592" i="5"/>
  <c r="T592" i="5" s="1"/>
  <c r="L624" i="5"/>
  <c r="T624" i="5" s="1"/>
  <c r="L656" i="5"/>
  <c r="T656" i="5" s="1"/>
  <c r="L688" i="5"/>
  <c r="T688" i="5" s="1"/>
  <c r="L704" i="5"/>
  <c r="T704" i="5" s="1"/>
  <c r="L736" i="5"/>
  <c r="T736" i="5" s="1"/>
  <c r="L261" i="5"/>
  <c r="T261" i="5" s="1"/>
  <c r="L413" i="5"/>
  <c r="L477" i="5"/>
  <c r="L537" i="5"/>
  <c r="L569" i="5"/>
  <c r="L601" i="5"/>
  <c r="T601" i="5" s="1"/>
  <c r="L617" i="5"/>
  <c r="T617" i="5" s="1"/>
  <c r="L649" i="5"/>
  <c r="T649" i="5" s="1"/>
  <c r="L681" i="5"/>
  <c r="T681" i="5" s="1"/>
  <c r="L713" i="5"/>
  <c r="T713" i="5" s="1"/>
  <c r="L729" i="5"/>
  <c r="T729" i="5" s="1"/>
  <c r="L761" i="5"/>
  <c r="T761" i="5" s="1"/>
  <c r="L793" i="5"/>
  <c r="T793" i="5" s="1"/>
  <c r="L809" i="5"/>
  <c r="T809" i="5" s="1"/>
  <c r="L841" i="5"/>
  <c r="T841" i="5" s="1"/>
  <c r="L873" i="5"/>
  <c r="T873" i="5" s="1"/>
  <c r="L112" i="5"/>
  <c r="T112" i="5" s="1"/>
  <c r="V112" i="5" s="1"/>
  <c r="L570" i="5"/>
  <c r="L698" i="5"/>
  <c r="T698" i="5" s="1"/>
  <c r="L754" i="5"/>
  <c r="T754" i="5" s="1"/>
  <c r="L818" i="5"/>
  <c r="T818" i="5" s="1"/>
  <c r="L882" i="5"/>
  <c r="T882" i="5" s="1"/>
  <c r="L369" i="5"/>
  <c r="T369" i="5" s="1"/>
  <c r="L606" i="5"/>
  <c r="T606" i="5" s="1"/>
  <c r="L748" i="5"/>
  <c r="T748" i="5" s="1"/>
  <c r="L812" i="5"/>
  <c r="T812" i="5" s="1"/>
  <c r="L844" i="5"/>
  <c r="T844" i="5" s="1"/>
  <c r="L385" i="5"/>
  <c r="L546" i="5"/>
  <c r="L674" i="5"/>
  <c r="T674" i="5" s="1"/>
  <c r="L774" i="5"/>
  <c r="T774" i="5" s="1"/>
  <c r="L838" i="5"/>
  <c r="T838" i="5" s="1"/>
  <c r="L870" i="5"/>
  <c r="T870" i="5" s="1"/>
  <c r="L509" i="5"/>
  <c r="L646" i="5"/>
  <c r="T646" i="5" s="1"/>
  <c r="L710" i="5"/>
  <c r="T710" i="5" s="1"/>
  <c r="L792" i="5"/>
  <c r="T792" i="5" s="1"/>
  <c r="L856" i="5"/>
  <c r="T856" i="5" s="1"/>
  <c r="L11" i="5"/>
  <c r="T11" i="5" s="1"/>
  <c r="V11" i="5" s="1"/>
  <c r="L832" i="5"/>
  <c r="T832" i="5" s="1"/>
  <c r="L768" i="5"/>
  <c r="T768" i="5" s="1"/>
  <c r="L662" i="5"/>
  <c r="T662" i="5" s="1"/>
  <c r="L533" i="5"/>
  <c r="L878" i="5"/>
  <c r="T878" i="5" s="1"/>
  <c r="L814" i="5"/>
  <c r="T814" i="5" s="1"/>
  <c r="L750" i="5"/>
  <c r="T750" i="5" s="1"/>
  <c r="L626" i="5"/>
  <c r="T626" i="5" s="1"/>
  <c r="L449" i="5"/>
  <c r="L852" i="5"/>
  <c r="T852" i="5" s="1"/>
  <c r="L788" i="5"/>
  <c r="T788" i="5" s="1"/>
  <c r="L686" i="5"/>
  <c r="T686" i="5" s="1"/>
  <c r="L558" i="5"/>
  <c r="L734" i="5"/>
  <c r="T734" i="5" s="1"/>
  <c r="L826" i="5"/>
  <c r="T826" i="5" s="1"/>
  <c r="L762" i="5"/>
  <c r="T762" i="5" s="1"/>
  <c r="L650" i="5"/>
  <c r="T650" i="5" s="1"/>
  <c r="L517" i="5"/>
  <c r="L877" i="5"/>
  <c r="T877" i="5" s="1"/>
  <c r="L845" i="5"/>
  <c r="T845" i="5" s="1"/>
  <c r="L813" i="5"/>
  <c r="T813" i="5" s="1"/>
  <c r="L781" i="5"/>
  <c r="T781" i="5" s="1"/>
  <c r="L749" i="5"/>
  <c r="T749" i="5" s="1"/>
  <c r="L717" i="5"/>
  <c r="T717" i="5" s="1"/>
  <c r="L669" i="5"/>
  <c r="T669" i="5" s="1"/>
  <c r="Q815" i="5" l="1"/>
  <c r="P315" i="5"/>
  <c r="Q637" i="5"/>
  <c r="P85" i="5"/>
  <c r="P538" i="5"/>
  <c r="P152" i="5"/>
  <c r="Q680" i="5"/>
  <c r="R43" i="5"/>
  <c r="P421" i="5"/>
  <c r="P137" i="5"/>
  <c r="P557" i="5"/>
  <c r="T513" i="5"/>
  <c r="T449" i="5"/>
  <c r="T557" i="5"/>
  <c r="T493" i="5"/>
  <c r="T429" i="5"/>
  <c r="T577" i="5"/>
  <c r="T553" i="5"/>
  <c r="T489" i="5"/>
  <c r="T425" i="5"/>
  <c r="T545" i="5"/>
  <c r="T533" i="5"/>
  <c r="T469" i="5"/>
  <c r="T405" i="5"/>
  <c r="T584" i="5"/>
  <c r="T568" i="5"/>
  <c r="T552" i="5"/>
  <c r="T536" i="5"/>
  <c r="T520" i="5"/>
  <c r="T504" i="5"/>
  <c r="T488" i="5"/>
  <c r="T472" i="5"/>
  <c r="T456" i="5"/>
  <c r="T440" i="5"/>
  <c r="T424" i="5"/>
  <c r="T408" i="5"/>
  <c r="T392" i="5"/>
  <c r="T376" i="5"/>
  <c r="T575" i="5"/>
  <c r="T559" i="5"/>
  <c r="T543" i="5"/>
  <c r="T527" i="5"/>
  <c r="T511" i="5"/>
  <c r="T495" i="5"/>
  <c r="T479" i="5"/>
  <c r="T463" i="5"/>
  <c r="T447" i="5"/>
  <c r="T431" i="5"/>
  <c r="T415" i="5"/>
  <c r="T399" i="5"/>
  <c r="T383" i="5"/>
  <c r="T582" i="5"/>
  <c r="T566" i="5"/>
  <c r="T550" i="5"/>
  <c r="T534" i="5"/>
  <c r="T518" i="5"/>
  <c r="T502" i="5"/>
  <c r="T486" i="5"/>
  <c r="T470" i="5"/>
  <c r="T454" i="5"/>
  <c r="T438" i="5"/>
  <c r="T422" i="5"/>
  <c r="T406" i="5"/>
  <c r="T390" i="5"/>
  <c r="T374" i="5"/>
  <c r="W70" i="5"/>
  <c r="W230" i="5"/>
  <c r="W358" i="5"/>
  <c r="X482" i="5"/>
  <c r="X610" i="5"/>
  <c r="W211" i="5"/>
  <c r="W86" i="5"/>
  <c r="W214" i="5"/>
  <c r="W342" i="5"/>
  <c r="X434" i="5"/>
  <c r="X562" i="5"/>
  <c r="X790" i="5"/>
  <c r="W291" i="5"/>
  <c r="X431" i="5"/>
  <c r="W18" i="5"/>
  <c r="W82" i="5"/>
  <c r="W146" i="5"/>
  <c r="W210" i="5"/>
  <c r="W274" i="5"/>
  <c r="W338" i="5"/>
  <c r="X398" i="5"/>
  <c r="X462" i="5"/>
  <c r="X526" i="5"/>
  <c r="X590" i="5"/>
  <c r="X662" i="5"/>
  <c r="X887" i="5"/>
  <c r="W35" i="5"/>
  <c r="W67" i="5"/>
  <c r="W99" i="5"/>
  <c r="W131" i="5"/>
  <c r="W163" i="5"/>
  <c r="W223" i="5"/>
  <c r="W287" i="5"/>
  <c r="W351" i="5"/>
  <c r="X411" i="5"/>
  <c r="X471" i="5"/>
  <c r="X531" i="5"/>
  <c r="X579" i="5"/>
  <c r="X611" i="5"/>
  <c r="X643" i="5"/>
  <c r="X675" i="5"/>
  <c r="X707" i="5"/>
  <c r="X739" i="5"/>
  <c r="X771" i="5"/>
  <c r="X803" i="5"/>
  <c r="W339" i="5"/>
  <c r="X507" i="5"/>
  <c r="W36" i="5"/>
  <c r="W58" i="5"/>
  <c r="W122" i="5"/>
  <c r="W186" i="5"/>
  <c r="W250" i="5"/>
  <c r="W314" i="5"/>
  <c r="X374" i="5"/>
  <c r="X438" i="5"/>
  <c r="X502" i="5"/>
  <c r="X566" i="5"/>
  <c r="X630" i="5"/>
  <c r="X814" i="5"/>
  <c r="W55" i="5"/>
  <c r="W119" i="5"/>
  <c r="W183" i="5"/>
  <c r="W247" i="5"/>
  <c r="W311" i="5"/>
  <c r="X387" i="5"/>
  <c r="X451" i="5"/>
  <c r="X527" i="5"/>
  <c r="W68" i="5"/>
  <c r="W14" i="5"/>
  <c r="W78" i="5"/>
  <c r="W142" i="5"/>
  <c r="W206" i="5"/>
  <c r="W270" i="5"/>
  <c r="W334" i="5"/>
  <c r="X394" i="5"/>
  <c r="X458" i="5"/>
  <c r="X522" i="5"/>
  <c r="X586" i="5"/>
  <c r="X654" i="5"/>
  <c r="X871" i="5"/>
  <c r="W75" i="5"/>
  <c r="W139" i="5"/>
  <c r="W203" i="5"/>
  <c r="W267" i="5"/>
  <c r="W331" i="5"/>
  <c r="X391" i="5"/>
  <c r="X455" i="5"/>
  <c r="X515" i="5"/>
  <c r="W116" i="5"/>
  <c r="X623" i="5"/>
  <c r="X687" i="5"/>
  <c r="X751" i="5"/>
  <c r="X815" i="5"/>
  <c r="W56" i="5"/>
  <c r="W120" i="5"/>
  <c r="W184" i="5"/>
  <c r="W248" i="5"/>
  <c r="W312" i="5"/>
  <c r="X372" i="5"/>
  <c r="X436" i="5"/>
  <c r="X500" i="5"/>
  <c r="X564" i="5"/>
  <c r="X628" i="5"/>
  <c r="X692" i="5"/>
  <c r="X756" i="5"/>
  <c r="X820" i="5"/>
  <c r="X884" i="5"/>
  <c r="X377" i="5"/>
  <c r="X433" i="5"/>
  <c r="X529" i="5"/>
  <c r="X601" i="5"/>
  <c r="X681" i="5"/>
  <c r="X761" i="5"/>
  <c r="X841" i="5"/>
  <c r="X734" i="5"/>
  <c r="X823" i="5"/>
  <c r="W37" i="5"/>
  <c r="W149" i="5"/>
  <c r="W213" i="5"/>
  <c r="W281" i="5"/>
  <c r="X473" i="5"/>
  <c r="X706" i="5"/>
  <c r="X850" i="5"/>
  <c r="W12" i="5"/>
  <c r="W76" i="5"/>
  <c r="W140" i="5"/>
  <c r="W204" i="5"/>
  <c r="W268" i="5"/>
  <c r="W332" i="5"/>
  <c r="X392" i="5"/>
  <c r="X456" i="5"/>
  <c r="X520" i="5"/>
  <c r="X584" i="5"/>
  <c r="X648" i="5"/>
  <c r="X712" i="5"/>
  <c r="X776" i="5"/>
  <c r="X840" i="5"/>
  <c r="W265" i="5"/>
  <c r="X397" i="5"/>
  <c r="X489" i="5"/>
  <c r="X585" i="5"/>
  <c r="X665" i="5"/>
  <c r="X745" i="5"/>
  <c r="X825" i="5"/>
  <c r="W11" i="5"/>
  <c r="X830" i="5"/>
  <c r="W13" i="5"/>
  <c r="W73" i="5"/>
  <c r="W105" i="5"/>
  <c r="W137" i="5"/>
  <c r="W201" i="5"/>
  <c r="W269" i="5"/>
  <c r="X393" i="5"/>
  <c r="X757" i="5"/>
  <c r="X746" i="5"/>
  <c r="X851" i="5"/>
  <c r="X615" i="5"/>
  <c r="X679" i="5"/>
  <c r="X743" i="5"/>
  <c r="X807" i="5"/>
  <c r="W48" i="5"/>
  <c r="W112" i="5"/>
  <c r="W176" i="5"/>
  <c r="W240" i="5"/>
  <c r="W304" i="5"/>
  <c r="W368" i="5"/>
  <c r="X428" i="5"/>
  <c r="X492" i="5"/>
  <c r="X556" i="5"/>
  <c r="X620" i="5"/>
  <c r="X684" i="5"/>
  <c r="X748" i="5"/>
  <c r="X812" i="5"/>
  <c r="X876" i="5"/>
  <c r="W369" i="5"/>
  <c r="X457" i="5"/>
  <c r="X497" i="5"/>
  <c r="X577" i="5"/>
  <c r="X669" i="5"/>
  <c r="X749" i="5"/>
  <c r="X829" i="5"/>
  <c r="X758" i="5"/>
  <c r="X847" i="5"/>
  <c r="W61" i="5"/>
  <c r="W125" i="5"/>
  <c r="W189" i="5"/>
  <c r="W253" i="5"/>
  <c r="W325" i="5"/>
  <c r="X777" i="5"/>
  <c r="X754" i="5"/>
  <c r="X863" i="5"/>
  <c r="W196" i="5"/>
  <c r="W260" i="5"/>
  <c r="W324" i="5"/>
  <c r="X400" i="5"/>
  <c r="X464" i="5"/>
  <c r="X528" i="5"/>
  <c r="X592" i="5"/>
  <c r="X656" i="5"/>
  <c r="X720" i="5"/>
  <c r="X784" i="5"/>
  <c r="X848" i="5"/>
  <c r="W361" i="5"/>
  <c r="X441" i="5"/>
  <c r="X517" i="5"/>
  <c r="X597" i="5"/>
  <c r="X653" i="5"/>
  <c r="X733" i="5"/>
  <c r="X813" i="5"/>
  <c r="X650" i="5"/>
  <c r="X846" i="5"/>
  <c r="W81" i="5"/>
  <c r="W145" i="5"/>
  <c r="W209" i="5"/>
  <c r="W277" i="5"/>
  <c r="X445" i="5"/>
  <c r="X717" i="5"/>
  <c r="X877" i="5"/>
  <c r="X798" i="5"/>
  <c r="T433" i="5"/>
  <c r="T385" i="5"/>
  <c r="T541" i="5"/>
  <c r="T477" i="5"/>
  <c r="T413" i="5"/>
  <c r="T529" i="5"/>
  <c r="T537" i="5"/>
  <c r="T473" i="5"/>
  <c r="T409" i="5"/>
  <c r="T481" i="5"/>
  <c r="T581" i="5"/>
  <c r="T517" i="5"/>
  <c r="T453" i="5"/>
  <c r="T389" i="5"/>
  <c r="T580" i="5"/>
  <c r="T564" i="5"/>
  <c r="T548" i="5"/>
  <c r="T532" i="5"/>
  <c r="T516" i="5"/>
  <c r="T500" i="5"/>
  <c r="T484" i="5"/>
  <c r="T468" i="5"/>
  <c r="T452" i="5"/>
  <c r="T436" i="5"/>
  <c r="T420" i="5"/>
  <c r="T404" i="5"/>
  <c r="T388" i="5"/>
  <c r="T372" i="5"/>
  <c r="T587" i="5"/>
  <c r="T571" i="5"/>
  <c r="T555" i="5"/>
  <c r="T539" i="5"/>
  <c r="T523" i="5"/>
  <c r="T507" i="5"/>
  <c r="T491" i="5"/>
  <c r="T475" i="5"/>
  <c r="T459" i="5"/>
  <c r="T443" i="5"/>
  <c r="T427" i="5"/>
  <c r="T411" i="5"/>
  <c r="T395" i="5"/>
  <c r="T379" i="5"/>
  <c r="T578" i="5"/>
  <c r="T562" i="5"/>
  <c r="T546" i="5"/>
  <c r="T530" i="5"/>
  <c r="T514" i="5"/>
  <c r="T498" i="5"/>
  <c r="T482" i="5"/>
  <c r="T466" i="5"/>
  <c r="T450" i="5"/>
  <c r="T434" i="5"/>
  <c r="T418" i="5"/>
  <c r="T402" i="5"/>
  <c r="T386" i="5"/>
  <c r="P277" i="5"/>
  <c r="Q616" i="5"/>
  <c r="Q599" i="5"/>
  <c r="W102" i="5"/>
  <c r="W262" i="5"/>
  <c r="X386" i="5"/>
  <c r="X514" i="5"/>
  <c r="X642" i="5"/>
  <c r="W243" i="5"/>
  <c r="W118" i="5"/>
  <c r="W246" i="5"/>
  <c r="W195" i="5"/>
  <c r="X466" i="5"/>
  <c r="X594" i="5"/>
  <c r="W179" i="5"/>
  <c r="W307" i="5"/>
  <c r="X463" i="5"/>
  <c r="W34" i="5"/>
  <c r="W98" i="5"/>
  <c r="W162" i="5"/>
  <c r="W226" i="5"/>
  <c r="W290" i="5"/>
  <c r="W354" i="5"/>
  <c r="X414" i="5"/>
  <c r="X478" i="5"/>
  <c r="X542" i="5"/>
  <c r="X606" i="5"/>
  <c r="X678" i="5"/>
  <c r="W15" i="5"/>
  <c r="W47" i="5"/>
  <c r="W79" i="5"/>
  <c r="W111" i="5"/>
  <c r="W143" i="5"/>
  <c r="W175" i="5"/>
  <c r="W239" i="5"/>
  <c r="W303" i="5"/>
  <c r="W367" i="5"/>
  <c r="X427" i="5"/>
  <c r="X487" i="5"/>
  <c r="X547" i="5"/>
  <c r="X587" i="5"/>
  <c r="X619" i="5"/>
  <c r="X651" i="5"/>
  <c r="X683" i="5"/>
  <c r="X715" i="5"/>
  <c r="X747" i="5"/>
  <c r="X779" i="5"/>
  <c r="X811" i="5"/>
  <c r="W355" i="5"/>
  <c r="X535" i="5"/>
  <c r="W84" i="5"/>
  <c r="W74" i="5"/>
  <c r="W138" i="5"/>
  <c r="W202" i="5"/>
  <c r="W266" i="5"/>
  <c r="W330" i="5"/>
  <c r="X390" i="5"/>
  <c r="X454" i="5"/>
  <c r="X518" i="5"/>
  <c r="X582" i="5"/>
  <c r="X646" i="5"/>
  <c r="X855" i="5"/>
  <c r="W71" i="5"/>
  <c r="W135" i="5"/>
  <c r="W199" i="5"/>
  <c r="W263" i="5"/>
  <c r="W327" i="5"/>
  <c r="X403" i="5"/>
  <c r="X479" i="5"/>
  <c r="X539" i="5"/>
  <c r="W132" i="5"/>
  <c r="W30" i="5"/>
  <c r="W94" i="5"/>
  <c r="W158" i="5"/>
  <c r="W222" i="5"/>
  <c r="W286" i="5"/>
  <c r="W350" i="5"/>
  <c r="X410" i="5"/>
  <c r="X474" i="5"/>
  <c r="X538" i="5"/>
  <c r="X602" i="5"/>
  <c r="X674" i="5"/>
  <c r="W27" i="5"/>
  <c r="W91" i="5"/>
  <c r="W155" i="5"/>
  <c r="W219" i="5"/>
  <c r="W283" i="5"/>
  <c r="W347" i="5"/>
  <c r="X407" i="5"/>
  <c r="X467" i="5"/>
  <c r="X543" i="5"/>
  <c r="X575" i="5"/>
  <c r="X639" i="5"/>
  <c r="X703" i="5"/>
  <c r="X767" i="5"/>
  <c r="X843" i="5"/>
  <c r="W72" i="5"/>
  <c r="W136" i="5"/>
  <c r="W200" i="5"/>
  <c r="W264" i="5"/>
  <c r="W328" i="5"/>
  <c r="X388" i="5"/>
  <c r="X452" i="5"/>
  <c r="X516" i="5"/>
  <c r="X580" i="5"/>
  <c r="X644" i="5"/>
  <c r="X708" i="5"/>
  <c r="X772" i="5"/>
  <c r="X836" i="5"/>
  <c r="W321" i="5"/>
  <c r="X389" i="5"/>
  <c r="X485" i="5"/>
  <c r="X541" i="5"/>
  <c r="X621" i="5"/>
  <c r="X701" i="5"/>
  <c r="X781" i="5"/>
  <c r="X861" i="5"/>
  <c r="X782" i="5"/>
  <c r="X875" i="5"/>
  <c r="W41" i="5"/>
  <c r="W165" i="5"/>
  <c r="W229" i="5"/>
  <c r="W297" i="5"/>
  <c r="X573" i="5"/>
  <c r="X738" i="5"/>
  <c r="X835" i="5"/>
  <c r="W28" i="5"/>
  <c r="W92" i="5"/>
  <c r="W156" i="5"/>
  <c r="W220" i="5"/>
  <c r="W284" i="5"/>
  <c r="W348" i="5"/>
  <c r="X408" i="5"/>
  <c r="X472" i="5"/>
  <c r="X536" i="5"/>
  <c r="X600" i="5"/>
  <c r="X664" i="5"/>
  <c r="X728" i="5"/>
  <c r="X792" i="5"/>
  <c r="X856" i="5"/>
  <c r="W329" i="5"/>
  <c r="X413" i="5"/>
  <c r="X509" i="5"/>
  <c r="X605" i="5"/>
  <c r="X685" i="5"/>
  <c r="X765" i="5"/>
  <c r="X845" i="5"/>
  <c r="X702" i="5"/>
  <c r="X866" i="5"/>
  <c r="W29" i="5"/>
  <c r="W85" i="5"/>
  <c r="W117" i="5"/>
  <c r="W153" i="5"/>
  <c r="W217" i="5"/>
  <c r="W285" i="5"/>
  <c r="X417" i="5"/>
  <c r="X837" i="5"/>
  <c r="X778" i="5"/>
  <c r="X567" i="5"/>
  <c r="X631" i="5"/>
  <c r="X695" i="5"/>
  <c r="X759" i="5"/>
  <c r="X827" i="5"/>
  <c r="W64" i="5"/>
  <c r="W128" i="5"/>
  <c r="W192" i="5"/>
  <c r="W256" i="5"/>
  <c r="W320" i="5"/>
  <c r="X380" i="5"/>
  <c r="X444" i="5"/>
  <c r="X508" i="5"/>
  <c r="X572" i="5"/>
  <c r="X636" i="5"/>
  <c r="X700" i="5"/>
  <c r="X764" i="5"/>
  <c r="X828" i="5"/>
  <c r="W309" i="5"/>
  <c r="X401" i="5"/>
  <c r="X477" i="5"/>
  <c r="X533" i="5"/>
  <c r="X589" i="5"/>
  <c r="X673" i="5"/>
  <c r="X753" i="5"/>
  <c r="X833" i="5"/>
  <c r="X802" i="5"/>
  <c r="W17" i="5"/>
  <c r="W77" i="5"/>
  <c r="W141" i="5"/>
  <c r="W205" i="5"/>
  <c r="W273" i="5"/>
  <c r="X525" i="5"/>
  <c r="X857" i="5"/>
  <c r="X786" i="5"/>
  <c r="W148" i="5"/>
  <c r="W212" i="5"/>
  <c r="W276" i="5"/>
  <c r="W340" i="5"/>
  <c r="X416" i="5"/>
  <c r="X480" i="5"/>
  <c r="X544" i="5"/>
  <c r="X608" i="5"/>
  <c r="X672" i="5"/>
  <c r="X736" i="5"/>
  <c r="X800" i="5"/>
  <c r="X864" i="5"/>
  <c r="X385" i="5"/>
  <c r="X449" i="5"/>
  <c r="X537" i="5"/>
  <c r="X617" i="5"/>
  <c r="X693" i="5"/>
  <c r="X773" i="5"/>
  <c r="X853" i="5"/>
  <c r="X726" i="5"/>
  <c r="X882" i="5"/>
  <c r="W97" i="5"/>
  <c r="W161" i="5"/>
  <c r="W225" i="5"/>
  <c r="W293" i="5"/>
  <c r="X549" i="5"/>
  <c r="X737" i="5"/>
  <c r="X698" i="5"/>
  <c r="X838" i="5"/>
  <c r="T561" i="5"/>
  <c r="T525" i="5"/>
  <c r="T461" i="5"/>
  <c r="T397" i="5"/>
  <c r="T465" i="5"/>
  <c r="T585" i="5"/>
  <c r="T521" i="5"/>
  <c r="T457" i="5"/>
  <c r="T393" i="5"/>
  <c r="T417" i="5"/>
  <c r="T565" i="5"/>
  <c r="T501" i="5"/>
  <c r="T437" i="5"/>
  <c r="T373" i="5"/>
  <c r="T576" i="5"/>
  <c r="T560" i="5"/>
  <c r="T544" i="5"/>
  <c r="T528" i="5"/>
  <c r="T512" i="5"/>
  <c r="T496" i="5"/>
  <c r="T480" i="5"/>
  <c r="T464" i="5"/>
  <c r="T448" i="5"/>
  <c r="T432" i="5"/>
  <c r="T416" i="5"/>
  <c r="T400" i="5"/>
  <c r="T384" i="5"/>
  <c r="T583" i="5"/>
  <c r="T567" i="5"/>
  <c r="T551" i="5"/>
  <c r="T535" i="5"/>
  <c r="T519" i="5"/>
  <c r="T503" i="5"/>
  <c r="T487" i="5"/>
  <c r="T471" i="5"/>
  <c r="T455" i="5"/>
  <c r="T439" i="5"/>
  <c r="T423" i="5"/>
  <c r="T407" i="5"/>
  <c r="T391" i="5"/>
  <c r="T375" i="5"/>
  <c r="T574" i="5"/>
  <c r="T558" i="5"/>
  <c r="T542" i="5"/>
  <c r="T526" i="5"/>
  <c r="T510" i="5"/>
  <c r="T494" i="5"/>
  <c r="T478" i="5"/>
  <c r="T462" i="5"/>
  <c r="T446" i="5"/>
  <c r="T430" i="5"/>
  <c r="T414" i="5"/>
  <c r="T398" i="5"/>
  <c r="T382" i="5"/>
  <c r="W22" i="5"/>
  <c r="W134" i="5"/>
  <c r="W294" i="5"/>
  <c r="X418" i="5"/>
  <c r="X546" i="5"/>
  <c r="X690" i="5"/>
  <c r="W275" i="5"/>
  <c r="W150" i="5"/>
  <c r="W278" i="5"/>
  <c r="W182" i="5"/>
  <c r="X498" i="5"/>
  <c r="X626" i="5"/>
  <c r="W227" i="5"/>
  <c r="W371" i="5"/>
  <c r="X491" i="5"/>
  <c r="W50" i="5"/>
  <c r="W114" i="5"/>
  <c r="W178" i="5"/>
  <c r="W242" i="5"/>
  <c r="W306" i="5"/>
  <c r="W370" i="5"/>
  <c r="X430" i="5"/>
  <c r="X494" i="5"/>
  <c r="X558" i="5"/>
  <c r="X622" i="5"/>
  <c r="X766" i="5"/>
  <c r="W19" i="5"/>
  <c r="W51" i="5"/>
  <c r="W83" i="5"/>
  <c r="W115" i="5"/>
  <c r="W147" i="5"/>
  <c r="W191" i="5"/>
  <c r="W255" i="5"/>
  <c r="W319" i="5"/>
  <c r="X379" i="5"/>
  <c r="X443" i="5"/>
  <c r="X503" i="5"/>
  <c r="X563" i="5"/>
  <c r="X595" i="5"/>
  <c r="X627" i="5"/>
  <c r="X659" i="5"/>
  <c r="X691" i="5"/>
  <c r="X723" i="5"/>
  <c r="X755" i="5"/>
  <c r="X787" i="5"/>
  <c r="W100" i="5"/>
  <c r="X415" i="5"/>
  <c r="X551" i="5"/>
  <c r="W26" i="5"/>
  <c r="W90" i="5"/>
  <c r="W154" i="5"/>
  <c r="W218" i="5"/>
  <c r="W282" i="5"/>
  <c r="W346" i="5"/>
  <c r="X406" i="5"/>
  <c r="X470" i="5"/>
  <c r="X534" i="5"/>
  <c r="X598" i="5"/>
  <c r="X670" i="5"/>
  <c r="W23" i="5"/>
  <c r="W87" i="5"/>
  <c r="W151" i="5"/>
  <c r="W215" i="5"/>
  <c r="W279" i="5"/>
  <c r="W343" i="5"/>
  <c r="X419" i="5"/>
  <c r="X495" i="5"/>
  <c r="X555" i="5"/>
  <c r="X383" i="5"/>
  <c r="W46" i="5"/>
  <c r="W110" i="5"/>
  <c r="W174" i="5"/>
  <c r="W238" i="5"/>
  <c r="W302" i="5"/>
  <c r="W366" i="5"/>
  <c r="X426" i="5"/>
  <c r="X490" i="5"/>
  <c r="X554" i="5"/>
  <c r="X618" i="5"/>
  <c r="X742" i="5"/>
  <c r="W43" i="5"/>
  <c r="W107" i="5"/>
  <c r="W171" i="5"/>
  <c r="W235" i="5"/>
  <c r="W299" i="5"/>
  <c r="W363" i="5"/>
  <c r="X423" i="5"/>
  <c r="X483" i="5"/>
  <c r="X559" i="5"/>
  <c r="X591" i="5"/>
  <c r="X655" i="5"/>
  <c r="X719" i="5"/>
  <c r="X783" i="5"/>
  <c r="W24" i="5"/>
  <c r="W88" i="5"/>
  <c r="W152" i="5"/>
  <c r="W216" i="5"/>
  <c r="W280" i="5"/>
  <c r="W344" i="5"/>
  <c r="X404" i="5"/>
  <c r="X468" i="5"/>
  <c r="X532" i="5"/>
  <c r="X596" i="5"/>
  <c r="X660" i="5"/>
  <c r="X724" i="5"/>
  <c r="X788" i="5"/>
  <c r="X852" i="5"/>
  <c r="W341" i="5"/>
  <c r="X409" i="5"/>
  <c r="X505" i="5"/>
  <c r="X545" i="5"/>
  <c r="X625" i="5"/>
  <c r="X705" i="5"/>
  <c r="X785" i="5"/>
  <c r="X865" i="5"/>
  <c r="X822" i="5"/>
  <c r="W21" i="5"/>
  <c r="W53" i="5"/>
  <c r="W181" i="5"/>
  <c r="W245" i="5"/>
  <c r="W317" i="5"/>
  <c r="X593" i="5"/>
  <c r="X770" i="5"/>
  <c r="X819" i="5"/>
  <c r="W44" i="5"/>
  <c r="W108" i="5"/>
  <c r="W172" i="5"/>
  <c r="W236" i="5"/>
  <c r="W300" i="5"/>
  <c r="W364" i="5"/>
  <c r="X424" i="5"/>
  <c r="X488" i="5"/>
  <c r="X552" i="5"/>
  <c r="X616" i="5"/>
  <c r="X680" i="5"/>
  <c r="X744" i="5"/>
  <c r="X808" i="5"/>
  <c r="X872" i="5"/>
  <c r="W357" i="5"/>
  <c r="X453" i="5"/>
  <c r="X513" i="5"/>
  <c r="X609" i="5"/>
  <c r="X689" i="5"/>
  <c r="X769" i="5"/>
  <c r="X849" i="5"/>
  <c r="X750" i="5"/>
  <c r="X839" i="5"/>
  <c r="W45" i="5"/>
  <c r="W89" i="5"/>
  <c r="W121" i="5"/>
  <c r="W169" i="5"/>
  <c r="W233" i="5"/>
  <c r="W301" i="5"/>
  <c r="X501" i="5"/>
  <c r="X682" i="5"/>
  <c r="X818" i="5"/>
  <c r="X583" i="5"/>
  <c r="X647" i="5"/>
  <c r="X711" i="5"/>
  <c r="X775" i="5"/>
  <c r="W16" i="5"/>
  <c r="W80" i="5"/>
  <c r="W144" i="5"/>
  <c r="W208" i="5"/>
  <c r="W272" i="5"/>
  <c r="W336" i="5"/>
  <c r="X396" i="5"/>
  <c r="X460" i="5"/>
  <c r="X524" i="5"/>
  <c r="X588" i="5"/>
  <c r="X652" i="5"/>
  <c r="X716" i="5"/>
  <c r="X780" i="5"/>
  <c r="X844" i="5"/>
  <c r="W333" i="5"/>
  <c r="X421" i="5"/>
  <c r="X481" i="5"/>
  <c r="X553" i="5"/>
  <c r="X629" i="5"/>
  <c r="X709" i="5"/>
  <c r="X789" i="5"/>
  <c r="X869" i="5"/>
  <c r="X842" i="5"/>
  <c r="W33" i="5"/>
  <c r="W93" i="5"/>
  <c r="W157" i="5"/>
  <c r="W221" i="5"/>
  <c r="W289" i="5"/>
  <c r="X613" i="5"/>
  <c r="X694" i="5"/>
  <c r="X826" i="5"/>
  <c r="W164" i="5"/>
  <c r="W228" i="5"/>
  <c r="W292" i="5"/>
  <c r="W356" i="5"/>
  <c r="X432" i="5"/>
  <c r="X496" i="5"/>
  <c r="X560" i="5"/>
  <c r="X624" i="5"/>
  <c r="X688" i="5"/>
  <c r="X752" i="5"/>
  <c r="X816" i="5"/>
  <c r="X880" i="5"/>
  <c r="X405" i="5"/>
  <c r="X461" i="5"/>
  <c r="X557" i="5"/>
  <c r="X633" i="5"/>
  <c r="X713" i="5"/>
  <c r="X793" i="5"/>
  <c r="X873" i="5"/>
  <c r="X774" i="5"/>
  <c r="X859" i="5"/>
  <c r="W113" i="5"/>
  <c r="W177" i="5"/>
  <c r="W241" i="5"/>
  <c r="W313" i="5"/>
  <c r="X637" i="5"/>
  <c r="X797" i="5"/>
  <c r="X730" i="5"/>
  <c r="X878" i="5"/>
  <c r="T497" i="5"/>
  <c r="T573" i="5"/>
  <c r="T509" i="5"/>
  <c r="T445" i="5"/>
  <c r="T381" i="5"/>
  <c r="T401" i="5"/>
  <c r="T569" i="5"/>
  <c r="T505" i="5"/>
  <c r="T441" i="5"/>
  <c r="T377" i="5"/>
  <c r="T549" i="5"/>
  <c r="T485" i="5"/>
  <c r="T421" i="5"/>
  <c r="T588" i="5"/>
  <c r="T572" i="5"/>
  <c r="T556" i="5"/>
  <c r="T540" i="5"/>
  <c r="T524" i="5"/>
  <c r="T508" i="5"/>
  <c r="T492" i="5"/>
  <c r="T476" i="5"/>
  <c r="T460" i="5"/>
  <c r="T444" i="5"/>
  <c r="T428" i="5"/>
  <c r="T412" i="5"/>
  <c r="T396" i="5"/>
  <c r="T380" i="5"/>
  <c r="T579" i="5"/>
  <c r="T563" i="5"/>
  <c r="T547" i="5"/>
  <c r="T531" i="5"/>
  <c r="T515" i="5"/>
  <c r="T499" i="5"/>
  <c r="T483" i="5"/>
  <c r="T467" i="5"/>
  <c r="T451" i="5"/>
  <c r="T435" i="5"/>
  <c r="T419" i="5"/>
  <c r="T403" i="5"/>
  <c r="T387" i="5"/>
  <c r="T586" i="5"/>
  <c r="T570" i="5"/>
  <c r="T554" i="5"/>
  <c r="T538" i="5"/>
  <c r="T522" i="5"/>
  <c r="T506" i="5"/>
  <c r="T490" i="5"/>
  <c r="T474" i="5"/>
  <c r="T458" i="5"/>
  <c r="T442" i="5"/>
  <c r="T426" i="5"/>
  <c r="T410" i="5"/>
  <c r="T394" i="5"/>
  <c r="T378" i="5"/>
  <c r="P70" i="5"/>
  <c r="W38" i="5"/>
  <c r="W166" i="5"/>
  <c r="W326" i="5"/>
  <c r="X450" i="5"/>
  <c r="X578" i="5"/>
  <c r="X886" i="5"/>
  <c r="W54" i="5"/>
  <c r="W198" i="5"/>
  <c r="W310" i="5"/>
  <c r="X402" i="5"/>
  <c r="X530" i="5"/>
  <c r="X666" i="5"/>
  <c r="W259" i="5"/>
  <c r="X399" i="5"/>
  <c r="X523" i="5"/>
  <c r="W66" i="5"/>
  <c r="W130" i="5"/>
  <c r="W194" i="5"/>
  <c r="W258" i="5"/>
  <c r="W322" i="5"/>
  <c r="X382" i="5"/>
  <c r="X446" i="5"/>
  <c r="X510" i="5"/>
  <c r="X574" i="5"/>
  <c r="X638" i="5"/>
  <c r="X858" i="5"/>
  <c r="W31" i="5"/>
  <c r="W63" i="5"/>
  <c r="W95" i="5"/>
  <c r="W127" i="5"/>
  <c r="W159" i="5"/>
  <c r="W207" i="5"/>
  <c r="W271" i="5"/>
  <c r="W335" i="5"/>
  <c r="X395" i="5"/>
  <c r="X459" i="5"/>
  <c r="X519" i="5"/>
  <c r="X571" i="5"/>
  <c r="X603" i="5"/>
  <c r="X635" i="5"/>
  <c r="X667" i="5"/>
  <c r="X699" i="5"/>
  <c r="X731" i="5"/>
  <c r="X763" i="5"/>
  <c r="X795" i="5"/>
  <c r="W323" i="5"/>
  <c r="X475" i="5"/>
  <c r="W20" i="5"/>
  <c r="W42" i="5"/>
  <c r="W106" i="5"/>
  <c r="W170" i="5"/>
  <c r="W234" i="5"/>
  <c r="W298" i="5"/>
  <c r="W362" i="5"/>
  <c r="X422" i="5"/>
  <c r="X486" i="5"/>
  <c r="X550" i="5"/>
  <c r="X614" i="5"/>
  <c r="X710" i="5"/>
  <c r="W39" i="5"/>
  <c r="W103" i="5"/>
  <c r="W167" i="5"/>
  <c r="W231" i="5"/>
  <c r="W295" i="5"/>
  <c r="W359" i="5"/>
  <c r="X435" i="5"/>
  <c r="X511" i="5"/>
  <c r="X831" i="5"/>
  <c r="X447" i="5"/>
  <c r="W62" i="5"/>
  <c r="W126" i="5"/>
  <c r="W190" i="5"/>
  <c r="W254" i="5"/>
  <c r="W318" i="5"/>
  <c r="X378" i="5"/>
  <c r="X442" i="5"/>
  <c r="X506" i="5"/>
  <c r="X570" i="5"/>
  <c r="X634" i="5"/>
  <c r="X834" i="5"/>
  <c r="W59" i="5"/>
  <c r="W123" i="5"/>
  <c r="W187" i="5"/>
  <c r="W251" i="5"/>
  <c r="W315" i="5"/>
  <c r="X375" i="5"/>
  <c r="X439" i="5"/>
  <c r="X499" i="5"/>
  <c r="W52" i="5"/>
  <c r="X607" i="5"/>
  <c r="X671" i="5"/>
  <c r="X735" i="5"/>
  <c r="X799" i="5"/>
  <c r="W40" i="5"/>
  <c r="W104" i="5"/>
  <c r="W168" i="5"/>
  <c r="W232" i="5"/>
  <c r="W296" i="5"/>
  <c r="W360" i="5"/>
  <c r="X420" i="5"/>
  <c r="X484" i="5"/>
  <c r="X548" i="5"/>
  <c r="X612" i="5"/>
  <c r="X676" i="5"/>
  <c r="X740" i="5"/>
  <c r="X804" i="5"/>
  <c r="X868" i="5"/>
  <c r="W365" i="5"/>
  <c r="X429" i="5"/>
  <c r="X521" i="5"/>
  <c r="X581" i="5"/>
  <c r="X661" i="5"/>
  <c r="X741" i="5"/>
  <c r="X821" i="5"/>
  <c r="X686" i="5"/>
  <c r="X854" i="5"/>
  <c r="W25" i="5"/>
  <c r="W57" i="5"/>
  <c r="W197" i="5"/>
  <c r="W261" i="5"/>
  <c r="W337" i="5"/>
  <c r="X658" i="5"/>
  <c r="X806" i="5"/>
  <c r="X867" i="5"/>
  <c r="W60" i="5"/>
  <c r="W124" i="5"/>
  <c r="W188" i="5"/>
  <c r="W252" i="5"/>
  <c r="W316" i="5"/>
  <c r="X376" i="5"/>
  <c r="X440" i="5"/>
  <c r="X504" i="5"/>
  <c r="X568" i="5"/>
  <c r="X632" i="5"/>
  <c r="X696" i="5"/>
  <c r="X760" i="5"/>
  <c r="X824" i="5"/>
  <c r="X888" i="5"/>
  <c r="X381" i="5"/>
  <c r="X469" i="5"/>
  <c r="X565" i="5"/>
  <c r="X645" i="5"/>
  <c r="X725" i="5"/>
  <c r="X805" i="5"/>
  <c r="X885" i="5"/>
  <c r="X794" i="5"/>
  <c r="X883" i="5"/>
  <c r="W69" i="5"/>
  <c r="W101" i="5"/>
  <c r="W133" i="5"/>
  <c r="W185" i="5"/>
  <c r="W249" i="5"/>
  <c r="W353" i="5"/>
  <c r="X677" i="5"/>
  <c r="X714" i="5"/>
  <c r="X862" i="5"/>
  <c r="X599" i="5"/>
  <c r="X663" i="5"/>
  <c r="X727" i="5"/>
  <c r="X791" i="5"/>
  <c r="W32" i="5"/>
  <c r="W96" i="5"/>
  <c r="W160" i="5"/>
  <c r="W224" i="5"/>
  <c r="W288" i="5"/>
  <c r="W352" i="5"/>
  <c r="X412" i="5"/>
  <c r="X476" i="5"/>
  <c r="X540" i="5"/>
  <c r="X604" i="5"/>
  <c r="X668" i="5"/>
  <c r="X732" i="5"/>
  <c r="X796" i="5"/>
  <c r="X860" i="5"/>
  <c r="W345" i="5"/>
  <c r="X437" i="5"/>
  <c r="X493" i="5"/>
  <c r="X569" i="5"/>
  <c r="X649" i="5"/>
  <c r="X729" i="5"/>
  <c r="X809" i="5"/>
  <c r="X718" i="5"/>
  <c r="X874" i="5"/>
  <c r="W49" i="5"/>
  <c r="W109" i="5"/>
  <c r="W173" i="5"/>
  <c r="W237" i="5"/>
  <c r="W305" i="5"/>
  <c r="X697" i="5"/>
  <c r="X722" i="5"/>
  <c r="X870" i="5"/>
  <c r="W180" i="5"/>
  <c r="W244" i="5"/>
  <c r="W308" i="5"/>
  <c r="X384" i="5"/>
  <c r="X448" i="5"/>
  <c r="X512" i="5"/>
  <c r="X576" i="5"/>
  <c r="X640" i="5"/>
  <c r="X704" i="5"/>
  <c r="X768" i="5"/>
  <c r="X832" i="5"/>
  <c r="W349" i="5"/>
  <c r="X425" i="5"/>
  <c r="X465" i="5"/>
  <c r="X561" i="5"/>
  <c r="X641" i="5"/>
  <c r="X721" i="5"/>
  <c r="X801" i="5"/>
  <c r="X881" i="5"/>
  <c r="X810" i="5"/>
  <c r="W65" i="5"/>
  <c r="W129" i="5"/>
  <c r="W193" i="5"/>
  <c r="W257" i="5"/>
  <c r="X373" i="5"/>
  <c r="X657" i="5"/>
  <c r="X817" i="5"/>
  <c r="X762" i="5"/>
  <c r="X879" i="5"/>
  <c r="P332" i="5"/>
  <c r="R332" i="5" s="1"/>
  <c r="P384" i="5"/>
  <c r="Q755" i="5"/>
  <c r="Q607" i="5"/>
  <c r="P531" i="5"/>
  <c r="R531" i="5" s="1"/>
  <c r="P21" i="5"/>
  <c r="P252" i="5"/>
  <c r="P51" i="5"/>
  <c r="R51" i="5" s="1"/>
  <c r="P437" i="5"/>
  <c r="R437" i="5" s="1"/>
  <c r="P131" i="5"/>
  <c r="Q651" i="5"/>
  <c r="Q862" i="5"/>
  <c r="P442" i="5"/>
  <c r="R442" i="5" s="1"/>
  <c r="Q801" i="5"/>
  <c r="P460" i="5"/>
  <c r="P383" i="5"/>
  <c r="R383" i="5" s="1"/>
  <c r="P189" i="5"/>
  <c r="R189" i="5" s="1"/>
  <c r="P92" i="5"/>
  <c r="P68" i="5"/>
  <c r="P33" i="5"/>
  <c r="Q633" i="5"/>
  <c r="Q829" i="5"/>
  <c r="P90" i="5"/>
  <c r="Q843" i="5"/>
  <c r="P230" i="5"/>
  <c r="P128" i="5"/>
  <c r="P419" i="5"/>
  <c r="P257" i="5"/>
  <c r="P52" i="5"/>
  <c r="R52" i="5" s="1"/>
  <c r="P307" i="5"/>
  <c r="P149" i="5"/>
  <c r="P299" i="5"/>
  <c r="R299" i="5" s="1"/>
  <c r="P240" i="5"/>
  <c r="R240" i="5" s="1"/>
  <c r="P387" i="5"/>
  <c r="P241" i="5"/>
  <c r="Q734" i="5"/>
  <c r="P424" i="5"/>
  <c r="R424" i="5" s="1"/>
  <c r="Q794" i="5"/>
  <c r="Q628" i="5"/>
  <c r="P314" i="5"/>
  <c r="R314" i="5" s="1"/>
  <c r="Q756" i="5"/>
  <c r="Q609" i="5"/>
  <c r="Q880" i="5"/>
  <c r="P486" i="5"/>
  <c r="R486" i="5" s="1"/>
  <c r="P545" i="5"/>
  <c r="P223" i="5"/>
  <c r="P155" i="5"/>
  <c r="P361" i="5"/>
  <c r="R361" i="5" s="1"/>
  <c r="Q635" i="5"/>
  <c r="P192" i="5"/>
  <c r="P511" i="5"/>
  <c r="P213" i="5"/>
  <c r="P76" i="5"/>
  <c r="R76" i="5" s="1"/>
  <c r="P320" i="5"/>
  <c r="P523" i="5"/>
  <c r="Q884" i="5"/>
  <c r="Q825" i="5"/>
  <c r="Q883" i="5"/>
  <c r="Q750" i="5"/>
  <c r="P488" i="5"/>
  <c r="R488" i="5" s="1"/>
  <c r="P186" i="5"/>
  <c r="Q839" i="5"/>
  <c r="Q598" i="5"/>
  <c r="Q661" i="5"/>
  <c r="P390" i="5"/>
  <c r="R390" i="5" s="1"/>
  <c r="P321" i="5"/>
  <c r="P31" i="5"/>
  <c r="P60" i="5"/>
  <c r="R60" i="5" s="1"/>
  <c r="P248" i="5"/>
  <c r="R248" i="5" s="1"/>
  <c r="Q856" i="5"/>
  <c r="Q691" i="5"/>
  <c r="P67" i="5"/>
  <c r="P116" i="5"/>
  <c r="R116" i="5" s="1"/>
  <c r="P325" i="5"/>
  <c r="P435" i="5"/>
  <c r="P49" i="5"/>
  <c r="P181" i="5"/>
  <c r="R181" i="5" s="1"/>
  <c r="P313" i="5"/>
  <c r="P427" i="5"/>
  <c r="P112" i="5"/>
  <c r="P280" i="5"/>
  <c r="R280" i="5" s="1"/>
  <c r="P397" i="5"/>
  <c r="P491" i="5"/>
  <c r="P81" i="5"/>
  <c r="P289" i="5"/>
  <c r="R289" i="5" s="1"/>
  <c r="Q751" i="5"/>
  <c r="Q832" i="5"/>
  <c r="Q800" i="5"/>
  <c r="Q796" i="5"/>
  <c r="Q623" i="5"/>
  <c r="Q770" i="5"/>
  <c r="Q765" i="5"/>
  <c r="P524" i="5"/>
  <c r="R524" i="5" s="1"/>
  <c r="P474" i="5"/>
  <c r="P282" i="5"/>
  <c r="P26" i="5"/>
  <c r="Q620" i="5"/>
  <c r="Q864" i="5"/>
  <c r="Q630" i="5"/>
  <c r="Q779" i="5"/>
  <c r="Q853" i="5"/>
  <c r="P492" i="5"/>
  <c r="P422" i="5"/>
  <c r="P198" i="5"/>
  <c r="R198" i="5" s="1"/>
  <c r="P449" i="5"/>
  <c r="R449" i="5" s="1"/>
  <c r="P447" i="5"/>
  <c r="P127" i="5"/>
  <c r="P505" i="5"/>
  <c r="P436" i="5"/>
  <c r="R436" i="5" s="1"/>
  <c r="P487" i="5"/>
  <c r="P80" i="5"/>
  <c r="P97" i="5"/>
  <c r="R97" i="5" s="1"/>
  <c r="Q873" i="5"/>
  <c r="Q592" i="5"/>
  <c r="P306" i="5"/>
  <c r="P559" i="5"/>
  <c r="R559" i="5" s="1"/>
  <c r="P264" i="5"/>
  <c r="R264" i="5" s="1"/>
  <c r="P179" i="5"/>
  <c r="P583" i="5"/>
  <c r="P117" i="5"/>
  <c r="R117" i="5" s="1"/>
  <c r="P245" i="5"/>
  <c r="R245" i="5" s="1"/>
  <c r="P171" i="5"/>
  <c r="P24" i="5"/>
  <c r="P196" i="5"/>
  <c r="R196" i="5" s="1"/>
  <c r="P352" i="5"/>
  <c r="R352" i="5" s="1"/>
  <c r="P259" i="5"/>
  <c r="P140" i="5"/>
  <c r="P193" i="5"/>
  <c r="R193" i="5" s="1"/>
  <c r="Q879" i="5"/>
  <c r="Q878" i="5"/>
  <c r="Q761" i="5"/>
  <c r="Q618" i="5"/>
  <c r="Q819" i="5"/>
  <c r="Q842" i="5"/>
  <c r="Q844" i="5"/>
  <c r="Q816" i="5"/>
  <c r="Q696" i="5"/>
  <c r="P346" i="5"/>
  <c r="P154" i="5"/>
  <c r="P525" i="5"/>
  <c r="Q643" i="5"/>
  <c r="Q673" i="5"/>
  <c r="Q872" i="5"/>
  <c r="Q758" i="5"/>
  <c r="Q597" i="5"/>
  <c r="P550" i="5"/>
  <c r="P262" i="5"/>
  <c r="P440" i="5"/>
  <c r="R440" i="5" s="1"/>
  <c r="P29" i="5"/>
  <c r="R29" i="5" s="1"/>
  <c r="P255" i="5"/>
  <c r="P204" i="5"/>
  <c r="P439" i="5"/>
  <c r="P136" i="5"/>
  <c r="R136" i="5" s="1"/>
  <c r="P221" i="5"/>
  <c r="P328" i="5"/>
  <c r="Q735" i="5"/>
  <c r="P333" i="5"/>
  <c r="R333" i="5" s="1"/>
  <c r="P549" i="5"/>
  <c r="Q700" i="5"/>
  <c r="Q695" i="5"/>
  <c r="Q686" i="5"/>
  <c r="Q697" i="5"/>
  <c r="Q668" i="5"/>
  <c r="Q640" i="5"/>
  <c r="Q703" i="5"/>
  <c r="Q818" i="5"/>
  <c r="Q690" i="5"/>
  <c r="Q701" i="5"/>
  <c r="P560" i="5"/>
  <c r="R560" i="5" s="1"/>
  <c r="P570" i="5"/>
  <c r="P410" i="5"/>
  <c r="P218" i="5"/>
  <c r="R218" i="5" s="1"/>
  <c r="P58" i="5"/>
  <c r="R58" i="5" s="1"/>
  <c r="P493" i="5"/>
  <c r="Q711" i="5"/>
  <c r="Q865" i="5"/>
  <c r="Q720" i="5"/>
  <c r="P584" i="5"/>
  <c r="Q822" i="5"/>
  <c r="Q789" i="5"/>
  <c r="P528" i="5"/>
  <c r="R528" i="5" s="1"/>
  <c r="P518" i="5"/>
  <c r="P358" i="5"/>
  <c r="P102" i="5"/>
  <c r="R102" i="5" s="1"/>
  <c r="P481" i="5"/>
  <c r="R481" i="5" s="1"/>
  <c r="P388" i="5"/>
  <c r="P319" i="5"/>
  <c r="P63" i="5"/>
  <c r="R63" i="5" s="1"/>
  <c r="P105" i="5"/>
  <c r="R105" i="5" s="1"/>
  <c r="P23" i="5"/>
  <c r="P416" i="5"/>
  <c r="P357" i="5"/>
  <c r="R357" i="5" s="1"/>
  <c r="P349" i="5"/>
  <c r="R349" i="5" s="1"/>
  <c r="P163" i="5"/>
  <c r="P305" i="5"/>
  <c r="Q617" i="5"/>
  <c r="Q834" i="5"/>
  <c r="Q776" i="5"/>
  <c r="Q644" i="5"/>
  <c r="P247" i="5"/>
  <c r="R247" i="5" s="1"/>
  <c r="P456" i="5"/>
  <c r="R456" i="5" s="1"/>
  <c r="P506" i="5"/>
  <c r="P378" i="5"/>
  <c r="P250" i="5"/>
  <c r="R250" i="5" s="1"/>
  <c r="P122" i="5"/>
  <c r="R122" i="5" s="1"/>
  <c r="P44" i="5"/>
  <c r="P461" i="5"/>
  <c r="Q775" i="5"/>
  <c r="Q694" i="5"/>
  <c r="Q737" i="5"/>
  <c r="Q888" i="5"/>
  <c r="Q692" i="5"/>
  <c r="Q699" i="5"/>
  <c r="Q698" i="5"/>
  <c r="Q725" i="5"/>
  <c r="P564" i="5"/>
  <c r="R564" i="5" s="1"/>
  <c r="P582" i="5"/>
  <c r="P454" i="5"/>
  <c r="P326" i="5"/>
  <c r="P134" i="5"/>
  <c r="R134" i="5" s="1"/>
  <c r="P577" i="5"/>
  <c r="R577" i="5" s="1"/>
  <c r="P417" i="5"/>
  <c r="P563" i="5"/>
  <c r="P351" i="5"/>
  <c r="R351" i="5" s="1"/>
  <c r="P191" i="5"/>
  <c r="R191" i="5" s="1"/>
  <c r="P283" i="5"/>
  <c r="P281" i="5"/>
  <c r="P343" i="5"/>
  <c r="P412" i="5"/>
  <c r="R412" i="5" s="1"/>
  <c r="P348" i="5"/>
  <c r="P61" i="5"/>
  <c r="P331" i="5"/>
  <c r="R331" i="5" s="1"/>
  <c r="P292" i="5"/>
  <c r="R292" i="5" s="1"/>
  <c r="P535" i="5"/>
  <c r="Q799" i="5"/>
  <c r="Q809" i="5"/>
  <c r="Q744" i="5"/>
  <c r="Q877" i="5"/>
  <c r="P562" i="5"/>
  <c r="P210" i="5"/>
  <c r="R210" i="5" s="1"/>
  <c r="Q759" i="5"/>
  <c r="Q820" i="5"/>
  <c r="P286" i="5"/>
  <c r="P133" i="5"/>
  <c r="R133" i="5" s="1"/>
  <c r="Q749" i="5"/>
  <c r="P466" i="5"/>
  <c r="P50" i="5"/>
  <c r="Q678" i="5"/>
  <c r="Q824" i="5"/>
  <c r="P30" i="5"/>
  <c r="P165" i="5"/>
  <c r="Q814" i="5"/>
  <c r="Q868" i="5"/>
  <c r="P242" i="5"/>
  <c r="P453" i="5"/>
  <c r="Q593" i="5"/>
  <c r="Q836" i="5"/>
  <c r="P244" i="5"/>
  <c r="B275" i="5"/>
  <c r="P115" i="5"/>
  <c r="R115" i="5" s="1"/>
  <c r="P294" i="5"/>
  <c r="P166" i="5"/>
  <c r="P38" i="5"/>
  <c r="P513" i="5"/>
  <c r="R513" i="5" s="1"/>
  <c r="P385" i="5"/>
  <c r="R385" i="5" s="1"/>
  <c r="P12" i="5"/>
  <c r="P415" i="5"/>
  <c r="P287" i="5"/>
  <c r="R287" i="5" s="1"/>
  <c r="P159" i="5"/>
  <c r="R159" i="5" s="1"/>
  <c r="P373" i="5"/>
  <c r="P28" i="5"/>
  <c r="P369" i="5"/>
  <c r="R369" i="5" s="1"/>
  <c r="P279" i="5"/>
  <c r="R279" i="5" s="1"/>
  <c r="P413" i="5"/>
  <c r="P72" i="5"/>
  <c r="P211" i="5"/>
  <c r="R211" i="5" s="1"/>
  <c r="P157" i="5"/>
  <c r="R157" i="5" s="1"/>
  <c r="P75" i="5"/>
  <c r="P120" i="5"/>
  <c r="P429" i="5"/>
  <c r="R429" i="5" s="1"/>
  <c r="P41" i="5"/>
  <c r="R41" i="5" s="1"/>
  <c r="Q840" i="5"/>
  <c r="Q726" i="5"/>
  <c r="Q748" i="5"/>
  <c r="Q867" i="5"/>
  <c r="Q674" i="5"/>
  <c r="P548" i="5"/>
  <c r="P434" i="5"/>
  <c r="R434" i="5" s="1"/>
  <c r="P82" i="5"/>
  <c r="Q887" i="5"/>
  <c r="Q849" i="5"/>
  <c r="Q682" i="5"/>
  <c r="P222" i="5"/>
  <c r="R222" i="5" s="1"/>
  <c r="P84" i="5"/>
  <c r="P48" i="5"/>
  <c r="P260" i="5"/>
  <c r="R260" i="5" s="1"/>
  <c r="P341" i="5"/>
  <c r="R341" i="5" s="1"/>
  <c r="P95" i="5"/>
  <c r="P123" i="5"/>
  <c r="P316" i="5"/>
  <c r="R316" i="5" s="1"/>
  <c r="P126" i="5"/>
  <c r="R126" i="5" s="1"/>
  <c r="P587" i="5"/>
  <c r="P119" i="5"/>
  <c r="P297" i="5"/>
  <c r="R297" i="5" s="1"/>
  <c r="P188" i="5"/>
  <c r="R188" i="5" s="1"/>
  <c r="P288" i="5"/>
  <c r="P339" i="5"/>
  <c r="P93" i="5"/>
  <c r="R93" i="5" s="1"/>
  <c r="P285" i="5"/>
  <c r="R285" i="5" s="1"/>
  <c r="P459" i="5"/>
  <c r="P164" i="5"/>
  <c r="P156" i="5"/>
  <c r="R156" i="5" s="1"/>
  <c r="P499" i="5"/>
  <c r="R499" i="5" s="1"/>
  <c r="P145" i="5"/>
  <c r="Q863" i="5"/>
  <c r="Q874" i="5"/>
  <c r="Q745" i="5"/>
  <c r="Q610" i="5"/>
  <c r="Q739" i="5"/>
  <c r="Q786" i="5"/>
  <c r="Q621" i="5"/>
  <c r="Q675" i="5"/>
  <c r="P370" i="5"/>
  <c r="P114" i="5"/>
  <c r="R114" i="5" s="1"/>
  <c r="P517" i="5"/>
  <c r="R517" i="5" s="1"/>
  <c r="Q679" i="5"/>
  <c r="Q657" i="5"/>
  <c r="Q683" i="5"/>
  <c r="P574" i="5"/>
  <c r="R574" i="5" s="1"/>
  <c r="P409" i="5"/>
  <c r="P364" i="5"/>
  <c r="P107" i="5"/>
  <c r="R107" i="5" s="1"/>
  <c r="Q731" i="5"/>
  <c r="Q688" i="5"/>
  <c r="Q634" i="5"/>
  <c r="E204" i="5"/>
  <c r="C210" i="5" s="1"/>
  <c r="P224" i="5"/>
  <c r="R224" i="5" s="1"/>
  <c r="P185" i="5"/>
  <c r="P441" i="5"/>
  <c r="P555" i="5"/>
  <c r="R555" i="5" s="1"/>
  <c r="P215" i="5"/>
  <c r="R215" i="5" s="1"/>
  <c r="P148" i="5"/>
  <c r="P309" i="5"/>
  <c r="P347" i="5"/>
  <c r="R347" i="5" s="1"/>
  <c r="P212" i="5"/>
  <c r="R212" i="5" s="1"/>
  <c r="P83" i="5"/>
  <c r="P519" i="5"/>
  <c r="P125" i="5"/>
  <c r="R125" i="5" s="1"/>
  <c r="P253" i="5"/>
  <c r="R253" i="5" s="1"/>
  <c r="P203" i="5"/>
  <c r="P36" i="5"/>
  <c r="P208" i="5"/>
  <c r="R208" i="5" s="1"/>
  <c r="P360" i="5"/>
  <c r="R360" i="5" s="1"/>
  <c r="P291" i="5"/>
  <c r="P381" i="5"/>
  <c r="P201" i="5"/>
  <c r="R201" i="5" s="1"/>
  <c r="Q664" i="5"/>
  <c r="Q687" i="5"/>
  <c r="Q670" i="5"/>
  <c r="Q681" i="5"/>
  <c r="P588" i="5"/>
  <c r="R588" i="5" s="1"/>
  <c r="Q612" i="5"/>
  <c r="Q591" i="5"/>
  <c r="Q738" i="5"/>
  <c r="Q685" i="5"/>
  <c r="P516" i="5"/>
  <c r="P498" i="5"/>
  <c r="P338" i="5"/>
  <c r="R338" i="5" s="1"/>
  <c r="P178" i="5"/>
  <c r="R178" i="5" s="1"/>
  <c r="P581" i="5"/>
  <c r="Q716" i="5"/>
  <c r="Q639" i="5"/>
  <c r="Q721" i="5"/>
  <c r="Q622" i="5"/>
  <c r="Q812" i="5"/>
  <c r="P414" i="5"/>
  <c r="R414" i="5" s="1"/>
  <c r="P473" i="5"/>
  <c r="R473" i="5" s="1"/>
  <c r="P217" i="5"/>
  <c r="P317" i="5"/>
  <c r="P448" i="5"/>
  <c r="P507" i="5"/>
  <c r="R507" i="5" s="1"/>
  <c r="Q658" i="5"/>
  <c r="Q804" i="5"/>
  <c r="P522" i="5"/>
  <c r="R522" i="5" s="1"/>
  <c r="Q803" i="5"/>
  <c r="Q858" i="5"/>
  <c r="Q766" i="5"/>
  <c r="Q813" i="5"/>
  <c r="Q760" i="5"/>
  <c r="P480" i="5"/>
  <c r="P530" i="5"/>
  <c r="P402" i="5"/>
  <c r="P274" i="5"/>
  <c r="R274" i="5" s="1"/>
  <c r="P146" i="5"/>
  <c r="P18" i="5"/>
  <c r="P485" i="5"/>
  <c r="Q823" i="5"/>
  <c r="Q595" i="5"/>
  <c r="Q785" i="5"/>
  <c r="Q672" i="5"/>
  <c r="Q763" i="5"/>
  <c r="Q645" i="5"/>
  <c r="P446" i="5"/>
  <c r="P62" i="5"/>
  <c r="P375" i="5"/>
  <c r="R375" i="5" s="1"/>
  <c r="P20" i="5"/>
  <c r="P527" i="5"/>
  <c r="P293" i="5"/>
  <c r="R293" i="5" s="1"/>
  <c r="P216" i="5"/>
  <c r="R216" i="5" s="1"/>
  <c r="Q632" i="5"/>
  <c r="Q830" i="5"/>
  <c r="P202" i="5"/>
  <c r="Q769" i="5"/>
  <c r="Q641" i="5"/>
  <c r="P106" i="5"/>
  <c r="Q656" i="5"/>
  <c r="Q870" i="5"/>
  <c r="Q773" i="5"/>
  <c r="P556" i="5"/>
  <c r="P542" i="5"/>
  <c r="P350" i="5"/>
  <c r="R350" i="5" s="1"/>
  <c r="P190" i="5"/>
  <c r="P365" i="5"/>
  <c r="P220" i="5"/>
  <c r="R220" i="5" s="1"/>
  <c r="P151" i="5"/>
  <c r="R151" i="5" s="1"/>
  <c r="P124" i="5"/>
  <c r="P232" i="5"/>
  <c r="P243" i="5"/>
  <c r="P17" i="5"/>
  <c r="R17" i="5" s="1"/>
  <c r="P229" i="5"/>
  <c r="P235" i="5"/>
  <c r="P88" i="5"/>
  <c r="P336" i="5"/>
  <c r="R336" i="5" s="1"/>
  <c r="P284" i="5"/>
  <c r="Q810" i="5"/>
  <c r="Q787" i="5"/>
  <c r="Q733" i="5"/>
  <c r="P458" i="5"/>
  <c r="Q860" i="5"/>
  <c r="Q730" i="5"/>
  <c r="P552" i="5"/>
  <c r="R552" i="5" s="1"/>
  <c r="Q742" i="5"/>
  <c r="Q709" i="5"/>
  <c r="P520" i="5"/>
  <c r="R520" i="5" s="1"/>
  <c r="P478" i="5"/>
  <c r="R478" i="5" s="1"/>
  <c r="P318" i="5"/>
  <c r="P158" i="5"/>
  <c r="P537" i="5"/>
  <c r="R537" i="5" s="1"/>
  <c r="P479" i="5"/>
  <c r="R479" i="5" s="1"/>
  <c r="P55" i="5"/>
  <c r="P411" i="5"/>
  <c r="P308" i="5"/>
  <c r="R308" i="5" s="1"/>
  <c r="P371" i="5"/>
  <c r="R371" i="5" s="1"/>
  <c r="P101" i="5"/>
  <c r="P261" i="5"/>
  <c r="P363" i="5"/>
  <c r="R363" i="5" s="1"/>
  <c r="P176" i="5"/>
  <c r="R176" i="5" s="1"/>
  <c r="P368" i="5"/>
  <c r="P161" i="5"/>
  <c r="Q729" i="5"/>
  <c r="Q655" i="5"/>
  <c r="Q704" i="5"/>
  <c r="P266" i="5"/>
  <c r="Q807" i="5"/>
  <c r="Q693" i="5"/>
  <c r="P54" i="5"/>
  <c r="P45" i="5"/>
  <c r="Q590" i="5"/>
  <c r="Q827" i="5"/>
  <c r="Q806" i="5"/>
  <c r="Q837" i="5"/>
  <c r="Q848" i="5"/>
  <c r="P484" i="5"/>
  <c r="R484" i="5" s="1"/>
  <c r="P510" i="5"/>
  <c r="P382" i="5"/>
  <c r="P254" i="5"/>
  <c r="R254" i="5" s="1"/>
  <c r="P94" i="5"/>
  <c r="R94" i="5" s="1"/>
  <c r="P569" i="5"/>
  <c r="P53" i="5"/>
  <c r="P311" i="5"/>
  <c r="R311" i="5" s="1"/>
  <c r="P379" i="5"/>
  <c r="R379" i="5" s="1"/>
  <c r="P444" i="5"/>
  <c r="P160" i="5"/>
  <c r="P396" i="5"/>
  <c r="R396" i="5" s="1"/>
  <c r="P495" i="5"/>
  <c r="R495" i="5" s="1"/>
  <c r="P69" i="5"/>
  <c r="P197" i="5"/>
  <c r="P377" i="5"/>
  <c r="R377" i="5" s="1"/>
  <c r="P471" i="5"/>
  <c r="R471" i="5" s="1"/>
  <c r="P132" i="5"/>
  <c r="P304" i="5"/>
  <c r="P195" i="5"/>
  <c r="R195" i="5" s="1"/>
  <c r="P329" i="5"/>
  <c r="R329" i="5" s="1"/>
  <c r="Q654" i="5"/>
  <c r="Q708" i="5"/>
  <c r="Q762" i="5"/>
  <c r="P540" i="5"/>
  <c r="R540" i="5" s="1"/>
  <c r="P362" i="5"/>
  <c r="P408" i="5"/>
  <c r="Q671" i="5"/>
  <c r="Q764" i="5"/>
  <c r="Q780" i="5"/>
  <c r="P40" i="5"/>
  <c r="P541" i="5"/>
  <c r="R541" i="5" s="1"/>
  <c r="Q662" i="5"/>
  <c r="Q747" i="5"/>
  <c r="P342" i="5"/>
  <c r="P205" i="5"/>
  <c r="P271" i="5"/>
  <c r="P443" i="5"/>
  <c r="P323" i="5"/>
  <c r="P113" i="5"/>
  <c r="R113" i="5" s="1"/>
  <c r="Q784" i="5"/>
  <c r="Q667" i="5"/>
  <c r="Q793" i="5"/>
  <c r="Q792" i="5"/>
  <c r="P568" i="5"/>
  <c r="R568" i="5" s="1"/>
  <c r="Q850" i="5"/>
  <c r="Q722" i="5"/>
  <c r="Q669" i="5"/>
  <c r="P472" i="5"/>
  <c r="R472" i="5" s="1"/>
  <c r="P490" i="5"/>
  <c r="P330" i="5"/>
  <c r="P138" i="5"/>
  <c r="P573" i="5"/>
  <c r="R573" i="5" s="1"/>
  <c r="Q684" i="5"/>
  <c r="Q886" i="5"/>
  <c r="Q705" i="5"/>
  <c r="Q768" i="5"/>
  <c r="Q757" i="5"/>
  <c r="P470" i="5"/>
  <c r="P497" i="5"/>
  <c r="R497" i="5" s="1"/>
  <c r="P111" i="5"/>
  <c r="R111" i="5" s="1"/>
  <c r="P147" i="5"/>
  <c r="P543" i="5"/>
  <c r="P209" i="5"/>
  <c r="R209" i="5" s="1"/>
  <c r="Q783" i="5"/>
  <c r="Q718" i="5"/>
  <c r="Q665" i="5"/>
  <c r="P108" i="5"/>
  <c r="R108" i="5" s="1"/>
  <c r="Q723" i="5"/>
  <c r="Q802" i="5"/>
  <c r="Q797" i="5"/>
  <c r="P580" i="5"/>
  <c r="R580" i="5" s="1"/>
  <c r="P586" i="5"/>
  <c r="R586" i="5" s="1"/>
  <c r="P394" i="5"/>
  <c r="P234" i="5"/>
  <c r="P74" i="5"/>
  <c r="R74" i="5" s="1"/>
  <c r="P477" i="5"/>
  <c r="R477" i="5" s="1"/>
  <c r="Q743" i="5"/>
  <c r="P11" i="5"/>
  <c r="Q636" i="5"/>
  <c r="Q647" i="5"/>
  <c r="Q608" i="5"/>
  <c r="P214" i="5"/>
  <c r="P431" i="5"/>
  <c r="R431" i="5" s="1"/>
  <c r="P57" i="5"/>
  <c r="R57" i="5" s="1"/>
  <c r="P56" i="5"/>
  <c r="P404" i="5"/>
  <c r="P451" i="5"/>
  <c r="R451" i="5" s="1"/>
  <c r="P65" i="5"/>
  <c r="R65" i="5" s="1"/>
  <c r="P265" i="5"/>
  <c r="Q847" i="5"/>
  <c r="Q619" i="5"/>
  <c r="Q857" i="5"/>
  <c r="Q601" i="5"/>
  <c r="Q602" i="5"/>
  <c r="Q851" i="5"/>
  <c r="Q882" i="5"/>
  <c r="Q782" i="5"/>
  <c r="Q861" i="5"/>
  <c r="Q605" i="5"/>
  <c r="P508" i="5"/>
  <c r="P554" i="5"/>
  <c r="P426" i="5"/>
  <c r="P298" i="5"/>
  <c r="R298" i="5" s="1"/>
  <c r="P170" i="5"/>
  <c r="R170" i="5" s="1"/>
  <c r="P42" i="5"/>
  <c r="P509" i="5"/>
  <c r="Q871" i="5"/>
  <c r="Q627" i="5"/>
  <c r="Q833" i="5"/>
  <c r="Q828" i="5"/>
  <c r="Q624" i="5"/>
  <c r="Q666" i="5"/>
  <c r="P544" i="5"/>
  <c r="P438" i="5"/>
  <c r="P182" i="5"/>
  <c r="P465" i="5"/>
  <c r="R465" i="5" s="1"/>
  <c r="P399" i="5"/>
  <c r="P47" i="5"/>
  <c r="P153" i="5"/>
  <c r="P432" i="5"/>
  <c r="R432" i="5" s="1"/>
  <c r="P355" i="5"/>
  <c r="Q604" i="5"/>
  <c r="P566" i="5"/>
  <c r="R566" i="5" s="1"/>
  <c r="P310" i="5"/>
  <c r="R310" i="5" s="1"/>
  <c r="P22" i="5"/>
  <c r="P400" i="5"/>
  <c r="P239" i="5"/>
  <c r="P64" i="5"/>
  <c r="R64" i="5" s="1"/>
  <c r="P168" i="5"/>
  <c r="P139" i="5"/>
  <c r="P226" i="5"/>
  <c r="R226" i="5" s="1"/>
  <c r="Q614" i="5"/>
  <c r="Q875" i="5"/>
  <c r="Q854" i="5"/>
  <c r="Q885" i="5"/>
  <c r="Q629" i="5"/>
  <c r="P512" i="5"/>
  <c r="P534" i="5"/>
  <c r="P406" i="5"/>
  <c r="R406" i="5" s="1"/>
  <c r="P278" i="5"/>
  <c r="R278" i="5" s="1"/>
  <c r="P150" i="5"/>
  <c r="P172" i="5"/>
  <c r="P401" i="5"/>
  <c r="R401" i="5" s="1"/>
  <c r="P579" i="5"/>
  <c r="R579" i="5" s="1"/>
  <c r="P367" i="5"/>
  <c r="P175" i="5"/>
  <c r="P15" i="5"/>
  <c r="P180" i="5"/>
  <c r="R180" i="5" s="1"/>
  <c r="P187" i="5"/>
  <c r="P256" i="5"/>
  <c r="P275" i="5"/>
  <c r="R275" i="5" s="1"/>
  <c r="P77" i="5"/>
  <c r="R77" i="5" s="1"/>
  <c r="P237" i="5"/>
  <c r="P267" i="5"/>
  <c r="P228" i="5"/>
  <c r="R228" i="5" s="1"/>
  <c r="P483" i="5"/>
  <c r="R483" i="5" s="1"/>
  <c r="Q603" i="5"/>
  <c r="Q710" i="5"/>
  <c r="P392" i="5"/>
  <c r="R392" i="5" s="1"/>
  <c r="Q811" i="5"/>
  <c r="Q790" i="5"/>
  <c r="Q821" i="5"/>
  <c r="Q788" i="5"/>
  <c r="P476" i="5"/>
  <c r="R476" i="5" s="1"/>
  <c r="P502" i="5"/>
  <c r="P374" i="5"/>
  <c r="P246" i="5"/>
  <c r="R246" i="5" s="1"/>
  <c r="P118" i="5"/>
  <c r="R118" i="5" s="1"/>
  <c r="P529" i="5"/>
  <c r="P353" i="5"/>
  <c r="P547" i="5"/>
  <c r="R547" i="5" s="1"/>
  <c r="P303" i="5"/>
  <c r="R303" i="5" s="1"/>
  <c r="P143" i="5"/>
  <c r="P59" i="5"/>
  <c r="P356" i="5"/>
  <c r="R356" i="5" s="1"/>
  <c r="P467" i="5"/>
  <c r="R467" i="5" s="1"/>
  <c r="P324" i="5"/>
  <c r="P503" i="5"/>
  <c r="P109" i="5"/>
  <c r="R109" i="5" s="1"/>
  <c r="P269" i="5"/>
  <c r="R269" i="5" s="1"/>
  <c r="P575" i="5"/>
  <c r="P272" i="5"/>
  <c r="P420" i="5"/>
  <c r="P504" i="5"/>
  <c r="R504" i="5" s="1"/>
  <c r="Q838" i="5"/>
  <c r="P19" i="5"/>
  <c r="P551" i="5"/>
  <c r="R551" i="5" s="1"/>
  <c r="P141" i="5"/>
  <c r="R141" i="5" s="1"/>
  <c r="P405" i="5"/>
  <c r="P16" i="5"/>
  <c r="P376" i="5"/>
  <c r="R376" i="5" s="1"/>
  <c r="P389" i="5"/>
  <c r="R389" i="5" s="1"/>
  <c r="Q717" i="5"/>
  <c r="P430" i="5"/>
  <c r="P86" i="5"/>
  <c r="R86" i="5" s="1"/>
  <c r="P561" i="5"/>
  <c r="R561" i="5" s="1"/>
  <c r="P433" i="5"/>
  <c r="P13" i="5"/>
  <c r="P463" i="5"/>
  <c r="R463" i="5" s="1"/>
  <c r="P335" i="5"/>
  <c r="R335" i="5" s="1"/>
  <c r="P207" i="5"/>
  <c r="P79" i="5"/>
  <c r="P219" i="5"/>
  <c r="R219" i="5" s="1"/>
  <c r="P276" i="5"/>
  <c r="R276" i="5" s="1"/>
  <c r="P35" i="5"/>
  <c r="P104" i="5"/>
  <c r="P372" i="5"/>
  <c r="R372" i="5" s="1"/>
  <c r="P403" i="5"/>
  <c r="R403" i="5" s="1"/>
  <c r="P25" i="5"/>
  <c r="P173" i="5"/>
  <c r="P301" i="5"/>
  <c r="R301" i="5" s="1"/>
  <c r="P395" i="5"/>
  <c r="R395" i="5" s="1"/>
  <c r="P100" i="5"/>
  <c r="P345" i="5"/>
  <c r="P129" i="5"/>
  <c r="R129" i="5" s="1"/>
  <c r="Q746" i="5"/>
  <c r="Q835" i="5"/>
  <c r="P572" i="5"/>
  <c r="P194" i="5"/>
  <c r="R194" i="5" s="1"/>
  <c r="Q881" i="5"/>
  <c r="Q650" i="5"/>
  <c r="P334" i="5"/>
  <c r="Q649" i="5"/>
  <c r="Q846" i="5"/>
  <c r="P514" i="5"/>
  <c r="P565" i="5"/>
  <c r="Q712" i="5"/>
  <c r="P536" i="5"/>
  <c r="P142" i="5"/>
  <c r="Q652" i="5"/>
  <c r="Q798" i="5"/>
  <c r="P482" i="5"/>
  <c r="R482" i="5" s="1"/>
  <c r="Q808" i="5"/>
  <c r="Q606" i="5"/>
  <c r="P500" i="5"/>
  <c r="R500" i="5" s="1"/>
  <c r="P521" i="5"/>
  <c r="R521" i="5" s="1"/>
  <c r="P144" i="5"/>
  <c r="P312" i="5"/>
  <c r="P99" i="5"/>
  <c r="R99" i="5" s="1"/>
  <c r="P515" i="5"/>
  <c r="R515" i="5" s="1"/>
  <c r="P177" i="5"/>
  <c r="Q831" i="5"/>
  <c r="Q841" i="5"/>
  <c r="Q626" i="5"/>
  <c r="Q771" i="5"/>
  <c r="Q706" i="5"/>
  <c r="P532" i="5"/>
  <c r="R532" i="5" s="1"/>
  <c r="P386" i="5"/>
  <c r="R386" i="5" s="1"/>
  <c r="P66" i="5"/>
  <c r="Q648" i="5"/>
  <c r="Q753" i="5"/>
  <c r="Q859" i="5"/>
  <c r="Q741" i="5"/>
  <c r="Q728" i="5"/>
  <c r="P270" i="5"/>
  <c r="R270" i="5" s="1"/>
  <c r="P452" i="5"/>
  <c r="R452" i="5" s="1"/>
  <c r="P184" i="5"/>
  <c r="P344" i="5"/>
  <c r="P227" i="5"/>
  <c r="R227" i="5" s="1"/>
  <c r="P567" i="5"/>
  <c r="R567" i="5" s="1"/>
  <c r="P225" i="5"/>
  <c r="Q663" i="5"/>
  <c r="Q777" i="5"/>
  <c r="Q594" i="5"/>
  <c r="Q866" i="5"/>
  <c r="Q781" i="5"/>
  <c r="P464" i="5"/>
  <c r="R464" i="5" s="1"/>
  <c r="P322" i="5"/>
  <c r="R322" i="5" s="1"/>
  <c r="P300" i="5"/>
  <c r="Q727" i="5"/>
  <c r="Q600" i="5"/>
  <c r="Q715" i="5"/>
  <c r="Q677" i="5"/>
  <c r="P462" i="5"/>
  <c r="P174" i="5"/>
  <c r="R174" i="5" s="1"/>
  <c r="P327" i="5"/>
  <c r="R327" i="5" s="1"/>
  <c r="P96" i="5"/>
  <c r="P73" i="5"/>
  <c r="P273" i="5"/>
  <c r="R273" i="5" s="1"/>
  <c r="Q767" i="5"/>
  <c r="Q638" i="5"/>
  <c r="Q876" i="5"/>
  <c r="Q852" i="5"/>
  <c r="Q631" i="5"/>
  <c r="Q754" i="5"/>
  <c r="Q653" i="5"/>
  <c r="P578" i="5"/>
  <c r="P354" i="5"/>
  <c r="R354" i="5" s="1"/>
  <c r="P130" i="5"/>
  <c r="P469" i="5"/>
  <c r="Q659" i="5"/>
  <c r="Q689" i="5"/>
  <c r="Q596" i="5"/>
  <c r="Q714" i="5"/>
  <c r="Q613" i="5"/>
  <c r="P526" i="5"/>
  <c r="R526" i="5" s="1"/>
  <c r="P302" i="5"/>
  <c r="P78" i="5"/>
  <c r="P135" i="5"/>
  <c r="R135" i="5" s="1"/>
  <c r="Q732" i="5"/>
  <c r="Q719" i="5"/>
  <c r="Q702" i="5"/>
  <c r="Q713" i="5"/>
  <c r="Q740" i="5"/>
  <c r="Q676" i="5"/>
  <c r="Q707" i="5"/>
  <c r="Q826" i="5"/>
  <c r="Q642" i="5"/>
  <c r="Q660" i="5"/>
  <c r="Q752" i="5"/>
  <c r="P450" i="5"/>
  <c r="R450" i="5" s="1"/>
  <c r="P258" i="5"/>
  <c r="R258" i="5" s="1"/>
  <c r="P98" i="5"/>
  <c r="P533" i="5"/>
  <c r="Q791" i="5"/>
  <c r="Q646" i="5"/>
  <c r="Q625" i="5"/>
  <c r="Q724" i="5"/>
  <c r="Q615" i="5"/>
  <c r="Q869" i="5"/>
  <c r="P576" i="5"/>
  <c r="P558" i="5"/>
  <c r="P398" i="5"/>
  <c r="P206" i="5"/>
  <c r="P46" i="5"/>
  <c r="P489" i="5"/>
  <c r="P571" i="5"/>
  <c r="R571" i="5" s="1"/>
  <c r="P295" i="5"/>
  <c r="R295" i="5" s="1"/>
  <c r="P71" i="5"/>
  <c r="P89" i="5"/>
  <c r="P14" i="5"/>
  <c r="R14" i="5" s="1"/>
  <c r="P393" i="5"/>
  <c r="R393" i="5" s="1"/>
  <c r="P455" i="5"/>
  <c r="P263" i="5"/>
  <c r="P428" i="5"/>
  <c r="R428" i="5" s="1"/>
  <c r="P249" i="5"/>
  <c r="R249" i="5" s="1"/>
  <c r="P553" i="5"/>
  <c r="P337" i="5"/>
  <c r="P423" i="5"/>
  <c r="R423" i="5" s="1"/>
  <c r="P167" i="5"/>
  <c r="R167" i="5" s="1"/>
  <c r="P251" i="5"/>
  <c r="P407" i="5"/>
  <c r="Q778" i="5"/>
  <c r="Q845" i="5"/>
  <c r="Q589" i="5"/>
  <c r="P496" i="5"/>
  <c r="P546" i="5"/>
  <c r="R546" i="5" s="1"/>
  <c r="P418" i="5"/>
  <c r="R418" i="5" s="1"/>
  <c r="P290" i="5"/>
  <c r="P162" i="5"/>
  <c r="P34" i="5"/>
  <c r="R34" i="5" s="1"/>
  <c r="P501" i="5"/>
  <c r="R501" i="5" s="1"/>
  <c r="Q855" i="5"/>
  <c r="Q611" i="5"/>
  <c r="Q817" i="5"/>
  <c r="Q772" i="5"/>
  <c r="P236" i="5"/>
  <c r="Q795" i="5"/>
  <c r="Q774" i="5"/>
  <c r="Q805" i="5"/>
  <c r="Q736" i="5"/>
  <c r="P468" i="5"/>
  <c r="P494" i="5"/>
  <c r="R494" i="5" s="1"/>
  <c r="P366" i="5"/>
  <c r="R366" i="5" s="1"/>
  <c r="P238" i="5"/>
  <c r="P110" i="5"/>
  <c r="P585" i="5"/>
  <c r="R585" i="5" s="1"/>
  <c r="P425" i="5"/>
  <c r="R425" i="5" s="1"/>
  <c r="P268" i="5"/>
  <c r="P391" i="5"/>
  <c r="P199" i="5"/>
  <c r="R199" i="5" s="1"/>
  <c r="P39" i="5"/>
  <c r="R39" i="5" s="1"/>
  <c r="P296" i="5"/>
  <c r="P87" i="5"/>
  <c r="P32" i="5"/>
  <c r="R32" i="5" s="1"/>
  <c r="P121" i="5"/>
  <c r="R121" i="5" s="1"/>
  <c r="P457" i="5"/>
  <c r="P37" i="5"/>
  <c r="P539" i="5"/>
  <c r="R539" i="5" s="1"/>
  <c r="P359" i="5"/>
  <c r="R359" i="5" s="1"/>
  <c r="P231" i="5"/>
  <c r="P103" i="5"/>
  <c r="P91" i="5"/>
  <c r="R91" i="5" s="1"/>
  <c r="P200" i="5"/>
  <c r="R200" i="5" s="1"/>
  <c r="P169" i="5"/>
  <c r="P183" i="5"/>
  <c r="P340" i="5"/>
  <c r="R340" i="5" s="1"/>
  <c r="P475" i="5"/>
  <c r="R475" i="5" s="1"/>
  <c r="P380" i="5"/>
  <c r="P445" i="5"/>
  <c r="P27" i="5"/>
  <c r="R27" i="5" s="1"/>
  <c r="P233" i="5"/>
  <c r="R233" i="5" s="1"/>
  <c r="R315" i="5"/>
  <c r="R192" i="5"/>
  <c r="R511" i="5"/>
  <c r="R85" i="5"/>
  <c r="R213" i="5"/>
  <c r="R152" i="5"/>
  <c r="R320" i="5"/>
  <c r="R131" i="5"/>
  <c r="R523" i="5"/>
  <c r="R137" i="5"/>
  <c r="R506" i="5"/>
  <c r="R378" i="5"/>
  <c r="R44" i="5"/>
  <c r="R461" i="5"/>
  <c r="R582" i="5"/>
  <c r="R454" i="5"/>
  <c r="R326" i="5"/>
  <c r="R70" i="5"/>
  <c r="R545" i="5"/>
  <c r="R417" i="5"/>
  <c r="R388" i="5"/>
  <c r="R447" i="5"/>
  <c r="R319" i="5"/>
  <c r="R283" i="5"/>
  <c r="R281" i="5"/>
  <c r="R439" i="5"/>
  <c r="R119" i="5"/>
  <c r="R416" i="5"/>
  <c r="R288" i="5"/>
  <c r="R80" i="5"/>
  <c r="R419" i="5"/>
  <c r="R257" i="5"/>
  <c r="R516" i="5"/>
  <c r="R562" i="5"/>
  <c r="R306" i="5"/>
  <c r="R50" i="5"/>
  <c r="R510" i="5"/>
  <c r="R382" i="5"/>
  <c r="R569" i="5"/>
  <c r="R53" i="5"/>
  <c r="R444" i="5"/>
  <c r="R160" i="5"/>
  <c r="R69" i="5"/>
  <c r="R197" i="5"/>
  <c r="R132" i="5"/>
  <c r="R304" i="5"/>
  <c r="R394" i="5"/>
  <c r="R266" i="5"/>
  <c r="R138" i="5"/>
  <c r="R408" i="5"/>
  <c r="R470" i="5"/>
  <c r="R342" i="5"/>
  <c r="R214" i="5"/>
  <c r="R433" i="5"/>
  <c r="R13" i="5"/>
  <c r="R207" i="5"/>
  <c r="R79" i="5"/>
  <c r="R35" i="5"/>
  <c r="R104" i="5"/>
  <c r="R25" i="5"/>
  <c r="R173" i="5"/>
  <c r="R100" i="5"/>
  <c r="R272" i="5"/>
  <c r="R345" i="5"/>
  <c r="R73" i="5"/>
  <c r="R496" i="5"/>
  <c r="R290" i="5"/>
  <c r="R162" i="5"/>
  <c r="R236" i="5"/>
  <c r="R468" i="5"/>
  <c r="R238" i="5"/>
  <c r="R110" i="5"/>
  <c r="R457" i="5"/>
  <c r="R37" i="5"/>
  <c r="R231" i="5"/>
  <c r="R103" i="5"/>
  <c r="R169" i="5"/>
  <c r="R183" i="5"/>
  <c r="R179" i="5"/>
  <c r="R583" i="5"/>
  <c r="R171" i="5"/>
  <c r="R24" i="5"/>
  <c r="R259" i="5"/>
  <c r="R140" i="5"/>
  <c r="R474" i="5"/>
  <c r="R346" i="5"/>
  <c r="R90" i="5"/>
  <c r="R557" i="5"/>
  <c r="R584" i="5"/>
  <c r="R550" i="5"/>
  <c r="R422" i="5"/>
  <c r="R294" i="5"/>
  <c r="R166" i="5"/>
  <c r="R38" i="5"/>
  <c r="R12" i="5"/>
  <c r="R415" i="5"/>
  <c r="R31" i="5"/>
  <c r="R204" i="5"/>
  <c r="R28" i="5"/>
  <c r="R21" i="5"/>
  <c r="R343" i="5"/>
  <c r="R23" i="5"/>
  <c r="R72" i="5"/>
  <c r="R348" i="5"/>
  <c r="R339" i="5"/>
  <c r="R61" i="5"/>
  <c r="R459" i="5"/>
  <c r="R120" i="5"/>
  <c r="R305" i="5"/>
  <c r="R480" i="5"/>
  <c r="R530" i="5"/>
  <c r="R402" i="5"/>
  <c r="R146" i="5"/>
  <c r="R18" i="5"/>
  <c r="R485" i="5"/>
  <c r="R62" i="5"/>
  <c r="R244" i="5"/>
  <c r="R411" i="5"/>
  <c r="R232" i="5"/>
  <c r="R527" i="5"/>
  <c r="R101" i="5"/>
  <c r="R229" i="5"/>
  <c r="R448" i="5"/>
  <c r="R543" i="5"/>
  <c r="R161" i="5"/>
  <c r="R490" i="5"/>
  <c r="R362" i="5"/>
  <c r="R234" i="5"/>
  <c r="R106" i="5"/>
  <c r="R544" i="5"/>
  <c r="R438" i="5"/>
  <c r="R182" i="5"/>
  <c r="R54" i="5"/>
  <c r="R529" i="5"/>
  <c r="R400" i="5"/>
  <c r="R175" i="5"/>
  <c r="R47" i="5"/>
  <c r="R443" i="5"/>
  <c r="R187" i="5"/>
  <c r="R168" i="5"/>
  <c r="R19" i="5"/>
  <c r="R503" i="5"/>
  <c r="R205" i="5"/>
  <c r="R405" i="5"/>
  <c r="R575" i="5"/>
  <c r="R144" i="5"/>
  <c r="R312" i="5"/>
  <c r="R514" i="5"/>
  <c r="R130" i="5"/>
  <c r="R300" i="5"/>
  <c r="R469" i="5"/>
  <c r="R576" i="5"/>
  <c r="R462" i="5"/>
  <c r="R334" i="5"/>
  <c r="R206" i="5"/>
  <c r="R78" i="5"/>
  <c r="R553" i="5"/>
  <c r="R455" i="5"/>
  <c r="R71" i="5"/>
  <c r="R251" i="5"/>
  <c r="R296" i="5"/>
  <c r="R87" i="5"/>
  <c r="R421" i="5"/>
  <c r="R307" i="5"/>
  <c r="R92" i="5"/>
  <c r="R149" i="5"/>
  <c r="R277" i="5"/>
  <c r="R68" i="5"/>
  <c r="R384" i="5"/>
  <c r="R387" i="5"/>
  <c r="R33" i="5"/>
  <c r="R241" i="5"/>
  <c r="R570" i="5"/>
  <c r="R186" i="5"/>
  <c r="R525" i="5"/>
  <c r="R492" i="5"/>
  <c r="R518" i="5"/>
  <c r="R262" i="5"/>
  <c r="R321" i="5"/>
  <c r="R563" i="5"/>
  <c r="R255" i="5"/>
  <c r="R127" i="5"/>
  <c r="R373" i="5"/>
  <c r="R128" i="5"/>
  <c r="R505" i="5"/>
  <c r="R587" i="5"/>
  <c r="R155" i="5"/>
  <c r="R413" i="5"/>
  <c r="R252" i="5"/>
  <c r="R487" i="5"/>
  <c r="R221" i="5"/>
  <c r="R75" i="5"/>
  <c r="R164" i="5"/>
  <c r="R328" i="5"/>
  <c r="R163" i="5"/>
  <c r="R535" i="5"/>
  <c r="R145" i="5"/>
  <c r="R498" i="5"/>
  <c r="R370" i="5"/>
  <c r="R242" i="5"/>
  <c r="R581" i="5"/>
  <c r="R453" i="5"/>
  <c r="R556" i="5"/>
  <c r="R446" i="5"/>
  <c r="R318" i="5"/>
  <c r="R190" i="5"/>
  <c r="R30" i="5"/>
  <c r="R217" i="5"/>
  <c r="R20" i="5"/>
  <c r="R243" i="5"/>
  <c r="R317" i="5"/>
  <c r="R261" i="5"/>
  <c r="R235" i="5"/>
  <c r="R48" i="5"/>
  <c r="R368" i="5"/>
  <c r="R323" i="5"/>
  <c r="R284" i="5"/>
  <c r="R458" i="5"/>
  <c r="R330" i="5"/>
  <c r="R202" i="5"/>
  <c r="R11" i="5"/>
  <c r="R512" i="5"/>
  <c r="R534" i="5"/>
  <c r="R150" i="5"/>
  <c r="R22" i="5"/>
  <c r="R353" i="5"/>
  <c r="R399" i="5"/>
  <c r="R271" i="5"/>
  <c r="R143" i="5"/>
  <c r="R15" i="5"/>
  <c r="R256" i="5"/>
  <c r="R147" i="5"/>
  <c r="R237" i="5"/>
  <c r="R139" i="5"/>
  <c r="R16" i="5"/>
  <c r="R184" i="5"/>
  <c r="R344" i="5"/>
  <c r="R177" i="5"/>
  <c r="R572" i="5"/>
  <c r="R98" i="5"/>
  <c r="R565" i="5"/>
  <c r="R536" i="5"/>
  <c r="R558" i="5"/>
  <c r="R430" i="5"/>
  <c r="R302" i="5"/>
  <c r="R46" i="5"/>
  <c r="R268" i="5"/>
  <c r="R380" i="5"/>
  <c r="R445" i="5"/>
  <c r="R67" i="5"/>
  <c r="R325" i="5"/>
  <c r="R435" i="5"/>
  <c r="R49" i="5"/>
  <c r="R313" i="5"/>
  <c r="R427" i="5"/>
  <c r="R112" i="5"/>
  <c r="R397" i="5"/>
  <c r="R491" i="5"/>
  <c r="R81" i="5"/>
  <c r="R538" i="5"/>
  <c r="R410" i="5"/>
  <c r="R282" i="5"/>
  <c r="R154" i="5"/>
  <c r="R26" i="5"/>
  <c r="R493" i="5"/>
  <c r="R460" i="5"/>
  <c r="R358" i="5"/>
  <c r="R230" i="5"/>
  <c r="R223" i="5"/>
  <c r="R95" i="5"/>
  <c r="R123" i="5"/>
  <c r="R185" i="5"/>
  <c r="R441" i="5"/>
  <c r="R148" i="5"/>
  <c r="R309" i="5"/>
  <c r="R83" i="5"/>
  <c r="R519" i="5"/>
  <c r="R203" i="5"/>
  <c r="R36" i="5"/>
  <c r="R291" i="5"/>
  <c r="R381" i="5"/>
  <c r="R548" i="5"/>
  <c r="R466" i="5"/>
  <c r="R82" i="5"/>
  <c r="R549" i="5"/>
  <c r="R542" i="5"/>
  <c r="R286" i="5"/>
  <c r="R158" i="5"/>
  <c r="R365" i="5"/>
  <c r="R409" i="5"/>
  <c r="R55" i="5"/>
  <c r="R124" i="5"/>
  <c r="R84" i="5"/>
  <c r="R364" i="5"/>
  <c r="R165" i="5"/>
  <c r="R88" i="5"/>
  <c r="R404" i="5"/>
  <c r="R265" i="5"/>
  <c r="R508" i="5"/>
  <c r="R554" i="5"/>
  <c r="R426" i="5"/>
  <c r="R42" i="5"/>
  <c r="R509" i="5"/>
  <c r="R502" i="5"/>
  <c r="R374" i="5"/>
  <c r="R172" i="5"/>
  <c r="R45" i="5"/>
  <c r="R367" i="5"/>
  <c r="R239" i="5"/>
  <c r="R59" i="5"/>
  <c r="R153" i="5"/>
  <c r="R40" i="5"/>
  <c r="R324" i="5"/>
  <c r="R267" i="5"/>
  <c r="R56" i="5"/>
  <c r="R355" i="5"/>
  <c r="R420" i="5"/>
  <c r="R225" i="5"/>
  <c r="R578" i="5"/>
  <c r="R66" i="5"/>
  <c r="R533" i="5"/>
  <c r="R398" i="5"/>
  <c r="R142" i="5"/>
  <c r="R489" i="5"/>
  <c r="R337" i="5"/>
  <c r="R391" i="5"/>
  <c r="R263" i="5"/>
  <c r="R96" i="5"/>
  <c r="R89" i="5"/>
  <c r="R407" i="5"/>
  <c r="M717" i="5"/>
  <c r="O717" i="5"/>
  <c r="M626" i="5"/>
  <c r="O626" i="5"/>
  <c r="M844" i="5"/>
  <c r="O844" i="5"/>
  <c r="M877" i="5"/>
  <c r="O877" i="5"/>
  <c r="M750" i="5"/>
  <c r="O750" i="5"/>
  <c r="M509" i="5"/>
  <c r="O509" i="5"/>
  <c r="M812" i="5"/>
  <c r="O812" i="5"/>
  <c r="M809" i="5"/>
  <c r="O809" i="5"/>
  <c r="M413" i="5"/>
  <c r="O413" i="5"/>
  <c r="M576" i="5"/>
  <c r="O576" i="5"/>
  <c r="M663" i="5"/>
  <c r="O663" i="5"/>
  <c r="M517" i="5"/>
  <c r="O517" i="5"/>
  <c r="M852" i="5"/>
  <c r="O852" i="5"/>
  <c r="M768" i="5"/>
  <c r="O768" i="5"/>
  <c r="M870" i="5"/>
  <c r="O870" i="5"/>
  <c r="M748" i="5"/>
  <c r="O748" i="5"/>
  <c r="M818" i="5"/>
  <c r="O818" i="5"/>
  <c r="M793" i="5"/>
  <c r="O793" i="5"/>
  <c r="M569" i="5"/>
  <c r="O569" i="5"/>
  <c r="M261" i="5"/>
  <c r="O261" i="5"/>
  <c r="M544" i="5"/>
  <c r="O544" i="5"/>
  <c r="M823" i="5"/>
  <c r="O823" i="5"/>
  <c r="M647" i="5"/>
  <c r="O647" i="5"/>
  <c r="M64" i="5"/>
  <c r="O64" i="5"/>
  <c r="M15" i="5"/>
  <c r="O15" i="5"/>
  <c r="M72" i="5"/>
  <c r="O72" i="5"/>
  <c r="M848" i="5"/>
  <c r="O848" i="5"/>
  <c r="M48" i="5"/>
  <c r="O48" i="5"/>
  <c r="M528" i="5"/>
  <c r="O528" i="5"/>
  <c r="M804" i="5"/>
  <c r="O804" i="5"/>
  <c r="M842" i="5"/>
  <c r="O842" i="5"/>
  <c r="M682" i="5"/>
  <c r="O682" i="5"/>
  <c r="M821" i="5"/>
  <c r="O821" i="5"/>
  <c r="M693" i="5"/>
  <c r="O693" i="5"/>
  <c r="M565" i="5"/>
  <c r="O565" i="5"/>
  <c r="M461" i="5"/>
  <c r="O461" i="5"/>
  <c r="M684" i="5"/>
  <c r="O684" i="5"/>
  <c r="M556" i="5"/>
  <c r="O556" i="5"/>
  <c r="M883" i="5"/>
  <c r="O883" i="5"/>
  <c r="M819" i="5"/>
  <c r="O819" i="5"/>
  <c r="M691" i="5"/>
  <c r="O691" i="5"/>
  <c r="M563" i="5"/>
  <c r="O563" i="5"/>
  <c r="M516" i="5"/>
  <c r="O516" i="5"/>
  <c r="M276" i="5"/>
  <c r="O276" i="5"/>
  <c r="M241" i="5"/>
  <c r="O241" i="5"/>
  <c r="M306" i="5"/>
  <c r="O306" i="5"/>
  <c r="M669" i="5"/>
  <c r="O669" i="5"/>
  <c r="M813" i="5"/>
  <c r="O813" i="5"/>
  <c r="M650" i="5"/>
  <c r="O650" i="5"/>
  <c r="M558" i="5"/>
  <c r="O558" i="5"/>
  <c r="M449" i="5"/>
  <c r="O449" i="5"/>
  <c r="M878" i="5"/>
  <c r="O878" i="5"/>
  <c r="M832" i="5"/>
  <c r="O832" i="5"/>
  <c r="M710" i="5"/>
  <c r="O710" i="5"/>
  <c r="M838" i="5"/>
  <c r="O838" i="5"/>
  <c r="M385" i="5"/>
  <c r="O385" i="5"/>
  <c r="M606" i="5"/>
  <c r="O606" i="5"/>
  <c r="M754" i="5"/>
  <c r="O754" i="5"/>
  <c r="M873" i="5"/>
  <c r="O873" i="5"/>
  <c r="M761" i="5"/>
  <c r="O761" i="5"/>
  <c r="M649" i="5"/>
  <c r="O649" i="5"/>
  <c r="M537" i="5"/>
  <c r="O537" i="5"/>
  <c r="M736" i="5"/>
  <c r="O736" i="5"/>
  <c r="M624" i="5"/>
  <c r="O624" i="5"/>
  <c r="M525" i="5"/>
  <c r="O525" i="5"/>
  <c r="M887" i="5"/>
  <c r="O887" i="5"/>
  <c r="M807" i="5"/>
  <c r="O807" i="5"/>
  <c r="M711" i="5"/>
  <c r="O711" i="5"/>
  <c r="M631" i="5"/>
  <c r="O631" i="5"/>
  <c r="M512" i="5"/>
  <c r="O512" i="5"/>
  <c r="M476" i="5"/>
  <c r="O476" i="5"/>
  <c r="M252" i="5"/>
  <c r="O252" i="5"/>
  <c r="M281" i="5"/>
  <c r="O281" i="5"/>
  <c r="M472" i="5"/>
  <c r="O472" i="5"/>
  <c r="M216" i="5"/>
  <c r="O216" i="5"/>
  <c r="M816" i="5"/>
  <c r="O816" i="5"/>
  <c r="M630" i="5"/>
  <c r="O630" i="5"/>
  <c r="M862" i="5"/>
  <c r="O862" i="5"/>
  <c r="M722" i="5"/>
  <c r="O722" i="5"/>
  <c r="M321" i="5"/>
  <c r="O321" i="5"/>
  <c r="M772" i="5"/>
  <c r="O772" i="5"/>
  <c r="M523" i="5"/>
  <c r="O523" i="5"/>
  <c r="M810" i="5"/>
  <c r="O810" i="5"/>
  <c r="M618" i="5"/>
  <c r="O618" i="5"/>
  <c r="M869" i="5"/>
  <c r="O869" i="5"/>
  <c r="M805" i="5"/>
  <c r="O805" i="5"/>
  <c r="M741" i="5"/>
  <c r="O741" i="5"/>
  <c r="M677" i="5"/>
  <c r="O677" i="5"/>
  <c r="M613" i="5"/>
  <c r="O613" i="5"/>
  <c r="M549" i="5"/>
  <c r="O549" i="5"/>
  <c r="M397" i="5"/>
  <c r="O397" i="5"/>
  <c r="M732" i="5"/>
  <c r="O732" i="5"/>
  <c r="M668" i="5"/>
  <c r="O668" i="5"/>
  <c r="M604" i="5"/>
  <c r="O604" i="5"/>
  <c r="M540" i="5"/>
  <c r="O540" i="5"/>
  <c r="M361" i="5"/>
  <c r="O361" i="5"/>
  <c r="M867" i="5"/>
  <c r="O867" i="5"/>
  <c r="M803" i="5"/>
  <c r="O803" i="5"/>
  <c r="M739" i="5"/>
  <c r="O739" i="5"/>
  <c r="M675" i="5"/>
  <c r="O675" i="5"/>
  <c r="M611" i="5"/>
  <c r="O611" i="5"/>
  <c r="M547" i="5"/>
  <c r="O547" i="5"/>
  <c r="M389" i="5"/>
  <c r="O389" i="5"/>
  <c r="M495" i="5"/>
  <c r="O495" i="5"/>
  <c r="M372" i="5"/>
  <c r="O372" i="5"/>
  <c r="M244" i="5"/>
  <c r="O244" i="5"/>
  <c r="M63" i="5"/>
  <c r="O63" i="5"/>
  <c r="M209" i="5"/>
  <c r="O209" i="5"/>
  <c r="M492" i="5"/>
  <c r="O492" i="5"/>
  <c r="M368" i="5"/>
  <c r="O368" i="5"/>
  <c r="M240" i="5"/>
  <c r="O240" i="5"/>
  <c r="M55" i="5"/>
  <c r="O55" i="5"/>
  <c r="M482" i="5"/>
  <c r="O482" i="5"/>
  <c r="M418" i="5"/>
  <c r="O418" i="5"/>
  <c r="M354" i="5"/>
  <c r="O354" i="5"/>
  <c r="M290" i="5"/>
  <c r="O290" i="5"/>
  <c r="M226" i="5"/>
  <c r="O226" i="5"/>
  <c r="M155" i="5"/>
  <c r="O155" i="5"/>
  <c r="M27" i="5"/>
  <c r="O27" i="5"/>
  <c r="M427" i="5"/>
  <c r="O427" i="5"/>
  <c r="M363" i="5"/>
  <c r="O363" i="5"/>
  <c r="M299" i="5"/>
  <c r="O299" i="5"/>
  <c r="M235" i="5"/>
  <c r="O235" i="5"/>
  <c r="M171" i="5"/>
  <c r="O171" i="5"/>
  <c r="M44" i="5"/>
  <c r="O44" i="5"/>
  <c r="M121" i="5"/>
  <c r="O121" i="5"/>
  <c r="M57" i="5"/>
  <c r="O57" i="5"/>
  <c r="M154" i="5"/>
  <c r="O154" i="5"/>
  <c r="M90" i="5"/>
  <c r="O90" i="5"/>
  <c r="M26" i="5"/>
  <c r="O26" i="5"/>
  <c r="M641" i="5"/>
  <c r="O641" i="5"/>
  <c r="M577" i="5"/>
  <c r="O577" i="5"/>
  <c r="M501" i="5"/>
  <c r="O501" i="5"/>
  <c r="M197" i="5"/>
  <c r="O197" i="5"/>
  <c r="M696" i="5"/>
  <c r="O696" i="5"/>
  <c r="M632" i="5"/>
  <c r="O632" i="5"/>
  <c r="M568" i="5"/>
  <c r="O568" i="5"/>
  <c r="M473" i="5"/>
  <c r="O473" i="5"/>
  <c r="M80" i="5"/>
  <c r="O80" i="5"/>
  <c r="M831" i="5"/>
  <c r="O831" i="5"/>
  <c r="M767" i="5"/>
  <c r="O767" i="5"/>
  <c r="M703" i="5"/>
  <c r="O703" i="5"/>
  <c r="M639" i="5"/>
  <c r="O639" i="5"/>
  <c r="M575" i="5"/>
  <c r="O575" i="5"/>
  <c r="M496" i="5"/>
  <c r="O496" i="5"/>
  <c r="M181" i="5"/>
  <c r="O181" i="5"/>
  <c r="M428" i="5"/>
  <c r="O428" i="5"/>
  <c r="M300" i="5"/>
  <c r="O300" i="5"/>
  <c r="M172" i="5"/>
  <c r="O172" i="5"/>
  <c r="M265" i="5"/>
  <c r="O265" i="5"/>
  <c r="M104" i="5"/>
  <c r="O104" i="5"/>
  <c r="M424" i="5"/>
  <c r="O424" i="5"/>
  <c r="M296" i="5"/>
  <c r="O296" i="5"/>
  <c r="M167" i="5"/>
  <c r="O167" i="5"/>
  <c r="M510" i="5"/>
  <c r="O510" i="5"/>
  <c r="M446" i="5"/>
  <c r="O446" i="5"/>
  <c r="M382" i="5"/>
  <c r="O382" i="5"/>
  <c r="M318" i="5"/>
  <c r="O318" i="5"/>
  <c r="M254" i="5"/>
  <c r="O254" i="5"/>
  <c r="M190" i="5"/>
  <c r="O190" i="5"/>
  <c r="M83" i="5"/>
  <c r="O83" i="5"/>
  <c r="M455" i="5"/>
  <c r="O455" i="5"/>
  <c r="M391" i="5"/>
  <c r="O391" i="5"/>
  <c r="M327" i="5"/>
  <c r="O327" i="5"/>
  <c r="M263" i="5"/>
  <c r="O263" i="5"/>
  <c r="M199" i="5"/>
  <c r="O199" i="5"/>
  <c r="M100" i="5"/>
  <c r="O100" i="5"/>
  <c r="M149" i="5"/>
  <c r="O149" i="5"/>
  <c r="M85" i="5"/>
  <c r="O85" i="5"/>
  <c r="M21" i="5"/>
  <c r="O21" i="5"/>
  <c r="M118" i="5"/>
  <c r="O118" i="5"/>
  <c r="M54" i="5"/>
  <c r="O54" i="5"/>
  <c r="M637" i="5"/>
  <c r="O637" i="5"/>
  <c r="M573" i="5"/>
  <c r="O573" i="5"/>
  <c r="M491" i="5"/>
  <c r="O491" i="5"/>
  <c r="M160" i="5"/>
  <c r="O160" i="5"/>
  <c r="M692" i="5"/>
  <c r="O692" i="5"/>
  <c r="M628" i="5"/>
  <c r="O628" i="5"/>
  <c r="M564" i="5"/>
  <c r="O564" i="5"/>
  <c r="M457" i="5"/>
  <c r="O457" i="5"/>
  <c r="M16" i="5"/>
  <c r="O16" i="5"/>
  <c r="M827" i="5"/>
  <c r="O827" i="5"/>
  <c r="M763" i="5"/>
  <c r="O763" i="5"/>
  <c r="M699" i="5"/>
  <c r="O699" i="5"/>
  <c r="M635" i="5"/>
  <c r="O635" i="5"/>
  <c r="M571" i="5"/>
  <c r="O571" i="5"/>
  <c r="M485" i="5"/>
  <c r="O485" i="5"/>
  <c r="M128" i="5"/>
  <c r="O128" i="5"/>
  <c r="M420" i="5"/>
  <c r="O420" i="5"/>
  <c r="M292" i="5"/>
  <c r="O292" i="5"/>
  <c r="M159" i="5"/>
  <c r="O159" i="5"/>
  <c r="M257" i="5"/>
  <c r="O257" i="5"/>
  <c r="M88" i="5"/>
  <c r="O88" i="5"/>
  <c r="M416" i="5"/>
  <c r="O416" i="5"/>
  <c r="M288" i="5"/>
  <c r="O288" i="5"/>
  <c r="M151" i="5"/>
  <c r="O151" i="5"/>
  <c r="M506" i="5"/>
  <c r="O506" i="5"/>
  <c r="M442" i="5"/>
  <c r="O442" i="5"/>
  <c r="M378" i="5"/>
  <c r="O378" i="5"/>
  <c r="M314" i="5"/>
  <c r="O314" i="5"/>
  <c r="M250" i="5"/>
  <c r="O250" i="5"/>
  <c r="M186" i="5"/>
  <c r="O186" i="5"/>
  <c r="M75" i="5"/>
  <c r="O75" i="5"/>
  <c r="M451" i="5"/>
  <c r="O451" i="5"/>
  <c r="M387" i="5"/>
  <c r="O387" i="5"/>
  <c r="M323" i="5"/>
  <c r="O323" i="5"/>
  <c r="M259" i="5"/>
  <c r="O259" i="5"/>
  <c r="M195" i="5"/>
  <c r="O195" i="5"/>
  <c r="M92" i="5"/>
  <c r="O92" i="5"/>
  <c r="M145" i="5"/>
  <c r="O145" i="5"/>
  <c r="M81" i="5"/>
  <c r="O81" i="5"/>
  <c r="M17" i="5"/>
  <c r="O17" i="5"/>
  <c r="M114" i="5"/>
  <c r="O114" i="5"/>
  <c r="M50" i="5"/>
  <c r="O50" i="5"/>
  <c r="M760" i="5"/>
  <c r="O760" i="5"/>
  <c r="M738" i="5"/>
  <c r="O738" i="5"/>
  <c r="M670" i="5"/>
  <c r="O670" i="5"/>
  <c r="M634" i="5"/>
  <c r="O634" i="5"/>
  <c r="M777" i="5"/>
  <c r="O777" i="5"/>
  <c r="M633" i="5"/>
  <c r="O633" i="5"/>
  <c r="M349" i="5"/>
  <c r="O349" i="5"/>
  <c r="M640" i="5"/>
  <c r="O640" i="5"/>
  <c r="M313" i="5"/>
  <c r="O313" i="5"/>
  <c r="M679" i="5"/>
  <c r="O679" i="5"/>
  <c r="M469" i="5"/>
  <c r="O469" i="5"/>
  <c r="M348" i="5"/>
  <c r="O348" i="5"/>
  <c r="M249" i="5"/>
  <c r="O249" i="5"/>
  <c r="M344" i="5"/>
  <c r="O344" i="5"/>
  <c r="M135" i="5"/>
  <c r="O135" i="5"/>
  <c r="M502" i="5"/>
  <c r="O502" i="5"/>
  <c r="M438" i="5"/>
  <c r="O438" i="5"/>
  <c r="M358" i="5"/>
  <c r="O358" i="5"/>
  <c r="M294" i="5"/>
  <c r="O294" i="5"/>
  <c r="M230" i="5"/>
  <c r="O230" i="5"/>
  <c r="M163" i="5"/>
  <c r="O163" i="5"/>
  <c r="M35" i="5"/>
  <c r="O35" i="5"/>
  <c r="M431" i="5"/>
  <c r="O431" i="5"/>
  <c r="M367" i="5"/>
  <c r="O367" i="5"/>
  <c r="M303" i="5"/>
  <c r="O303" i="5"/>
  <c r="M239" i="5"/>
  <c r="O239" i="5"/>
  <c r="M175" i="5"/>
  <c r="O175" i="5"/>
  <c r="M52" i="5"/>
  <c r="O52" i="5"/>
  <c r="M125" i="5"/>
  <c r="O125" i="5"/>
  <c r="M61" i="5"/>
  <c r="O61" i="5"/>
  <c r="M158" i="5"/>
  <c r="O158" i="5"/>
  <c r="M94" i="5"/>
  <c r="O94" i="5"/>
  <c r="M30" i="5"/>
  <c r="O30" i="5"/>
  <c r="M801" i="5"/>
  <c r="O801" i="5"/>
  <c r="M602" i="5"/>
  <c r="O602" i="5"/>
  <c r="M493" i="5"/>
  <c r="O493" i="5"/>
  <c r="M205" i="5"/>
  <c r="O205" i="5"/>
  <c r="M854" i="5"/>
  <c r="O854" i="5"/>
  <c r="M808" i="5"/>
  <c r="O808" i="5"/>
  <c r="M337" i="5"/>
  <c r="O337" i="5"/>
  <c r="M622" i="5"/>
  <c r="O622" i="5"/>
  <c r="M829" i="5"/>
  <c r="O829" i="5"/>
  <c r="M678" i="5"/>
  <c r="O678" i="5"/>
  <c r="M796" i="5"/>
  <c r="O796" i="5"/>
  <c r="M881" i="5"/>
  <c r="O881" i="5"/>
  <c r="M800" i="5"/>
  <c r="O800" i="5"/>
  <c r="M884" i="5"/>
  <c r="O884" i="5"/>
  <c r="M586" i="5"/>
  <c r="O586" i="5"/>
  <c r="M776" i="5"/>
  <c r="O776" i="5"/>
  <c r="M860" i="5"/>
  <c r="O860" i="5"/>
  <c r="M538" i="5"/>
  <c r="O538" i="5"/>
  <c r="M705" i="5"/>
  <c r="O705" i="5"/>
  <c r="M686" i="5"/>
  <c r="O686" i="5"/>
  <c r="M646" i="5"/>
  <c r="O646" i="5"/>
  <c r="M369" i="5"/>
  <c r="O369" i="5"/>
  <c r="M698" i="5"/>
  <c r="O698" i="5"/>
  <c r="M841" i="5"/>
  <c r="O841" i="5"/>
  <c r="M729" i="5"/>
  <c r="O729" i="5"/>
  <c r="M617" i="5"/>
  <c r="O617" i="5"/>
  <c r="M477" i="5"/>
  <c r="O477" i="5"/>
  <c r="M704" i="5"/>
  <c r="O704" i="5"/>
  <c r="M592" i="5"/>
  <c r="O592" i="5"/>
  <c r="M441" i="5"/>
  <c r="O441" i="5"/>
  <c r="M871" i="5"/>
  <c r="O871" i="5"/>
  <c r="M775" i="5"/>
  <c r="O775" i="5"/>
  <c r="M695" i="5"/>
  <c r="O695" i="5"/>
  <c r="M599" i="5"/>
  <c r="O599" i="5"/>
  <c r="M405" i="5"/>
  <c r="O405" i="5"/>
  <c r="M412" i="5"/>
  <c r="O412" i="5"/>
  <c r="M220" i="5"/>
  <c r="O220" i="5"/>
  <c r="M217" i="5"/>
  <c r="O217" i="5"/>
  <c r="M408" i="5"/>
  <c r="O408" i="5"/>
  <c r="M390" i="5"/>
  <c r="O390" i="5"/>
  <c r="M784" i="5"/>
  <c r="O784" i="5"/>
  <c r="M566" i="5"/>
  <c r="O566" i="5"/>
  <c r="M830" i="5"/>
  <c r="O830" i="5"/>
  <c r="M658" i="5"/>
  <c r="O658" i="5"/>
  <c r="M868" i="5"/>
  <c r="O868" i="5"/>
  <c r="M718" i="5"/>
  <c r="O718" i="5"/>
  <c r="M301" i="5"/>
  <c r="O301" i="5"/>
  <c r="M778" i="5"/>
  <c r="O778" i="5"/>
  <c r="M554" i="5"/>
  <c r="O554" i="5"/>
  <c r="M853" i="5"/>
  <c r="O853" i="5"/>
  <c r="M789" i="5"/>
  <c r="O789" i="5"/>
  <c r="M725" i="5"/>
  <c r="O725" i="5"/>
  <c r="M661" i="5"/>
  <c r="O661" i="5"/>
  <c r="M597" i="5"/>
  <c r="O597" i="5"/>
  <c r="M532" i="5"/>
  <c r="O532" i="5"/>
  <c r="M333" i="5"/>
  <c r="O333" i="5"/>
  <c r="M716" i="5"/>
  <c r="O716" i="5"/>
  <c r="M652" i="5"/>
  <c r="O652" i="5"/>
  <c r="M588" i="5"/>
  <c r="O588" i="5"/>
  <c r="M520" i="5"/>
  <c r="O520" i="5"/>
  <c r="M285" i="5"/>
  <c r="O285" i="5"/>
  <c r="M851" i="5"/>
  <c r="O851" i="5"/>
  <c r="M787" i="5"/>
  <c r="O787" i="5"/>
  <c r="M723" i="5"/>
  <c r="O723" i="5"/>
  <c r="M659" i="5"/>
  <c r="O659" i="5"/>
  <c r="M595" i="5"/>
  <c r="O595" i="5"/>
  <c r="M529" i="5"/>
  <c r="O529" i="5"/>
  <c r="M325" i="5"/>
  <c r="O325" i="5"/>
  <c r="M468" i="5"/>
  <c r="O468" i="5"/>
  <c r="M340" i="5"/>
  <c r="O340" i="5"/>
  <c r="M212" i="5"/>
  <c r="O212" i="5"/>
  <c r="M305" i="5"/>
  <c r="O305" i="5"/>
  <c r="M177" i="5"/>
  <c r="O177" i="5"/>
  <c r="M464" i="5"/>
  <c r="O464" i="5"/>
  <c r="M336" i="5"/>
  <c r="O336" i="5"/>
  <c r="M208" i="5"/>
  <c r="O208" i="5"/>
  <c r="M530" i="5"/>
  <c r="O530" i="5"/>
  <c r="M466" i="5"/>
  <c r="O466" i="5"/>
  <c r="M402" i="5"/>
  <c r="O402" i="5"/>
  <c r="M338" i="5"/>
  <c r="O338" i="5"/>
  <c r="M274" i="5"/>
  <c r="O274" i="5"/>
  <c r="M210" i="5"/>
  <c r="O210" i="5"/>
  <c r="M123" i="5"/>
  <c r="O123" i="5"/>
  <c r="M475" i="5"/>
  <c r="O475" i="5"/>
  <c r="M411" i="5"/>
  <c r="O411" i="5"/>
  <c r="M347" i="5"/>
  <c r="O347" i="5"/>
  <c r="M283" i="5"/>
  <c r="O283" i="5"/>
  <c r="M219" i="5"/>
  <c r="O219" i="5"/>
  <c r="M140" i="5"/>
  <c r="O140" i="5"/>
  <c r="M12" i="5"/>
  <c r="O12" i="5"/>
  <c r="M105" i="5"/>
  <c r="O105" i="5"/>
  <c r="M41" i="5"/>
  <c r="O41" i="5"/>
  <c r="M138" i="5"/>
  <c r="O138" i="5"/>
  <c r="M74" i="5"/>
  <c r="O74" i="5"/>
  <c r="M689" i="5"/>
  <c r="O689" i="5"/>
  <c r="M625" i="5"/>
  <c r="O625" i="5"/>
  <c r="M561" i="5"/>
  <c r="O561" i="5"/>
  <c r="M445" i="5"/>
  <c r="O445" i="5"/>
  <c r="M744" i="5"/>
  <c r="O744" i="5"/>
  <c r="M680" i="5"/>
  <c r="O680" i="5"/>
  <c r="M616" i="5"/>
  <c r="O616" i="5"/>
  <c r="M552" i="5"/>
  <c r="O552" i="5"/>
  <c r="M409" i="5"/>
  <c r="O409" i="5"/>
  <c r="M879" i="5"/>
  <c r="O879" i="5"/>
  <c r="M815" i="5"/>
  <c r="O815" i="5"/>
  <c r="M751" i="5"/>
  <c r="O751" i="5"/>
  <c r="M687" i="5"/>
  <c r="O687" i="5"/>
  <c r="M623" i="5"/>
  <c r="O623" i="5"/>
  <c r="M559" i="5"/>
  <c r="O559" i="5"/>
  <c r="M437" i="5"/>
  <c r="O437" i="5"/>
  <c r="M511" i="5"/>
  <c r="O511" i="5"/>
  <c r="M396" i="5"/>
  <c r="O396" i="5"/>
  <c r="M268" i="5"/>
  <c r="O268" i="5"/>
  <c r="M111" i="5"/>
  <c r="O111" i="5"/>
  <c r="M233" i="5"/>
  <c r="O233" i="5"/>
  <c r="M40" i="5"/>
  <c r="O40" i="5"/>
  <c r="M392" i="5"/>
  <c r="O392" i="5"/>
  <c r="M264" i="5"/>
  <c r="O264" i="5"/>
  <c r="M103" i="5"/>
  <c r="O103" i="5"/>
  <c r="M494" i="5"/>
  <c r="O494" i="5"/>
  <c r="M430" i="5"/>
  <c r="O430" i="5"/>
  <c r="M366" i="5"/>
  <c r="O366" i="5"/>
  <c r="M302" i="5"/>
  <c r="O302" i="5"/>
  <c r="M238" i="5"/>
  <c r="O238" i="5"/>
  <c r="M174" i="5"/>
  <c r="O174" i="5"/>
  <c r="M51" i="5"/>
  <c r="O51" i="5"/>
  <c r="M439" i="5"/>
  <c r="O439" i="5"/>
  <c r="M375" i="5"/>
  <c r="O375" i="5"/>
  <c r="M311" i="5"/>
  <c r="O311" i="5"/>
  <c r="M247" i="5"/>
  <c r="O247" i="5"/>
  <c r="M183" i="5"/>
  <c r="O183" i="5"/>
  <c r="M68" i="5"/>
  <c r="O68" i="5"/>
  <c r="M133" i="5"/>
  <c r="O133" i="5"/>
  <c r="M69" i="5"/>
  <c r="O69" i="5"/>
  <c r="M166" i="5"/>
  <c r="O166" i="5"/>
  <c r="M102" i="5"/>
  <c r="O102" i="5"/>
  <c r="M38" i="5"/>
  <c r="O38" i="5"/>
  <c r="M621" i="5"/>
  <c r="O621" i="5"/>
  <c r="M557" i="5"/>
  <c r="O557" i="5"/>
  <c r="M429" i="5"/>
  <c r="O429" i="5"/>
  <c r="M740" i="5"/>
  <c r="O740" i="5"/>
  <c r="M676" i="5"/>
  <c r="O676" i="5"/>
  <c r="M612" i="5"/>
  <c r="O612" i="5"/>
  <c r="M548" i="5"/>
  <c r="O548" i="5"/>
  <c r="M393" i="5"/>
  <c r="O393" i="5"/>
  <c r="M875" i="5"/>
  <c r="O875" i="5"/>
  <c r="M811" i="5"/>
  <c r="O811" i="5"/>
  <c r="M747" i="5"/>
  <c r="O747" i="5"/>
  <c r="M683" i="5"/>
  <c r="O683" i="5"/>
  <c r="M619" i="5"/>
  <c r="O619" i="5"/>
  <c r="M555" i="5"/>
  <c r="O555" i="5"/>
  <c r="M421" i="5"/>
  <c r="O421" i="5"/>
  <c r="M505" i="5"/>
  <c r="O505" i="5"/>
  <c r="M388" i="5"/>
  <c r="O388" i="5"/>
  <c r="M260" i="5"/>
  <c r="O260" i="5"/>
  <c r="M95" i="5"/>
  <c r="O95" i="5"/>
  <c r="M225" i="5"/>
  <c r="O225" i="5"/>
  <c r="M24" i="5"/>
  <c r="O24" i="5"/>
  <c r="M384" i="5"/>
  <c r="O384" i="5"/>
  <c r="M256" i="5"/>
  <c r="O256" i="5"/>
  <c r="M87" i="5"/>
  <c r="O87" i="5"/>
  <c r="M490" i="5"/>
  <c r="O490" i="5"/>
  <c r="M426" i="5"/>
  <c r="O426" i="5"/>
  <c r="M362" i="5"/>
  <c r="O362" i="5"/>
  <c r="M298" i="5"/>
  <c r="O298" i="5"/>
  <c r="M234" i="5"/>
  <c r="O234" i="5"/>
  <c r="M169" i="5"/>
  <c r="O169" i="5"/>
  <c r="M43" i="5"/>
  <c r="O43" i="5"/>
  <c r="M435" i="5"/>
  <c r="O435" i="5"/>
  <c r="M371" i="5"/>
  <c r="O371" i="5"/>
  <c r="M307" i="5"/>
  <c r="O307" i="5"/>
  <c r="M243" i="5"/>
  <c r="O243" i="5"/>
  <c r="M179" i="5"/>
  <c r="O179" i="5"/>
  <c r="M60" i="5"/>
  <c r="O60" i="5"/>
  <c r="M129" i="5"/>
  <c r="O129" i="5"/>
  <c r="M65" i="5"/>
  <c r="O65" i="5"/>
  <c r="M162" i="5"/>
  <c r="O162" i="5"/>
  <c r="M98" i="5"/>
  <c r="O98" i="5"/>
  <c r="M34" i="5"/>
  <c r="O34" i="5"/>
  <c r="M582" i="5"/>
  <c r="O582" i="5"/>
  <c r="M610" i="5"/>
  <c r="O610" i="5"/>
  <c r="M542" i="5"/>
  <c r="O542" i="5"/>
  <c r="M481" i="5"/>
  <c r="O481" i="5"/>
  <c r="M745" i="5"/>
  <c r="O745" i="5"/>
  <c r="M585" i="5"/>
  <c r="O585" i="5"/>
  <c r="M96" i="5"/>
  <c r="O96" i="5"/>
  <c r="M608" i="5"/>
  <c r="O608" i="5"/>
  <c r="M855" i="5"/>
  <c r="O855" i="5"/>
  <c r="M615" i="5"/>
  <c r="O615" i="5"/>
  <c r="M245" i="5"/>
  <c r="O245" i="5"/>
  <c r="M284" i="5"/>
  <c r="O284" i="5"/>
  <c r="M185" i="5"/>
  <c r="O185" i="5"/>
  <c r="M280" i="5"/>
  <c r="O280" i="5"/>
  <c r="M71" i="5"/>
  <c r="O71" i="5"/>
  <c r="M486" i="5"/>
  <c r="O486" i="5"/>
  <c r="M422" i="5"/>
  <c r="O422" i="5"/>
  <c r="M342" i="5"/>
  <c r="O342" i="5"/>
  <c r="M278" i="5"/>
  <c r="O278" i="5"/>
  <c r="M214" i="5"/>
  <c r="O214" i="5"/>
  <c r="M131" i="5"/>
  <c r="O131" i="5"/>
  <c r="M479" i="5"/>
  <c r="O479" i="5"/>
  <c r="M415" i="5"/>
  <c r="O415" i="5"/>
  <c r="M351" i="5"/>
  <c r="O351" i="5"/>
  <c r="M287" i="5"/>
  <c r="O287" i="5"/>
  <c r="M223" i="5"/>
  <c r="O223" i="5"/>
  <c r="M148" i="5"/>
  <c r="O148" i="5"/>
  <c r="M20" i="5"/>
  <c r="O20" i="5"/>
  <c r="M109" i="5"/>
  <c r="O109" i="5"/>
  <c r="M45" i="5"/>
  <c r="O45" i="5"/>
  <c r="M142" i="5"/>
  <c r="O142" i="5"/>
  <c r="M78" i="5"/>
  <c r="O78" i="5"/>
  <c r="M14" i="5"/>
  <c r="O14" i="5"/>
  <c r="M833" i="5"/>
  <c r="O833" i="5"/>
  <c r="M730" i="5"/>
  <c r="O730" i="5"/>
  <c r="M638" i="5"/>
  <c r="O638" i="5"/>
  <c r="M578" i="5"/>
  <c r="O578" i="5"/>
  <c r="M401" i="5"/>
  <c r="O401" i="5"/>
  <c r="M872" i="5"/>
  <c r="O872" i="5"/>
  <c r="M782" i="5"/>
  <c r="O782" i="5"/>
  <c r="M858" i="5"/>
  <c r="O858" i="5"/>
  <c r="M765" i="5"/>
  <c r="O765" i="5"/>
  <c r="M886" i="5"/>
  <c r="O886" i="5"/>
  <c r="M574" i="5"/>
  <c r="O574" i="5"/>
  <c r="M817" i="5"/>
  <c r="O817" i="5"/>
  <c r="M598" i="5"/>
  <c r="O598" i="5"/>
  <c r="M756" i="5"/>
  <c r="O756" i="5"/>
  <c r="M861" i="5"/>
  <c r="O861" i="5"/>
  <c r="M550" i="5"/>
  <c r="O550" i="5"/>
  <c r="M702" i="5"/>
  <c r="O702" i="5"/>
  <c r="M849" i="5"/>
  <c r="O849" i="5"/>
  <c r="M762" i="5"/>
  <c r="O762" i="5"/>
  <c r="M11" i="5"/>
  <c r="O11" i="5"/>
  <c r="M788" i="5"/>
  <c r="O788" i="5"/>
  <c r="M856" i="5"/>
  <c r="O856" i="5"/>
  <c r="M882" i="5"/>
  <c r="O882" i="5"/>
  <c r="M713" i="5"/>
  <c r="O713" i="5"/>
  <c r="M688" i="5"/>
  <c r="O688" i="5"/>
  <c r="M839" i="5"/>
  <c r="O839" i="5"/>
  <c r="M759" i="5"/>
  <c r="O759" i="5"/>
  <c r="M583" i="5"/>
  <c r="O583" i="5"/>
  <c r="M341" i="5"/>
  <c r="O341" i="5"/>
  <c r="M380" i="5"/>
  <c r="O380" i="5"/>
  <c r="M143" i="5"/>
  <c r="O143" i="5"/>
  <c r="M136" i="5"/>
  <c r="O136" i="5"/>
  <c r="M376" i="5"/>
  <c r="O376" i="5"/>
  <c r="M880" i="5"/>
  <c r="O880" i="5"/>
  <c r="M752" i="5"/>
  <c r="O752" i="5"/>
  <c r="M465" i="5"/>
  <c r="O465" i="5"/>
  <c r="M798" i="5"/>
  <c r="O798" i="5"/>
  <c r="M594" i="5"/>
  <c r="O594" i="5"/>
  <c r="M836" i="5"/>
  <c r="O836" i="5"/>
  <c r="M654" i="5"/>
  <c r="O654" i="5"/>
  <c r="M874" i="5"/>
  <c r="O874" i="5"/>
  <c r="M746" i="5"/>
  <c r="O746" i="5"/>
  <c r="M417" i="5"/>
  <c r="O417" i="5"/>
  <c r="M837" i="5"/>
  <c r="O837" i="5"/>
  <c r="M773" i="5"/>
  <c r="O773" i="5"/>
  <c r="M709" i="5"/>
  <c r="O709" i="5"/>
  <c r="M645" i="5"/>
  <c r="O645" i="5"/>
  <c r="M581" i="5"/>
  <c r="O581" i="5"/>
  <c r="M508" i="5"/>
  <c r="O508" i="5"/>
  <c r="M229" i="5"/>
  <c r="O229" i="5"/>
  <c r="M700" i="5"/>
  <c r="O700" i="5"/>
  <c r="M636" i="5"/>
  <c r="O636" i="5"/>
  <c r="M572" i="5"/>
  <c r="O572" i="5"/>
  <c r="M488" i="5"/>
  <c r="O488" i="5"/>
  <c r="M144" i="5"/>
  <c r="O144" i="5"/>
  <c r="M835" i="5"/>
  <c r="O835" i="5"/>
  <c r="M771" i="5"/>
  <c r="O771" i="5"/>
  <c r="M707" i="5"/>
  <c r="O707" i="5"/>
  <c r="M643" i="5"/>
  <c r="O643" i="5"/>
  <c r="M579" i="5"/>
  <c r="O579" i="5"/>
  <c r="M504" i="5"/>
  <c r="O504" i="5"/>
  <c r="M213" i="5"/>
  <c r="O213" i="5"/>
  <c r="M436" i="5"/>
  <c r="O436" i="5"/>
  <c r="M308" i="5"/>
  <c r="O308" i="5"/>
  <c r="M180" i="5"/>
  <c r="O180" i="5"/>
  <c r="M273" i="5"/>
  <c r="O273" i="5"/>
  <c r="M120" i="5"/>
  <c r="O120" i="5"/>
  <c r="M432" i="5"/>
  <c r="O432" i="5"/>
  <c r="M304" i="5"/>
  <c r="O304" i="5"/>
  <c r="M176" i="5"/>
  <c r="O176" i="5"/>
  <c r="M514" i="5"/>
  <c r="O514" i="5"/>
  <c r="M450" i="5"/>
  <c r="O450" i="5"/>
  <c r="M386" i="5"/>
  <c r="O386" i="5"/>
  <c r="M322" i="5"/>
  <c r="O322" i="5"/>
  <c r="M258" i="5"/>
  <c r="O258" i="5"/>
  <c r="M194" i="5"/>
  <c r="O194" i="5"/>
  <c r="M91" i="5"/>
  <c r="O91" i="5"/>
  <c r="M459" i="5"/>
  <c r="O459" i="5"/>
  <c r="M395" i="5"/>
  <c r="O395" i="5"/>
  <c r="M331" i="5"/>
  <c r="O331" i="5"/>
  <c r="M267" i="5"/>
  <c r="O267" i="5"/>
  <c r="M203" i="5"/>
  <c r="O203" i="5"/>
  <c r="M108" i="5"/>
  <c r="O108" i="5"/>
  <c r="M153" i="5"/>
  <c r="O153" i="5"/>
  <c r="M89" i="5"/>
  <c r="O89" i="5"/>
  <c r="M25" i="5"/>
  <c r="O25" i="5"/>
  <c r="M122" i="5"/>
  <c r="O122" i="5"/>
  <c r="M58" i="5"/>
  <c r="O58" i="5"/>
  <c r="M673" i="5"/>
  <c r="O673" i="5"/>
  <c r="M609" i="5"/>
  <c r="O609" i="5"/>
  <c r="M545" i="5"/>
  <c r="O545" i="5"/>
  <c r="M381" i="5"/>
  <c r="O381" i="5"/>
  <c r="M728" i="5"/>
  <c r="O728" i="5"/>
  <c r="M664" i="5"/>
  <c r="O664" i="5"/>
  <c r="M600" i="5"/>
  <c r="O600" i="5"/>
  <c r="M536" i="5"/>
  <c r="O536" i="5"/>
  <c r="M345" i="5"/>
  <c r="O345" i="5"/>
  <c r="M863" i="5"/>
  <c r="O863" i="5"/>
  <c r="M799" i="5"/>
  <c r="O799" i="5"/>
  <c r="M735" i="5"/>
  <c r="O735" i="5"/>
  <c r="M671" i="5"/>
  <c r="O671" i="5"/>
  <c r="M607" i="5"/>
  <c r="O607" i="5"/>
  <c r="M543" i="5"/>
  <c r="O543" i="5"/>
  <c r="M373" i="5"/>
  <c r="O373" i="5"/>
  <c r="M489" i="5"/>
  <c r="O489" i="5"/>
  <c r="M364" i="5"/>
  <c r="O364" i="5"/>
  <c r="M236" i="5"/>
  <c r="O236" i="5"/>
  <c r="M47" i="5"/>
  <c r="O47" i="5"/>
  <c r="M201" i="5"/>
  <c r="O201" i="5"/>
  <c r="M487" i="5"/>
  <c r="O487" i="5"/>
  <c r="M360" i="5"/>
  <c r="O360" i="5"/>
  <c r="M232" i="5"/>
  <c r="O232" i="5"/>
  <c r="M39" i="5"/>
  <c r="O39" i="5"/>
  <c r="M478" i="5"/>
  <c r="O478" i="5"/>
  <c r="M414" i="5"/>
  <c r="O414" i="5"/>
  <c r="M350" i="5"/>
  <c r="O350" i="5"/>
  <c r="M286" i="5"/>
  <c r="O286" i="5"/>
  <c r="M222" i="5"/>
  <c r="O222" i="5"/>
  <c r="M147" i="5"/>
  <c r="O147" i="5"/>
  <c r="M19" i="5"/>
  <c r="O19" i="5"/>
  <c r="M423" i="5"/>
  <c r="O423" i="5"/>
  <c r="M359" i="5"/>
  <c r="O359" i="5"/>
  <c r="M295" i="5"/>
  <c r="O295" i="5"/>
  <c r="M231" i="5"/>
  <c r="O231" i="5"/>
  <c r="M164" i="5"/>
  <c r="O164" i="5"/>
  <c r="M36" i="5"/>
  <c r="O36" i="5"/>
  <c r="M117" i="5"/>
  <c r="O117" i="5"/>
  <c r="M53" i="5"/>
  <c r="O53" i="5"/>
  <c r="M150" i="5"/>
  <c r="O150" i="5"/>
  <c r="M86" i="5"/>
  <c r="O86" i="5"/>
  <c r="M22" i="5"/>
  <c r="O22" i="5"/>
  <c r="M605" i="5"/>
  <c r="O605" i="5"/>
  <c r="M541" i="5"/>
  <c r="O541" i="5"/>
  <c r="M365" i="5"/>
  <c r="O365" i="5"/>
  <c r="M724" i="5"/>
  <c r="O724" i="5"/>
  <c r="M660" i="5"/>
  <c r="O660" i="5"/>
  <c r="M596" i="5"/>
  <c r="O596" i="5"/>
  <c r="M531" i="5"/>
  <c r="O531" i="5"/>
  <c r="M329" i="5"/>
  <c r="O329" i="5"/>
  <c r="M859" i="5"/>
  <c r="O859" i="5"/>
  <c r="M795" i="5"/>
  <c r="O795" i="5"/>
  <c r="M731" i="5"/>
  <c r="O731" i="5"/>
  <c r="M667" i="5"/>
  <c r="O667" i="5"/>
  <c r="M603" i="5"/>
  <c r="O603" i="5"/>
  <c r="M539" i="5"/>
  <c r="O539" i="5"/>
  <c r="M357" i="5"/>
  <c r="O357" i="5"/>
  <c r="M484" i="5"/>
  <c r="O484" i="5"/>
  <c r="M356" i="5"/>
  <c r="O356" i="5"/>
  <c r="M228" i="5"/>
  <c r="O228" i="5"/>
  <c r="M31" i="5"/>
  <c r="O31" i="5"/>
  <c r="M193" i="5"/>
  <c r="O193" i="5"/>
  <c r="M480" i="5"/>
  <c r="O480" i="5"/>
  <c r="M352" i="5"/>
  <c r="O352" i="5"/>
  <c r="M224" i="5"/>
  <c r="O224" i="5"/>
  <c r="M23" i="5"/>
  <c r="O23" i="5"/>
  <c r="M474" i="5"/>
  <c r="O474" i="5"/>
  <c r="M410" i="5"/>
  <c r="O410" i="5"/>
  <c r="M346" i="5"/>
  <c r="O346" i="5"/>
  <c r="M282" i="5"/>
  <c r="O282" i="5"/>
  <c r="M218" i="5"/>
  <c r="O218" i="5"/>
  <c r="M139" i="5"/>
  <c r="O139" i="5"/>
  <c r="M483" i="5"/>
  <c r="O483" i="5"/>
  <c r="M419" i="5"/>
  <c r="O419" i="5"/>
  <c r="M355" i="5"/>
  <c r="O355" i="5"/>
  <c r="M291" i="5"/>
  <c r="O291" i="5"/>
  <c r="M227" i="5"/>
  <c r="O227" i="5"/>
  <c r="M156" i="5"/>
  <c r="O156" i="5"/>
  <c r="M28" i="5"/>
  <c r="O28" i="5"/>
  <c r="M113" i="5"/>
  <c r="O113" i="5"/>
  <c r="M49" i="5"/>
  <c r="O49" i="5"/>
  <c r="M146" i="5"/>
  <c r="O146" i="5"/>
  <c r="M82" i="5"/>
  <c r="O82" i="5"/>
  <c r="M18" i="5"/>
  <c r="O18" i="5"/>
  <c r="M237" i="5"/>
  <c r="O237" i="5"/>
  <c r="M876" i="5"/>
  <c r="O876" i="5"/>
  <c r="M850" i="5"/>
  <c r="O850" i="5"/>
  <c r="M857" i="5"/>
  <c r="O857" i="5"/>
  <c r="M697" i="5"/>
  <c r="O697" i="5"/>
  <c r="M553" i="5"/>
  <c r="O553" i="5"/>
  <c r="M720" i="5"/>
  <c r="O720" i="5"/>
  <c r="M560" i="5"/>
  <c r="O560" i="5"/>
  <c r="M791" i="5"/>
  <c r="O791" i="5"/>
  <c r="M567" i="5"/>
  <c r="O567" i="5"/>
  <c r="M500" i="5"/>
  <c r="O500" i="5"/>
  <c r="M188" i="5"/>
  <c r="O188" i="5"/>
  <c r="M497" i="5"/>
  <c r="O497" i="5"/>
  <c r="M248" i="5"/>
  <c r="O248" i="5"/>
  <c r="M534" i="5"/>
  <c r="O534" i="5"/>
  <c r="M470" i="5"/>
  <c r="O470" i="5"/>
  <c r="M406" i="5"/>
  <c r="O406" i="5"/>
  <c r="M326" i="5"/>
  <c r="O326" i="5"/>
  <c r="M262" i="5"/>
  <c r="O262" i="5"/>
  <c r="M198" i="5"/>
  <c r="O198" i="5"/>
  <c r="M99" i="5"/>
  <c r="O99" i="5"/>
  <c r="M463" i="5"/>
  <c r="O463" i="5"/>
  <c r="M399" i="5"/>
  <c r="O399" i="5"/>
  <c r="M335" i="5"/>
  <c r="O335" i="5"/>
  <c r="M271" i="5"/>
  <c r="O271" i="5"/>
  <c r="M207" i="5"/>
  <c r="O207" i="5"/>
  <c r="M116" i="5"/>
  <c r="O116" i="5"/>
  <c r="M157" i="5"/>
  <c r="O157" i="5"/>
  <c r="M93" i="5"/>
  <c r="O93" i="5"/>
  <c r="M29" i="5"/>
  <c r="O29" i="5"/>
  <c r="M126" i="5"/>
  <c r="O126" i="5"/>
  <c r="M62" i="5"/>
  <c r="O62" i="5"/>
  <c r="M737" i="5"/>
  <c r="O737" i="5"/>
  <c r="M865" i="5"/>
  <c r="O865" i="5"/>
  <c r="M802" i="5"/>
  <c r="O802" i="5"/>
  <c r="M764" i="5"/>
  <c r="O764" i="5"/>
  <c r="M706" i="5"/>
  <c r="O706" i="5"/>
  <c r="M614" i="5"/>
  <c r="O614" i="5"/>
  <c r="M864" i="5"/>
  <c r="O864" i="5"/>
  <c r="M562" i="5"/>
  <c r="O562" i="5"/>
  <c r="M714" i="5"/>
  <c r="O714" i="5"/>
  <c r="M701" i="5"/>
  <c r="O701" i="5"/>
  <c r="M758" i="5"/>
  <c r="O758" i="5"/>
  <c r="M834" i="5"/>
  <c r="O834" i="5"/>
  <c r="M753" i="5"/>
  <c r="O753" i="5"/>
  <c r="M846" i="5"/>
  <c r="O846" i="5"/>
  <c r="M433" i="5"/>
  <c r="O433" i="5"/>
  <c r="M797" i="5"/>
  <c r="O797" i="5"/>
  <c r="M822" i="5"/>
  <c r="O822" i="5"/>
  <c r="M173" i="5"/>
  <c r="O173" i="5"/>
  <c r="M785" i="5"/>
  <c r="O785" i="5"/>
  <c r="M845" i="5"/>
  <c r="O845" i="5"/>
  <c r="M533" i="5"/>
  <c r="O533" i="5"/>
  <c r="M774" i="5"/>
  <c r="O774" i="5"/>
  <c r="M749" i="5"/>
  <c r="O749" i="5"/>
  <c r="M826" i="5"/>
  <c r="O826" i="5"/>
  <c r="M662" i="5"/>
  <c r="O662" i="5"/>
  <c r="M674" i="5"/>
  <c r="O674" i="5"/>
  <c r="M570" i="5"/>
  <c r="O570" i="5"/>
  <c r="M601" i="5"/>
  <c r="O601" i="5"/>
  <c r="M377" i="5"/>
  <c r="O377" i="5"/>
  <c r="M781" i="5"/>
  <c r="O781" i="5"/>
  <c r="M734" i="5"/>
  <c r="O734" i="5"/>
  <c r="M814" i="5"/>
  <c r="O814" i="5"/>
  <c r="M792" i="5"/>
  <c r="O792" i="5"/>
  <c r="M546" i="5"/>
  <c r="O546" i="5"/>
  <c r="M112" i="5"/>
  <c r="O112" i="5"/>
  <c r="M681" i="5"/>
  <c r="O681" i="5"/>
  <c r="M656" i="5"/>
  <c r="O656" i="5"/>
  <c r="M189" i="5"/>
  <c r="O189" i="5"/>
  <c r="M743" i="5"/>
  <c r="O743" i="5"/>
  <c r="M551" i="5"/>
  <c r="O551" i="5"/>
  <c r="M316" i="5"/>
  <c r="O316" i="5"/>
  <c r="M312" i="5"/>
  <c r="O312" i="5"/>
  <c r="M694" i="5"/>
  <c r="O694" i="5"/>
  <c r="M766" i="5"/>
  <c r="O766" i="5"/>
  <c r="M590" i="5"/>
  <c r="O590" i="5"/>
  <c r="M885" i="5"/>
  <c r="O885" i="5"/>
  <c r="M757" i="5"/>
  <c r="O757" i="5"/>
  <c r="M629" i="5"/>
  <c r="O629" i="5"/>
  <c r="M32" i="5"/>
  <c r="O32" i="5"/>
  <c r="M620" i="5"/>
  <c r="O620" i="5"/>
  <c r="M425" i="5"/>
  <c r="O425" i="5"/>
  <c r="M755" i="5"/>
  <c r="O755" i="5"/>
  <c r="M627" i="5"/>
  <c r="O627" i="5"/>
  <c r="M453" i="5"/>
  <c r="O453" i="5"/>
  <c r="M404" i="5"/>
  <c r="O404" i="5"/>
  <c r="M127" i="5"/>
  <c r="O127" i="5"/>
  <c r="M56" i="5"/>
  <c r="O56" i="5"/>
  <c r="M400" i="5"/>
  <c r="O400" i="5"/>
  <c r="M272" i="5"/>
  <c r="O272" i="5"/>
  <c r="M119" i="5"/>
  <c r="O119" i="5"/>
  <c r="M498" i="5"/>
  <c r="O498" i="5"/>
  <c r="M434" i="5"/>
  <c r="O434" i="5"/>
  <c r="M370" i="5"/>
  <c r="O370" i="5"/>
  <c r="M242" i="5"/>
  <c r="O242" i="5"/>
  <c r="M178" i="5"/>
  <c r="O178" i="5"/>
  <c r="M59" i="5"/>
  <c r="O59" i="5"/>
  <c r="M443" i="5"/>
  <c r="O443" i="5"/>
  <c r="M379" i="5"/>
  <c r="O379" i="5"/>
  <c r="M315" i="5"/>
  <c r="O315" i="5"/>
  <c r="M251" i="5"/>
  <c r="O251" i="5"/>
  <c r="M187" i="5"/>
  <c r="O187" i="5"/>
  <c r="M76" i="5"/>
  <c r="O76" i="5"/>
  <c r="M137" i="5"/>
  <c r="O137" i="5"/>
  <c r="M73" i="5"/>
  <c r="O73" i="5"/>
  <c r="M170" i="5"/>
  <c r="O170" i="5"/>
  <c r="M106" i="5"/>
  <c r="O106" i="5"/>
  <c r="M42" i="5"/>
  <c r="O42" i="5"/>
  <c r="M657" i="5"/>
  <c r="O657" i="5"/>
  <c r="M593" i="5"/>
  <c r="O593" i="5"/>
  <c r="M527" i="5"/>
  <c r="O527" i="5"/>
  <c r="M317" i="5"/>
  <c r="O317" i="5"/>
  <c r="M712" i="5"/>
  <c r="O712" i="5"/>
  <c r="M648" i="5"/>
  <c r="O648" i="5"/>
  <c r="M584" i="5"/>
  <c r="O584" i="5"/>
  <c r="M513" i="5"/>
  <c r="O513" i="5"/>
  <c r="M253" i="5"/>
  <c r="O253" i="5"/>
  <c r="M847" i="5"/>
  <c r="O847" i="5"/>
  <c r="M783" i="5"/>
  <c r="O783" i="5"/>
  <c r="M719" i="5"/>
  <c r="O719" i="5"/>
  <c r="M655" i="5"/>
  <c r="O655" i="5"/>
  <c r="M591" i="5"/>
  <c r="O591" i="5"/>
  <c r="M524" i="5"/>
  <c r="O524" i="5"/>
  <c r="M309" i="5"/>
  <c r="O309" i="5"/>
  <c r="M460" i="5"/>
  <c r="O460" i="5"/>
  <c r="M332" i="5"/>
  <c r="O332" i="5"/>
  <c r="M204" i="5"/>
  <c r="O204" i="5"/>
  <c r="M297" i="5"/>
  <c r="O297" i="5"/>
  <c r="M168" i="5"/>
  <c r="O168" i="5"/>
  <c r="M456" i="5"/>
  <c r="O456" i="5"/>
  <c r="M328" i="5"/>
  <c r="O328" i="5"/>
  <c r="M200" i="5"/>
  <c r="O200" i="5"/>
  <c r="M526" i="5"/>
  <c r="O526" i="5"/>
  <c r="M462" i="5"/>
  <c r="O462" i="5"/>
  <c r="M398" i="5"/>
  <c r="O398" i="5"/>
  <c r="M334" i="5"/>
  <c r="O334" i="5"/>
  <c r="M270" i="5"/>
  <c r="O270" i="5"/>
  <c r="M206" i="5"/>
  <c r="O206" i="5"/>
  <c r="M115" i="5"/>
  <c r="O115" i="5"/>
  <c r="M471" i="5"/>
  <c r="O471" i="5"/>
  <c r="M407" i="5"/>
  <c r="O407" i="5"/>
  <c r="M343" i="5"/>
  <c r="O343" i="5"/>
  <c r="M279" i="5"/>
  <c r="O279" i="5"/>
  <c r="M215" i="5"/>
  <c r="O215" i="5"/>
  <c r="M132" i="5"/>
  <c r="O132" i="5"/>
  <c r="M165" i="5"/>
  <c r="O165" i="5"/>
  <c r="M101" i="5"/>
  <c r="O101" i="5"/>
  <c r="M37" i="5"/>
  <c r="O37" i="5"/>
  <c r="M134" i="5"/>
  <c r="O134" i="5"/>
  <c r="M70" i="5"/>
  <c r="O70" i="5"/>
  <c r="M653" i="5"/>
  <c r="O653" i="5"/>
  <c r="M589" i="5"/>
  <c r="O589" i="5"/>
  <c r="M521" i="5"/>
  <c r="O521" i="5"/>
  <c r="M293" i="5"/>
  <c r="O293" i="5"/>
  <c r="M708" i="5"/>
  <c r="O708" i="5"/>
  <c r="M644" i="5"/>
  <c r="O644" i="5"/>
  <c r="M580" i="5"/>
  <c r="O580" i="5"/>
  <c r="M507" i="5"/>
  <c r="O507" i="5"/>
  <c r="M221" i="5"/>
  <c r="O221" i="5"/>
  <c r="M843" i="5"/>
  <c r="O843" i="5"/>
  <c r="M779" i="5"/>
  <c r="O779" i="5"/>
  <c r="M715" i="5"/>
  <c r="O715" i="5"/>
  <c r="M651" i="5"/>
  <c r="O651" i="5"/>
  <c r="M587" i="5"/>
  <c r="O587" i="5"/>
  <c r="M519" i="5"/>
  <c r="O519" i="5"/>
  <c r="M277" i="5"/>
  <c r="O277" i="5"/>
  <c r="M452" i="5"/>
  <c r="O452" i="5"/>
  <c r="M324" i="5"/>
  <c r="O324" i="5"/>
  <c r="M196" i="5"/>
  <c r="O196" i="5"/>
  <c r="M289" i="5"/>
  <c r="O289" i="5"/>
  <c r="M152" i="5"/>
  <c r="O152" i="5"/>
  <c r="M448" i="5"/>
  <c r="O448" i="5"/>
  <c r="M320" i="5"/>
  <c r="O320" i="5"/>
  <c r="M192" i="5"/>
  <c r="O192" i="5"/>
  <c r="M522" i="5"/>
  <c r="O522" i="5"/>
  <c r="M458" i="5"/>
  <c r="O458" i="5"/>
  <c r="M394" i="5"/>
  <c r="O394" i="5"/>
  <c r="M330" i="5"/>
  <c r="O330" i="5"/>
  <c r="M266" i="5"/>
  <c r="O266" i="5"/>
  <c r="M202" i="5"/>
  <c r="O202" i="5"/>
  <c r="M107" i="5"/>
  <c r="O107" i="5"/>
  <c r="M467" i="5"/>
  <c r="O467" i="5"/>
  <c r="M403" i="5"/>
  <c r="O403" i="5"/>
  <c r="M339" i="5"/>
  <c r="O339" i="5"/>
  <c r="M275" i="5"/>
  <c r="O275" i="5"/>
  <c r="M211" i="5"/>
  <c r="O211" i="5"/>
  <c r="M124" i="5"/>
  <c r="O124" i="5"/>
  <c r="M161" i="5"/>
  <c r="O161" i="5"/>
  <c r="M97" i="5"/>
  <c r="O97" i="5"/>
  <c r="M33" i="5"/>
  <c r="O33" i="5"/>
  <c r="M130" i="5"/>
  <c r="O130" i="5"/>
  <c r="M66" i="5"/>
  <c r="O66" i="5"/>
  <c r="M824" i="5"/>
  <c r="O824" i="5"/>
  <c r="M806" i="5"/>
  <c r="O806" i="5"/>
  <c r="M780" i="5"/>
  <c r="O780" i="5"/>
  <c r="M786" i="5"/>
  <c r="O786" i="5"/>
  <c r="M825" i="5"/>
  <c r="O825" i="5"/>
  <c r="M665" i="5"/>
  <c r="O665" i="5"/>
  <c r="M515" i="5"/>
  <c r="O515" i="5"/>
  <c r="M672" i="5"/>
  <c r="O672" i="5"/>
  <c r="M499" i="5"/>
  <c r="O499" i="5"/>
  <c r="M727" i="5"/>
  <c r="O727" i="5"/>
  <c r="M535" i="5"/>
  <c r="O535" i="5"/>
  <c r="M444" i="5"/>
  <c r="O444" i="5"/>
  <c r="M79" i="5"/>
  <c r="O79" i="5"/>
  <c r="M440" i="5"/>
  <c r="O440" i="5"/>
  <c r="M184" i="5"/>
  <c r="O184" i="5"/>
  <c r="M518" i="5"/>
  <c r="O518" i="5"/>
  <c r="M454" i="5"/>
  <c r="O454" i="5"/>
  <c r="M374" i="5"/>
  <c r="O374" i="5"/>
  <c r="M310" i="5"/>
  <c r="O310" i="5"/>
  <c r="M246" i="5"/>
  <c r="O246" i="5"/>
  <c r="M182" i="5"/>
  <c r="O182" i="5"/>
  <c r="M67" i="5"/>
  <c r="O67" i="5"/>
  <c r="M447" i="5"/>
  <c r="O447" i="5"/>
  <c r="M383" i="5"/>
  <c r="O383" i="5"/>
  <c r="M319" i="5"/>
  <c r="O319" i="5"/>
  <c r="M255" i="5"/>
  <c r="O255" i="5"/>
  <c r="M191" i="5"/>
  <c r="O191" i="5"/>
  <c r="M84" i="5"/>
  <c r="O84" i="5"/>
  <c r="M141" i="5"/>
  <c r="O141" i="5"/>
  <c r="M77" i="5"/>
  <c r="O77" i="5"/>
  <c r="M13" i="5"/>
  <c r="O13" i="5"/>
  <c r="M110" i="5"/>
  <c r="O110" i="5"/>
  <c r="M46" i="5"/>
  <c r="O46" i="5"/>
  <c r="M769" i="5"/>
  <c r="O769" i="5"/>
  <c r="M353" i="5"/>
  <c r="O353" i="5"/>
  <c r="M866" i="5"/>
  <c r="O866" i="5"/>
  <c r="M828" i="5"/>
  <c r="O828" i="5"/>
  <c r="M790" i="5"/>
  <c r="O790" i="5"/>
  <c r="M742" i="5"/>
  <c r="O742" i="5"/>
  <c r="M726" i="5"/>
  <c r="O726" i="5"/>
  <c r="M820" i="5"/>
  <c r="O820" i="5"/>
  <c r="M269" i="5"/>
  <c r="O269" i="5"/>
  <c r="M840" i="5"/>
  <c r="O840" i="5"/>
  <c r="M503" i="5"/>
  <c r="O503" i="5"/>
  <c r="M666" i="5"/>
  <c r="O666" i="5"/>
  <c r="M685" i="5"/>
  <c r="O685" i="5"/>
  <c r="M690" i="5"/>
  <c r="O690" i="5"/>
  <c r="M794" i="5"/>
  <c r="O794" i="5"/>
  <c r="M733" i="5"/>
  <c r="O733" i="5"/>
  <c r="M642" i="5"/>
  <c r="O642" i="5"/>
  <c r="M770" i="5"/>
  <c r="O770" i="5"/>
  <c r="M721" i="5"/>
  <c r="O721" i="5"/>
  <c r="Z49" i="5" l="1"/>
  <c r="Y49" i="5"/>
  <c r="Z224" i="5"/>
  <c r="Y224" i="5"/>
  <c r="Z69" i="5"/>
  <c r="Y69" i="5"/>
  <c r="Z168" i="5"/>
  <c r="Y168" i="5"/>
  <c r="Z251" i="5"/>
  <c r="Y251" i="5"/>
  <c r="Z190" i="5"/>
  <c r="Y190" i="5"/>
  <c r="Z234" i="5"/>
  <c r="Y234" i="5"/>
  <c r="Z63" i="5"/>
  <c r="Y63" i="5"/>
  <c r="Z322" i="5"/>
  <c r="Y322" i="5"/>
  <c r="Z198" i="5"/>
  <c r="Y198" i="5"/>
  <c r="Z356" i="5"/>
  <c r="Y356" i="5"/>
  <c r="Z344" i="5"/>
  <c r="Y344" i="5"/>
  <c r="Z110" i="5"/>
  <c r="Y110" i="5"/>
  <c r="Z19" i="5"/>
  <c r="Y19" i="5"/>
  <c r="Z294" i="5"/>
  <c r="Y294" i="5"/>
  <c r="Z85" i="5"/>
  <c r="Y85" i="5"/>
  <c r="Z28" i="5"/>
  <c r="Y28" i="5"/>
  <c r="Z222" i="5"/>
  <c r="Y222" i="5"/>
  <c r="Z239" i="5"/>
  <c r="Y239" i="5"/>
  <c r="Z179" i="5"/>
  <c r="Y179" i="5"/>
  <c r="Z145" i="5"/>
  <c r="Y145" i="5"/>
  <c r="Z129" i="5"/>
  <c r="Y129" i="5"/>
  <c r="Z244" i="5"/>
  <c r="Y244" i="5"/>
  <c r="Z109" i="5"/>
  <c r="Y109" i="5"/>
  <c r="Z288" i="5"/>
  <c r="Y288" i="5"/>
  <c r="Z32" i="5"/>
  <c r="Y32" i="5"/>
  <c r="Z353" i="5"/>
  <c r="Y353" i="5"/>
  <c r="Z101" i="5"/>
  <c r="Y101" i="5"/>
  <c r="Z316" i="5"/>
  <c r="Y316" i="5"/>
  <c r="Z60" i="5"/>
  <c r="Y60" i="5"/>
  <c r="Z337" i="5"/>
  <c r="Y337" i="5"/>
  <c r="Z25" i="5"/>
  <c r="Y25" i="5"/>
  <c r="Z232" i="5"/>
  <c r="Y232" i="5"/>
  <c r="Z52" i="5"/>
  <c r="Y52" i="5"/>
  <c r="Z315" i="5"/>
  <c r="Y315" i="5"/>
  <c r="Z59" i="5"/>
  <c r="Y59" i="5"/>
  <c r="Z254" i="5"/>
  <c r="Y254" i="5"/>
  <c r="Z359" i="5"/>
  <c r="Y359" i="5"/>
  <c r="Z103" i="5"/>
  <c r="Y103" i="5"/>
  <c r="Z298" i="5"/>
  <c r="Y298" i="5"/>
  <c r="Z42" i="5"/>
  <c r="Y42" i="5"/>
  <c r="Z271" i="5"/>
  <c r="Y271" i="5"/>
  <c r="Z95" i="5"/>
  <c r="Y95" i="5"/>
  <c r="Z130" i="5"/>
  <c r="Y130" i="5"/>
  <c r="Z259" i="5"/>
  <c r="Y259" i="5"/>
  <c r="Z310" i="5"/>
  <c r="Y310" i="5"/>
  <c r="Z38" i="5"/>
  <c r="Y38" i="5"/>
  <c r="Z313" i="5"/>
  <c r="Y313" i="5"/>
  <c r="Z164" i="5"/>
  <c r="Y164" i="5"/>
  <c r="Z289" i="5"/>
  <c r="Y289" i="5"/>
  <c r="Z33" i="5"/>
  <c r="Y33" i="5"/>
  <c r="Z208" i="5"/>
  <c r="Y208" i="5"/>
  <c r="Z233" i="5"/>
  <c r="Y233" i="5"/>
  <c r="Z45" i="5"/>
  <c r="Y45" i="5"/>
  <c r="Z236" i="5"/>
  <c r="Y236" i="5"/>
  <c r="Z245" i="5"/>
  <c r="Y245" i="5"/>
  <c r="Z341" i="5"/>
  <c r="Y341" i="5"/>
  <c r="Z152" i="5"/>
  <c r="Y152" i="5"/>
  <c r="Z235" i="5"/>
  <c r="Y235" i="5"/>
  <c r="Z174" i="5"/>
  <c r="Y174" i="5"/>
  <c r="Z279" i="5"/>
  <c r="Y279" i="5"/>
  <c r="Z23" i="5"/>
  <c r="Y23" i="5"/>
  <c r="Z218" i="5"/>
  <c r="Y218" i="5"/>
  <c r="Z191" i="5"/>
  <c r="Y191" i="5"/>
  <c r="Z51" i="5"/>
  <c r="Y51" i="5"/>
  <c r="Z306" i="5"/>
  <c r="Y306" i="5"/>
  <c r="Z50" i="5"/>
  <c r="Y50" i="5"/>
  <c r="Z150" i="5"/>
  <c r="Y150" i="5"/>
  <c r="Z161" i="5"/>
  <c r="Y161" i="5"/>
  <c r="Z276" i="5"/>
  <c r="Y276" i="5"/>
  <c r="Z141" i="5"/>
  <c r="Y141" i="5"/>
  <c r="Z320" i="5"/>
  <c r="Y320" i="5"/>
  <c r="Z64" i="5"/>
  <c r="Y64" i="5"/>
  <c r="Z117" i="5"/>
  <c r="Y117" i="5"/>
  <c r="Z348" i="5"/>
  <c r="Y348" i="5"/>
  <c r="Z92" i="5"/>
  <c r="Y92" i="5"/>
  <c r="Z41" i="5"/>
  <c r="Y41" i="5"/>
  <c r="Z264" i="5"/>
  <c r="Y264" i="5"/>
  <c r="Z347" i="5"/>
  <c r="Y347" i="5"/>
  <c r="Z91" i="5"/>
  <c r="Y91" i="5"/>
  <c r="Z286" i="5"/>
  <c r="Y286" i="5"/>
  <c r="Z30" i="5"/>
  <c r="Y30" i="5"/>
  <c r="Z135" i="5"/>
  <c r="Y135" i="5"/>
  <c r="Z330" i="5"/>
  <c r="Y330" i="5"/>
  <c r="Z74" i="5"/>
  <c r="Y74" i="5"/>
  <c r="Z303" i="5"/>
  <c r="Y303" i="5"/>
  <c r="Z111" i="5"/>
  <c r="Y111" i="5"/>
  <c r="Z162" i="5"/>
  <c r="Y162" i="5"/>
  <c r="Z307" i="5"/>
  <c r="Y307" i="5"/>
  <c r="Z195" i="5"/>
  <c r="Y195" i="5"/>
  <c r="Z102" i="5"/>
  <c r="Y102" i="5"/>
  <c r="Z209" i="5"/>
  <c r="Y209" i="5"/>
  <c r="Z324" i="5"/>
  <c r="Y324" i="5"/>
  <c r="Z189" i="5"/>
  <c r="Y189" i="5"/>
  <c r="Z368" i="5"/>
  <c r="Y368" i="5"/>
  <c r="Z112" i="5"/>
  <c r="Y112" i="5"/>
  <c r="Z137" i="5"/>
  <c r="Y137" i="5"/>
  <c r="Z265" i="5"/>
  <c r="Y265" i="5"/>
  <c r="Z140" i="5"/>
  <c r="Y140" i="5"/>
  <c r="Z149" i="5"/>
  <c r="Y149" i="5"/>
  <c r="Z312" i="5"/>
  <c r="Y312" i="5"/>
  <c r="Z56" i="5"/>
  <c r="Y56" i="5"/>
  <c r="Z139" i="5"/>
  <c r="Y139" i="5"/>
  <c r="Z334" i="5"/>
  <c r="Y334" i="5"/>
  <c r="Z78" i="5"/>
  <c r="Y78" i="5"/>
  <c r="Z183" i="5"/>
  <c r="Y183" i="5"/>
  <c r="Z122" i="5"/>
  <c r="Y122" i="5"/>
  <c r="Z339" i="5"/>
  <c r="Y339" i="5"/>
  <c r="Z351" i="5"/>
  <c r="Y351" i="5"/>
  <c r="Z131" i="5"/>
  <c r="Y131" i="5"/>
  <c r="Z210" i="5"/>
  <c r="Y210" i="5"/>
  <c r="Z211" i="5"/>
  <c r="Y211" i="5"/>
  <c r="Z230" i="5"/>
  <c r="Y230" i="5"/>
  <c r="Z65" i="5"/>
  <c r="Y65" i="5"/>
  <c r="Z305" i="5"/>
  <c r="Y305" i="5"/>
  <c r="Z249" i="5"/>
  <c r="Y249" i="5"/>
  <c r="Z261" i="5"/>
  <c r="Y261" i="5"/>
  <c r="Z365" i="5"/>
  <c r="Y365" i="5"/>
  <c r="Z207" i="5"/>
  <c r="Y207" i="5"/>
  <c r="Z66" i="5"/>
  <c r="Y66" i="5"/>
  <c r="Z241" i="5"/>
  <c r="Y241" i="5"/>
  <c r="Z144" i="5"/>
  <c r="Y144" i="5"/>
  <c r="Z169" i="5"/>
  <c r="Y169" i="5"/>
  <c r="Z357" i="5"/>
  <c r="Y357" i="5"/>
  <c r="Z181" i="5"/>
  <c r="Y181" i="5"/>
  <c r="Z88" i="5"/>
  <c r="Y88" i="5"/>
  <c r="Z171" i="5"/>
  <c r="Y171" i="5"/>
  <c r="Z366" i="5"/>
  <c r="Y366" i="5"/>
  <c r="Z215" i="5"/>
  <c r="Y215" i="5"/>
  <c r="Z154" i="5"/>
  <c r="Y154" i="5"/>
  <c r="Z97" i="5"/>
  <c r="Y97" i="5"/>
  <c r="Z256" i="5"/>
  <c r="Y256" i="5"/>
  <c r="Z285" i="5"/>
  <c r="Y285" i="5"/>
  <c r="Z297" i="5"/>
  <c r="Y297" i="5"/>
  <c r="Z200" i="5"/>
  <c r="Y200" i="5"/>
  <c r="Z283" i="5"/>
  <c r="Y283" i="5"/>
  <c r="Z327" i="5"/>
  <c r="Y327" i="5"/>
  <c r="Z266" i="5"/>
  <c r="Y266" i="5"/>
  <c r="Z79" i="5"/>
  <c r="Y79" i="5"/>
  <c r="Z98" i="5"/>
  <c r="Y98" i="5"/>
  <c r="Z260" i="5"/>
  <c r="Y260" i="5"/>
  <c r="Z125" i="5"/>
  <c r="Y125" i="5"/>
  <c r="Z304" i="5"/>
  <c r="Y304" i="5"/>
  <c r="Z48" i="5"/>
  <c r="Y48" i="5"/>
  <c r="Z105" i="5"/>
  <c r="Y105" i="5"/>
  <c r="Z11" i="5"/>
  <c r="Y11" i="5"/>
  <c r="Z332" i="5"/>
  <c r="Y332" i="5"/>
  <c r="Z76" i="5"/>
  <c r="Y76" i="5"/>
  <c r="Z37" i="5"/>
  <c r="Y37" i="5"/>
  <c r="Z248" i="5"/>
  <c r="Y248" i="5"/>
  <c r="Z116" i="5"/>
  <c r="Y116" i="5"/>
  <c r="Z331" i="5"/>
  <c r="Y331" i="5"/>
  <c r="Z75" i="5"/>
  <c r="Y75" i="5"/>
  <c r="Z270" i="5"/>
  <c r="Y270" i="5"/>
  <c r="Z14" i="5"/>
  <c r="Y14" i="5"/>
  <c r="Z119" i="5"/>
  <c r="Y119" i="5"/>
  <c r="Z314" i="5"/>
  <c r="Y314" i="5"/>
  <c r="Z58" i="5"/>
  <c r="Y58" i="5"/>
  <c r="Z287" i="5"/>
  <c r="Y287" i="5"/>
  <c r="Z99" i="5"/>
  <c r="Y99" i="5"/>
  <c r="Z146" i="5"/>
  <c r="Y146" i="5"/>
  <c r="Z291" i="5"/>
  <c r="Y291" i="5"/>
  <c r="Z342" i="5"/>
  <c r="Y342" i="5"/>
  <c r="Z70" i="5"/>
  <c r="Y70" i="5"/>
  <c r="Z257" i="5"/>
  <c r="Y257" i="5"/>
  <c r="Z349" i="5"/>
  <c r="Y349" i="5"/>
  <c r="Z237" i="5"/>
  <c r="Y237" i="5"/>
  <c r="Z345" i="5"/>
  <c r="Y345" i="5"/>
  <c r="Z160" i="5"/>
  <c r="Y160" i="5"/>
  <c r="Z185" i="5"/>
  <c r="Y185" i="5"/>
  <c r="Z188" i="5"/>
  <c r="Y188" i="5"/>
  <c r="Z197" i="5"/>
  <c r="Y197" i="5"/>
  <c r="Z360" i="5"/>
  <c r="Y360" i="5"/>
  <c r="Z104" i="5"/>
  <c r="Y104" i="5"/>
  <c r="Z187" i="5"/>
  <c r="Y187" i="5"/>
  <c r="Z126" i="5"/>
  <c r="Y126" i="5"/>
  <c r="Z231" i="5"/>
  <c r="Y231" i="5"/>
  <c r="Z170" i="5"/>
  <c r="Y170" i="5"/>
  <c r="Z159" i="5"/>
  <c r="Y159" i="5"/>
  <c r="Z31" i="5"/>
  <c r="Y31" i="5"/>
  <c r="Z258" i="5"/>
  <c r="Y258" i="5"/>
  <c r="Z54" i="5"/>
  <c r="Y54" i="5"/>
  <c r="Z326" i="5"/>
  <c r="Y326" i="5"/>
  <c r="Z177" i="5"/>
  <c r="Y177" i="5"/>
  <c r="Z292" i="5"/>
  <c r="Y292" i="5"/>
  <c r="Z157" i="5"/>
  <c r="Y157" i="5"/>
  <c r="Z336" i="5"/>
  <c r="Y336" i="5"/>
  <c r="Z80" i="5"/>
  <c r="Y80" i="5"/>
  <c r="Z121" i="5"/>
  <c r="Y121" i="5"/>
  <c r="Z364" i="5"/>
  <c r="Y364" i="5"/>
  <c r="Z108" i="5"/>
  <c r="Y108" i="5"/>
  <c r="Z53" i="5"/>
  <c r="Y53" i="5"/>
  <c r="Z280" i="5"/>
  <c r="Y280" i="5"/>
  <c r="Z24" i="5"/>
  <c r="Y24" i="5"/>
  <c r="Z363" i="5"/>
  <c r="Y363" i="5"/>
  <c r="Z107" i="5"/>
  <c r="Y107" i="5"/>
  <c r="Z302" i="5"/>
  <c r="Y302" i="5"/>
  <c r="Z46" i="5"/>
  <c r="Y46" i="5"/>
  <c r="Z151" i="5"/>
  <c r="Y151" i="5"/>
  <c r="Z346" i="5"/>
  <c r="Y346" i="5"/>
  <c r="Z90" i="5"/>
  <c r="Y90" i="5"/>
  <c r="Z100" i="5"/>
  <c r="Y100" i="5"/>
  <c r="Z319" i="5"/>
  <c r="Y319" i="5"/>
  <c r="Z115" i="5"/>
  <c r="Y115" i="5"/>
  <c r="Z178" i="5"/>
  <c r="Y178" i="5"/>
  <c r="Z371" i="5"/>
  <c r="Y371" i="5"/>
  <c r="Z182" i="5"/>
  <c r="Y182" i="5"/>
  <c r="Z134" i="5"/>
  <c r="Y134" i="5"/>
  <c r="Z293" i="5"/>
  <c r="Y293" i="5"/>
  <c r="Z148" i="5"/>
  <c r="Y148" i="5"/>
  <c r="Z273" i="5"/>
  <c r="Y273" i="5"/>
  <c r="Z17" i="5"/>
  <c r="Y17" i="5"/>
  <c r="Z192" i="5"/>
  <c r="Y192" i="5"/>
  <c r="Z217" i="5"/>
  <c r="Y217" i="5"/>
  <c r="Z29" i="5"/>
  <c r="Y29" i="5"/>
  <c r="Z220" i="5"/>
  <c r="Y220" i="5"/>
  <c r="Z229" i="5"/>
  <c r="Y229" i="5"/>
  <c r="Z321" i="5"/>
  <c r="Y321" i="5"/>
  <c r="Z136" i="5"/>
  <c r="Y136" i="5"/>
  <c r="Z219" i="5"/>
  <c r="Y219" i="5"/>
  <c r="Z158" i="5"/>
  <c r="Y158" i="5"/>
  <c r="Z263" i="5"/>
  <c r="Y263" i="5"/>
  <c r="Z202" i="5"/>
  <c r="Y202" i="5"/>
  <c r="Z175" i="5"/>
  <c r="Y175" i="5"/>
  <c r="Z47" i="5"/>
  <c r="Y47" i="5"/>
  <c r="Z290" i="5"/>
  <c r="Y290" i="5"/>
  <c r="Z34" i="5"/>
  <c r="Y34" i="5"/>
  <c r="Z118" i="5"/>
  <c r="Y118" i="5"/>
  <c r="Z81" i="5"/>
  <c r="Y81" i="5"/>
  <c r="Z196" i="5"/>
  <c r="Y196" i="5"/>
  <c r="Z325" i="5"/>
  <c r="Y325" i="5"/>
  <c r="Z61" i="5"/>
  <c r="Y61" i="5"/>
  <c r="Z240" i="5"/>
  <c r="Y240" i="5"/>
  <c r="Z269" i="5"/>
  <c r="Y269" i="5"/>
  <c r="Z73" i="5"/>
  <c r="Y73" i="5"/>
  <c r="Z268" i="5"/>
  <c r="Y268" i="5"/>
  <c r="Z12" i="5"/>
  <c r="Y12" i="5"/>
  <c r="Z281" i="5"/>
  <c r="Y281" i="5"/>
  <c r="Z184" i="5"/>
  <c r="Y184" i="5"/>
  <c r="Z267" i="5"/>
  <c r="Y267" i="5"/>
  <c r="Z206" i="5"/>
  <c r="Y206" i="5"/>
  <c r="Z68" i="5"/>
  <c r="Y68" i="5"/>
  <c r="Z311" i="5"/>
  <c r="Y311" i="5"/>
  <c r="Z55" i="5"/>
  <c r="Y55" i="5"/>
  <c r="Z250" i="5"/>
  <c r="Y250" i="5"/>
  <c r="Z36" i="5"/>
  <c r="Y36" i="5"/>
  <c r="Z223" i="5"/>
  <c r="Y223" i="5"/>
  <c r="Z67" i="5"/>
  <c r="Y67" i="5"/>
  <c r="Z338" i="5"/>
  <c r="Y338" i="5"/>
  <c r="Z82" i="5"/>
  <c r="Y82" i="5"/>
  <c r="Z214" i="5"/>
  <c r="Y214" i="5"/>
  <c r="Z180" i="5"/>
  <c r="Y180" i="5"/>
  <c r="Z252" i="5"/>
  <c r="Y252" i="5"/>
  <c r="Z295" i="5"/>
  <c r="Y295" i="5"/>
  <c r="Z39" i="5"/>
  <c r="Y39" i="5"/>
  <c r="Z20" i="5"/>
  <c r="Y20" i="5"/>
  <c r="Z221" i="5"/>
  <c r="Y221" i="5"/>
  <c r="Z333" i="5"/>
  <c r="Y333" i="5"/>
  <c r="Z172" i="5"/>
  <c r="Y172" i="5"/>
  <c r="Z147" i="5"/>
  <c r="Y147" i="5"/>
  <c r="Z242" i="5"/>
  <c r="Y242" i="5"/>
  <c r="Z275" i="5"/>
  <c r="Y275" i="5"/>
  <c r="Z212" i="5"/>
  <c r="Y212" i="5"/>
  <c r="Z77" i="5"/>
  <c r="Y77" i="5"/>
  <c r="Z284" i="5"/>
  <c r="Y284" i="5"/>
  <c r="Z27" i="5"/>
  <c r="Y27" i="5"/>
  <c r="Z132" i="5"/>
  <c r="Y132" i="5"/>
  <c r="Z71" i="5"/>
  <c r="Y71" i="5"/>
  <c r="Z84" i="5"/>
  <c r="Y84" i="5"/>
  <c r="Z354" i="5"/>
  <c r="Y354" i="5"/>
  <c r="Z246" i="5"/>
  <c r="Y246" i="5"/>
  <c r="Z193" i="5"/>
  <c r="Y193" i="5"/>
  <c r="Z308" i="5"/>
  <c r="Y308" i="5"/>
  <c r="Z173" i="5"/>
  <c r="Y173" i="5"/>
  <c r="Z352" i="5"/>
  <c r="Y352" i="5"/>
  <c r="Z96" i="5"/>
  <c r="Y96" i="5"/>
  <c r="Z133" i="5"/>
  <c r="Y133" i="5"/>
  <c r="Z124" i="5"/>
  <c r="Y124" i="5"/>
  <c r="Z57" i="5"/>
  <c r="Y57" i="5"/>
  <c r="Z296" i="5"/>
  <c r="Y296" i="5"/>
  <c r="Z40" i="5"/>
  <c r="Y40" i="5"/>
  <c r="Z123" i="5"/>
  <c r="Y123" i="5"/>
  <c r="Z318" i="5"/>
  <c r="Y318" i="5"/>
  <c r="Z62" i="5"/>
  <c r="Y62" i="5"/>
  <c r="Z167" i="5"/>
  <c r="Y167" i="5"/>
  <c r="Z362" i="5"/>
  <c r="Y362" i="5"/>
  <c r="Z106" i="5"/>
  <c r="Y106" i="5"/>
  <c r="Z323" i="5"/>
  <c r="Y323" i="5"/>
  <c r="Z335" i="5"/>
  <c r="Y335" i="5"/>
  <c r="Z127" i="5"/>
  <c r="Y127" i="5"/>
  <c r="Z194" i="5"/>
  <c r="Y194" i="5"/>
  <c r="Z166" i="5"/>
  <c r="Y166" i="5"/>
  <c r="Z113" i="5"/>
  <c r="Y113" i="5"/>
  <c r="Z228" i="5"/>
  <c r="Y228" i="5"/>
  <c r="Z93" i="5"/>
  <c r="Y93" i="5"/>
  <c r="Z272" i="5"/>
  <c r="Y272" i="5"/>
  <c r="Z16" i="5"/>
  <c r="Y16" i="5"/>
  <c r="Z301" i="5"/>
  <c r="Y301" i="5"/>
  <c r="Z89" i="5"/>
  <c r="Y89" i="5"/>
  <c r="Z300" i="5"/>
  <c r="Y300" i="5"/>
  <c r="Z44" i="5"/>
  <c r="Y44" i="5"/>
  <c r="Z317" i="5"/>
  <c r="Y317" i="5"/>
  <c r="Z21" i="5"/>
  <c r="Y21" i="5"/>
  <c r="Z216" i="5"/>
  <c r="Y216" i="5"/>
  <c r="Z299" i="5"/>
  <c r="Y299" i="5"/>
  <c r="Z43" i="5"/>
  <c r="Y43" i="5"/>
  <c r="Z238" i="5"/>
  <c r="Y238" i="5"/>
  <c r="Z343" i="5"/>
  <c r="Y343" i="5"/>
  <c r="Z87" i="5"/>
  <c r="Y87" i="5"/>
  <c r="Z282" i="5"/>
  <c r="Y282" i="5"/>
  <c r="Z26" i="5"/>
  <c r="Y26" i="5"/>
  <c r="Z255" i="5"/>
  <c r="Y255" i="5"/>
  <c r="Z83" i="5"/>
  <c r="Y83" i="5"/>
  <c r="Z370" i="5"/>
  <c r="Y370" i="5"/>
  <c r="Z114" i="5"/>
  <c r="Y114" i="5"/>
  <c r="Z227" i="5"/>
  <c r="Y227" i="5"/>
  <c r="Z278" i="5"/>
  <c r="Y278" i="5"/>
  <c r="Z22" i="5"/>
  <c r="Y22" i="5"/>
  <c r="Z225" i="5"/>
  <c r="Y225" i="5"/>
  <c r="Z340" i="5"/>
  <c r="Y340" i="5"/>
  <c r="Z205" i="5"/>
  <c r="Y205" i="5"/>
  <c r="Z309" i="5"/>
  <c r="Y309" i="5"/>
  <c r="Z128" i="5"/>
  <c r="Y128" i="5"/>
  <c r="Z153" i="5"/>
  <c r="Y153" i="5"/>
  <c r="Z329" i="5"/>
  <c r="Y329" i="5"/>
  <c r="Z156" i="5"/>
  <c r="Y156" i="5"/>
  <c r="Z165" i="5"/>
  <c r="Y165" i="5"/>
  <c r="Z328" i="5"/>
  <c r="Y328" i="5"/>
  <c r="Z72" i="5"/>
  <c r="Y72" i="5"/>
  <c r="Z155" i="5"/>
  <c r="Y155" i="5"/>
  <c r="Z350" i="5"/>
  <c r="Y350" i="5"/>
  <c r="Z94" i="5"/>
  <c r="Y94" i="5"/>
  <c r="Z199" i="5"/>
  <c r="Y199" i="5"/>
  <c r="Z138" i="5"/>
  <c r="Y138" i="5"/>
  <c r="Z355" i="5"/>
  <c r="Y355" i="5"/>
  <c r="Z367" i="5"/>
  <c r="Y367" i="5"/>
  <c r="Z143" i="5"/>
  <c r="Y143" i="5"/>
  <c r="Z15" i="5"/>
  <c r="Y15" i="5"/>
  <c r="Z226" i="5"/>
  <c r="Y226" i="5"/>
  <c r="Z243" i="5"/>
  <c r="Y243" i="5"/>
  <c r="Z262" i="5"/>
  <c r="Y262" i="5"/>
  <c r="Z277" i="5"/>
  <c r="Y277" i="5"/>
  <c r="Z361" i="5"/>
  <c r="Y361" i="5"/>
  <c r="Z253" i="5"/>
  <c r="Y253" i="5"/>
  <c r="Z369" i="5"/>
  <c r="Y369" i="5"/>
  <c r="Z176" i="5"/>
  <c r="Y176" i="5"/>
  <c r="Z201" i="5"/>
  <c r="Y201" i="5"/>
  <c r="Z13" i="5"/>
  <c r="Y13" i="5"/>
  <c r="Z204" i="5"/>
  <c r="Y204" i="5"/>
  <c r="Z213" i="5"/>
  <c r="Y213" i="5"/>
  <c r="Z120" i="5"/>
  <c r="Y120" i="5"/>
  <c r="Z203" i="5"/>
  <c r="Y203" i="5"/>
  <c r="Z142" i="5"/>
  <c r="Y142" i="5"/>
  <c r="Z247" i="5"/>
  <c r="Y247" i="5"/>
  <c r="Z186" i="5"/>
  <c r="Y186" i="5"/>
  <c r="Z163" i="5"/>
  <c r="Y163" i="5"/>
  <c r="Z35" i="5"/>
  <c r="Y35" i="5"/>
  <c r="Z274" i="5"/>
  <c r="Y274" i="5"/>
  <c r="Z18" i="5"/>
  <c r="Y18" i="5"/>
  <c r="Z86" i="5"/>
  <c r="Y86" i="5"/>
  <c r="Z358" i="5"/>
  <c r="Y358" i="5"/>
  <c r="F49" i="4"/>
  <c r="G49" i="4"/>
  <c r="C49" i="4"/>
  <c r="D49" i="4"/>
  <c r="E49" i="4"/>
  <c r="B47" i="2" l="1"/>
  <c r="B48" i="2" s="1"/>
  <c r="B29" i="2"/>
  <c r="G47" i="2"/>
  <c r="F47" i="2" l="1"/>
  <c r="D47" i="2"/>
  <c r="E47" i="2"/>
  <c r="J125" i="3"/>
  <c r="I125" i="3"/>
  <c r="I126" i="3"/>
  <c r="F118" i="3"/>
  <c r="K125" i="3" l="1"/>
  <c r="I7" i="3" l="1"/>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6" i="3"/>
  <c r="J7" i="3" l="1"/>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6" i="3"/>
  <c r="B18" i="3"/>
  <c r="B17" i="3" s="1"/>
  <c r="K878" i="3" l="1"/>
  <c r="K862" i="3"/>
  <c r="K854" i="3"/>
  <c r="K838" i="3"/>
  <c r="K873" i="3"/>
  <c r="K861" i="3"/>
  <c r="K849" i="3"/>
  <c r="K837" i="3"/>
  <c r="K829" i="3"/>
  <c r="K817" i="3"/>
  <c r="K805" i="3"/>
  <c r="K789" i="3"/>
  <c r="K876" i="3"/>
  <c r="K872" i="3"/>
  <c r="K864" i="3"/>
  <c r="K860" i="3"/>
  <c r="K852" i="3"/>
  <c r="K844" i="3"/>
  <c r="K840" i="3"/>
  <c r="K832" i="3"/>
  <c r="K824" i="3"/>
  <c r="K816" i="3"/>
  <c r="K808" i="3"/>
  <c r="K800" i="3"/>
  <c r="K796" i="3"/>
  <c r="K788" i="3"/>
  <c r="K780" i="3"/>
  <c r="K776" i="3"/>
  <c r="K768" i="3"/>
  <c r="K760" i="3"/>
  <c r="K756" i="3"/>
  <c r="K748" i="3"/>
  <c r="K740" i="3"/>
  <c r="K732" i="3"/>
  <c r="K728" i="3"/>
  <c r="K720" i="3"/>
  <c r="K712" i="3"/>
  <c r="K704" i="3"/>
  <c r="K700" i="3"/>
  <c r="K692" i="3"/>
  <c r="K684" i="3"/>
  <c r="K676" i="3"/>
  <c r="K668" i="3"/>
  <c r="K660" i="3"/>
  <c r="K640" i="3"/>
  <c r="K879" i="3"/>
  <c r="K875" i="3"/>
  <c r="K871" i="3"/>
  <c r="K867" i="3"/>
  <c r="K863" i="3"/>
  <c r="K859" i="3"/>
  <c r="K855" i="3"/>
  <c r="K851" i="3"/>
  <c r="K847" i="3"/>
  <c r="K843" i="3"/>
  <c r="K839" i="3"/>
  <c r="K835" i="3"/>
  <c r="K831" i="3"/>
  <c r="K827" i="3"/>
  <c r="K823" i="3"/>
  <c r="K819" i="3"/>
  <c r="K815" i="3"/>
  <c r="K811" i="3"/>
  <c r="K807" i="3"/>
  <c r="K803" i="3"/>
  <c r="K799" i="3"/>
  <c r="K795" i="3"/>
  <c r="K791" i="3"/>
  <c r="K787" i="3"/>
  <c r="K783" i="3"/>
  <c r="K779" i="3"/>
  <c r="K775" i="3"/>
  <c r="K771" i="3"/>
  <c r="K767" i="3"/>
  <c r="K763" i="3"/>
  <c r="K759" i="3"/>
  <c r="K755" i="3"/>
  <c r="K751" i="3"/>
  <c r="K747" i="3"/>
  <c r="K743" i="3"/>
  <c r="K739" i="3"/>
  <c r="K735" i="3"/>
  <c r="K731" i="3"/>
  <c r="K727" i="3"/>
  <c r="K723" i="3"/>
  <c r="K719" i="3"/>
  <c r="K715" i="3"/>
  <c r="K711" i="3"/>
  <c r="K707" i="3"/>
  <c r="K703" i="3"/>
  <c r="K699" i="3"/>
  <c r="K695" i="3"/>
  <c r="K691" i="3"/>
  <c r="K687" i="3"/>
  <c r="K683" i="3"/>
  <c r="K679" i="3"/>
  <c r="K675" i="3"/>
  <c r="K671" i="3"/>
  <c r="K667" i="3"/>
  <c r="K663" i="3"/>
  <c r="K659" i="3"/>
  <c r="K655" i="3"/>
  <c r="K651" i="3"/>
  <c r="K647" i="3"/>
  <c r="K643" i="3"/>
  <c r="K639" i="3"/>
  <c r="K635" i="3"/>
  <c r="K631" i="3"/>
  <c r="K627" i="3"/>
  <c r="K623" i="3"/>
  <c r="K619" i="3"/>
  <c r="K615" i="3"/>
  <c r="K611" i="3"/>
  <c r="K607" i="3"/>
  <c r="K603" i="3"/>
  <c r="K599" i="3"/>
  <c r="K595" i="3"/>
  <c r="K591" i="3"/>
  <c r="K587" i="3"/>
  <c r="K583" i="3"/>
  <c r="K579" i="3"/>
  <c r="K575" i="3"/>
  <c r="K571" i="3"/>
  <c r="K567" i="3"/>
  <c r="K563" i="3"/>
  <c r="K559" i="3"/>
  <c r="K555" i="3"/>
  <c r="K551" i="3"/>
  <c r="K547" i="3"/>
  <c r="K543" i="3"/>
  <c r="K539" i="3"/>
  <c r="K535" i="3"/>
  <c r="K531" i="3"/>
  <c r="K527" i="3"/>
  <c r="K523" i="3"/>
  <c r="K519" i="3"/>
  <c r="K515" i="3"/>
  <c r="K511" i="3"/>
  <c r="K507" i="3"/>
  <c r="K503" i="3"/>
  <c r="K499" i="3"/>
  <c r="K495" i="3"/>
  <c r="K491" i="3"/>
  <c r="K487" i="3"/>
  <c r="K483" i="3"/>
  <c r="K479" i="3"/>
  <c r="K475" i="3"/>
  <c r="K471" i="3"/>
  <c r="K467" i="3"/>
  <c r="K463" i="3"/>
  <c r="K459" i="3"/>
  <c r="K455" i="3"/>
  <c r="K451" i="3"/>
  <c r="K447" i="3"/>
  <c r="K443" i="3"/>
  <c r="K439" i="3"/>
  <c r="K435" i="3"/>
  <c r="K431" i="3"/>
  <c r="K427" i="3"/>
  <c r="K423" i="3"/>
  <c r="K419" i="3"/>
  <c r="K415" i="3"/>
  <c r="K411" i="3"/>
  <c r="K407" i="3"/>
  <c r="K403" i="3"/>
  <c r="K399" i="3"/>
  <c r="K395" i="3"/>
  <c r="K391" i="3"/>
  <c r="K387" i="3"/>
  <c r="K383" i="3"/>
  <c r="K379" i="3"/>
  <c r="K375" i="3"/>
  <c r="K371" i="3"/>
  <c r="K367" i="3"/>
  <c r="K363" i="3"/>
  <c r="K359" i="3"/>
  <c r="K355" i="3"/>
  <c r="K351" i="3"/>
  <c r="K347" i="3"/>
  <c r="K343" i="3"/>
  <c r="K339" i="3"/>
  <c r="K335" i="3"/>
  <c r="K331" i="3"/>
  <c r="K327" i="3"/>
  <c r="K323" i="3"/>
  <c r="K319" i="3"/>
  <c r="K315" i="3"/>
  <c r="K311" i="3"/>
  <c r="K307" i="3"/>
  <c r="K303" i="3"/>
  <c r="K299" i="3"/>
  <c r="K295" i="3"/>
  <c r="K291" i="3"/>
  <c r="K287" i="3"/>
  <c r="K283" i="3"/>
  <c r="K279" i="3"/>
  <c r="K275" i="3"/>
  <c r="K271" i="3"/>
  <c r="K267" i="3"/>
  <c r="K263" i="3"/>
  <c r="K259" i="3"/>
  <c r="K255" i="3"/>
  <c r="K251" i="3"/>
  <c r="K247" i="3"/>
  <c r="K243" i="3"/>
  <c r="K239" i="3"/>
  <c r="K235" i="3"/>
  <c r="K231" i="3"/>
  <c r="K227" i="3"/>
  <c r="K223" i="3"/>
  <c r="K219" i="3"/>
  <c r="K215" i="3"/>
  <c r="K211" i="3"/>
  <c r="K207" i="3"/>
  <c r="K203" i="3"/>
  <c r="K199" i="3"/>
  <c r="K195" i="3"/>
  <c r="K191" i="3"/>
  <c r="K187" i="3"/>
  <c r="K183" i="3"/>
  <c r="K179" i="3"/>
  <c r="K175" i="3"/>
  <c r="K171" i="3"/>
  <c r="K167" i="3"/>
  <c r="K163" i="3"/>
  <c r="K159" i="3"/>
  <c r="K155" i="3"/>
  <c r="K151" i="3"/>
  <c r="K147" i="3"/>
  <c r="K143" i="3"/>
  <c r="K139" i="3"/>
  <c r="K135" i="3"/>
  <c r="K131" i="3"/>
  <c r="K127" i="3"/>
  <c r="K122" i="3"/>
  <c r="K118" i="3"/>
  <c r="K114" i="3"/>
  <c r="K110" i="3"/>
  <c r="K106" i="3"/>
  <c r="K102" i="3"/>
  <c r="K98" i="3"/>
  <c r="K94" i="3"/>
  <c r="K90" i="3"/>
  <c r="K86" i="3"/>
  <c r="K82" i="3"/>
  <c r="K78" i="3"/>
  <c r="K74" i="3"/>
  <c r="K70" i="3"/>
  <c r="K66" i="3"/>
  <c r="K62" i="3"/>
  <c r="K58" i="3"/>
  <c r="K54" i="3"/>
  <c r="K50" i="3"/>
  <c r="K46" i="3"/>
  <c r="K42" i="3"/>
  <c r="K38" i="3"/>
  <c r="K34" i="3"/>
  <c r="K30" i="3"/>
  <c r="K26" i="3"/>
  <c r="K22" i="3"/>
  <c r="K18" i="3"/>
  <c r="K14" i="3"/>
  <c r="K10" i="3"/>
  <c r="K874" i="3"/>
  <c r="K858" i="3"/>
  <c r="K842" i="3"/>
  <c r="K834" i="3"/>
  <c r="K830" i="3"/>
  <c r="K826" i="3"/>
  <c r="K822" i="3"/>
  <c r="K818" i="3"/>
  <c r="K814" i="3"/>
  <c r="K810" i="3"/>
  <c r="K806" i="3"/>
  <c r="K802" i="3"/>
  <c r="K798" i="3"/>
  <c r="K794" i="3"/>
  <c r="K790" i="3"/>
  <c r="K786" i="3"/>
  <c r="K782" i="3"/>
  <c r="K778" i="3"/>
  <c r="K774" i="3"/>
  <c r="K770" i="3"/>
  <c r="K766" i="3"/>
  <c r="K762" i="3"/>
  <c r="K758" i="3"/>
  <c r="K754" i="3"/>
  <c r="K750" i="3"/>
  <c r="K746" i="3"/>
  <c r="K742" i="3"/>
  <c r="K738" i="3"/>
  <c r="K734" i="3"/>
  <c r="K730" i="3"/>
  <c r="K726" i="3"/>
  <c r="K722" i="3"/>
  <c r="K718" i="3"/>
  <c r="K714" i="3"/>
  <c r="K710" i="3"/>
  <c r="K706" i="3"/>
  <c r="K702" i="3"/>
  <c r="K698" i="3"/>
  <c r="K694" i="3"/>
  <c r="K690" i="3"/>
  <c r="K686" i="3"/>
  <c r="K682" i="3"/>
  <c r="K678" i="3"/>
  <c r="K674" i="3"/>
  <c r="K670" i="3"/>
  <c r="K666" i="3"/>
  <c r="K662" i="3"/>
  <c r="K658" i="3"/>
  <c r="K654" i="3"/>
  <c r="K650" i="3"/>
  <c r="K646" i="3"/>
  <c r="K642" i="3"/>
  <c r="K638" i="3"/>
  <c r="K634" i="3"/>
  <c r="K630" i="3"/>
  <c r="K626" i="3"/>
  <c r="K622" i="3"/>
  <c r="K618" i="3"/>
  <c r="K614" i="3"/>
  <c r="K610" i="3"/>
  <c r="K606" i="3"/>
  <c r="K602" i="3"/>
  <c r="K598" i="3"/>
  <c r="K594" i="3"/>
  <c r="K590" i="3"/>
  <c r="K586" i="3"/>
  <c r="K582" i="3"/>
  <c r="K578" i="3"/>
  <c r="K574" i="3"/>
  <c r="K570" i="3"/>
  <c r="K566" i="3"/>
  <c r="K562" i="3"/>
  <c r="K558" i="3"/>
  <c r="K554" i="3"/>
  <c r="K550" i="3"/>
  <c r="K546" i="3"/>
  <c r="K542" i="3"/>
  <c r="K538" i="3"/>
  <c r="K534" i="3"/>
  <c r="K530" i="3"/>
  <c r="K526" i="3"/>
  <c r="K522" i="3"/>
  <c r="K518" i="3"/>
  <c r="K514" i="3"/>
  <c r="K510" i="3"/>
  <c r="K506" i="3"/>
  <c r="K502" i="3"/>
  <c r="K498" i="3"/>
  <c r="K494" i="3"/>
  <c r="K490" i="3"/>
  <c r="K486" i="3"/>
  <c r="K482" i="3"/>
  <c r="K478" i="3"/>
  <c r="K474" i="3"/>
  <c r="K470" i="3"/>
  <c r="K466" i="3"/>
  <c r="K462" i="3"/>
  <c r="K458" i="3"/>
  <c r="K454" i="3"/>
  <c r="K450" i="3"/>
  <c r="K446" i="3"/>
  <c r="K442" i="3"/>
  <c r="K438" i="3"/>
  <c r="K434" i="3"/>
  <c r="K430" i="3"/>
  <c r="K426" i="3"/>
  <c r="K422" i="3"/>
  <c r="K418" i="3"/>
  <c r="K414" i="3"/>
  <c r="K410" i="3"/>
  <c r="K406" i="3"/>
  <c r="K402" i="3"/>
  <c r="K398" i="3"/>
  <c r="K394" i="3"/>
  <c r="K390" i="3"/>
  <c r="K386" i="3"/>
  <c r="K382" i="3"/>
  <c r="K378" i="3"/>
  <c r="K374" i="3"/>
  <c r="K370" i="3"/>
  <c r="K366" i="3"/>
  <c r="K362" i="3"/>
  <c r="K358" i="3"/>
  <c r="K354" i="3"/>
  <c r="K350" i="3"/>
  <c r="K346" i="3"/>
  <c r="K342" i="3"/>
  <c r="K338" i="3"/>
  <c r="K334" i="3"/>
  <c r="K330" i="3"/>
  <c r="K326" i="3"/>
  <c r="K322" i="3"/>
  <c r="K318" i="3"/>
  <c r="K314" i="3"/>
  <c r="K310" i="3"/>
  <c r="K306" i="3"/>
  <c r="K302" i="3"/>
  <c r="K298" i="3"/>
  <c r="K294" i="3"/>
  <c r="K290" i="3"/>
  <c r="K286" i="3"/>
  <c r="K282" i="3"/>
  <c r="K278" i="3"/>
  <c r="K274" i="3"/>
  <c r="K270" i="3"/>
  <c r="K266" i="3"/>
  <c r="K262" i="3"/>
  <c r="K258" i="3"/>
  <c r="K254" i="3"/>
  <c r="K250" i="3"/>
  <c r="K246" i="3"/>
  <c r="K242" i="3"/>
  <c r="K238" i="3"/>
  <c r="K234" i="3"/>
  <c r="K230" i="3"/>
  <c r="K226" i="3"/>
  <c r="K222" i="3"/>
  <c r="K218" i="3"/>
  <c r="K214" i="3"/>
  <c r="K210" i="3"/>
  <c r="K206" i="3"/>
  <c r="K202" i="3"/>
  <c r="K198" i="3"/>
  <c r="K194" i="3"/>
  <c r="K190" i="3"/>
  <c r="K186" i="3"/>
  <c r="K182" i="3"/>
  <c r="K178" i="3"/>
  <c r="K174" i="3"/>
  <c r="K170" i="3"/>
  <c r="K166" i="3"/>
  <c r="K162" i="3"/>
  <c r="K158" i="3"/>
  <c r="K154" i="3"/>
  <c r="K150" i="3"/>
  <c r="K146" i="3"/>
  <c r="K142" i="3"/>
  <c r="K138" i="3"/>
  <c r="K134" i="3"/>
  <c r="K130" i="3"/>
  <c r="K126" i="3"/>
  <c r="K121" i="3"/>
  <c r="K117" i="3"/>
  <c r="K113" i="3"/>
  <c r="K109" i="3"/>
  <c r="K105" i="3"/>
  <c r="K101" i="3"/>
  <c r="K97" i="3"/>
  <c r="K93" i="3"/>
  <c r="K89" i="3"/>
  <c r="K85" i="3"/>
  <c r="K81" i="3"/>
  <c r="K77" i="3"/>
  <c r="K73" i="3"/>
  <c r="K69" i="3"/>
  <c r="K65" i="3"/>
  <c r="K61" i="3"/>
  <c r="K57" i="3"/>
  <c r="K53" i="3"/>
  <c r="K49" i="3"/>
  <c r="K45" i="3"/>
  <c r="K41" i="3"/>
  <c r="K37" i="3"/>
  <c r="K33" i="3"/>
  <c r="K29" i="3"/>
  <c r="K25" i="3"/>
  <c r="K21" i="3"/>
  <c r="K17" i="3"/>
  <c r="K13" i="3"/>
  <c r="K9" i="3"/>
  <c r="K6" i="3"/>
  <c r="K870" i="3"/>
  <c r="K850" i="3"/>
  <c r="K877" i="3"/>
  <c r="K857" i="3"/>
  <c r="K845" i="3"/>
  <c r="K833" i="3"/>
  <c r="K821" i="3"/>
  <c r="K809" i="3"/>
  <c r="K801" i="3"/>
  <c r="K793" i="3"/>
  <c r="K785" i="3"/>
  <c r="K781" i="3"/>
  <c r="K777" i="3"/>
  <c r="K773" i="3"/>
  <c r="K769" i="3"/>
  <c r="K765" i="3"/>
  <c r="K761" i="3"/>
  <c r="K757" i="3"/>
  <c r="K753" i="3"/>
  <c r="K749" i="3"/>
  <c r="K745" i="3"/>
  <c r="K741" i="3"/>
  <c r="K737" i="3"/>
  <c r="K733" i="3"/>
  <c r="K729" i="3"/>
  <c r="K725" i="3"/>
  <c r="K721" i="3"/>
  <c r="K717" i="3"/>
  <c r="K713" i="3"/>
  <c r="K709" i="3"/>
  <c r="K705" i="3"/>
  <c r="K701" i="3"/>
  <c r="K697" i="3"/>
  <c r="K693" i="3"/>
  <c r="K689" i="3"/>
  <c r="K685" i="3"/>
  <c r="K681" i="3"/>
  <c r="K677" i="3"/>
  <c r="K673" i="3"/>
  <c r="K669" i="3"/>
  <c r="K665" i="3"/>
  <c r="K661" i="3"/>
  <c r="K657" i="3"/>
  <c r="K653" i="3"/>
  <c r="K649" i="3"/>
  <c r="K645" i="3"/>
  <c r="K641" i="3"/>
  <c r="K637" i="3"/>
  <c r="K633" i="3"/>
  <c r="K629" i="3"/>
  <c r="K625" i="3"/>
  <c r="K621" i="3"/>
  <c r="K617" i="3"/>
  <c r="K613" i="3"/>
  <c r="K609" i="3"/>
  <c r="K605" i="3"/>
  <c r="K601" i="3"/>
  <c r="K597" i="3"/>
  <c r="K593" i="3"/>
  <c r="K589" i="3"/>
  <c r="K585" i="3"/>
  <c r="K581" i="3"/>
  <c r="K577" i="3"/>
  <c r="K573" i="3"/>
  <c r="K569" i="3"/>
  <c r="K565" i="3"/>
  <c r="K561" i="3"/>
  <c r="K557" i="3"/>
  <c r="K553" i="3"/>
  <c r="K549" i="3"/>
  <c r="K545" i="3"/>
  <c r="K541" i="3"/>
  <c r="K537" i="3"/>
  <c r="K533" i="3"/>
  <c r="K529" i="3"/>
  <c r="K525" i="3"/>
  <c r="K521" i="3"/>
  <c r="K517" i="3"/>
  <c r="K513" i="3"/>
  <c r="K509" i="3"/>
  <c r="K505" i="3"/>
  <c r="K501" i="3"/>
  <c r="K497" i="3"/>
  <c r="K493" i="3"/>
  <c r="K489" i="3"/>
  <c r="K485" i="3"/>
  <c r="K481" i="3"/>
  <c r="K477" i="3"/>
  <c r="K473" i="3"/>
  <c r="K469" i="3"/>
  <c r="K465" i="3"/>
  <c r="K461" i="3"/>
  <c r="K457" i="3"/>
  <c r="K453" i="3"/>
  <c r="K449" i="3"/>
  <c r="K445" i="3"/>
  <c r="K441" i="3"/>
  <c r="K437" i="3"/>
  <c r="K433" i="3"/>
  <c r="K429" i="3"/>
  <c r="K425" i="3"/>
  <c r="K421" i="3"/>
  <c r="K417" i="3"/>
  <c r="K413" i="3"/>
  <c r="K409" i="3"/>
  <c r="K405" i="3"/>
  <c r="K401" i="3"/>
  <c r="K397" i="3"/>
  <c r="K393" i="3"/>
  <c r="K389" i="3"/>
  <c r="K385" i="3"/>
  <c r="K381" i="3"/>
  <c r="K377" i="3"/>
  <c r="K373" i="3"/>
  <c r="K369" i="3"/>
  <c r="K365" i="3"/>
  <c r="K361" i="3"/>
  <c r="K357" i="3"/>
  <c r="K353" i="3"/>
  <c r="K349" i="3"/>
  <c r="K345" i="3"/>
  <c r="K341" i="3"/>
  <c r="K337" i="3"/>
  <c r="K333" i="3"/>
  <c r="K329" i="3"/>
  <c r="K325" i="3"/>
  <c r="K321" i="3"/>
  <c r="K317" i="3"/>
  <c r="K313" i="3"/>
  <c r="K309" i="3"/>
  <c r="K305" i="3"/>
  <c r="K301" i="3"/>
  <c r="K297" i="3"/>
  <c r="K293" i="3"/>
  <c r="K289" i="3"/>
  <c r="K285" i="3"/>
  <c r="K281" i="3"/>
  <c r="K277" i="3"/>
  <c r="K273" i="3"/>
  <c r="K269" i="3"/>
  <c r="K265" i="3"/>
  <c r="K261" i="3"/>
  <c r="K257" i="3"/>
  <c r="K253" i="3"/>
  <c r="K249" i="3"/>
  <c r="K245" i="3"/>
  <c r="K241" i="3"/>
  <c r="K237" i="3"/>
  <c r="K233" i="3"/>
  <c r="K229" i="3"/>
  <c r="K225" i="3"/>
  <c r="K221" i="3"/>
  <c r="K217" i="3"/>
  <c r="K213" i="3"/>
  <c r="K209" i="3"/>
  <c r="K205" i="3"/>
  <c r="K201" i="3"/>
  <c r="K197" i="3"/>
  <c r="K193" i="3"/>
  <c r="K189" i="3"/>
  <c r="K185" i="3"/>
  <c r="K181" i="3"/>
  <c r="K177" i="3"/>
  <c r="K173" i="3"/>
  <c r="K169" i="3"/>
  <c r="K165" i="3"/>
  <c r="K161" i="3"/>
  <c r="K157" i="3"/>
  <c r="K153" i="3"/>
  <c r="K149" i="3"/>
  <c r="K145" i="3"/>
  <c r="K141" i="3"/>
  <c r="K137" i="3"/>
  <c r="K133" i="3"/>
  <c r="K129" i="3"/>
  <c r="K124" i="3"/>
  <c r="K120" i="3"/>
  <c r="K116" i="3"/>
  <c r="K112" i="3"/>
  <c r="K108" i="3"/>
  <c r="K104" i="3"/>
  <c r="K100" i="3"/>
  <c r="K96" i="3"/>
  <c r="K92" i="3"/>
  <c r="K88" i="3"/>
  <c r="K84" i="3"/>
  <c r="K80" i="3"/>
  <c r="K76" i="3"/>
  <c r="K72" i="3"/>
  <c r="K68" i="3"/>
  <c r="K64" i="3"/>
  <c r="K60" i="3"/>
  <c r="K56" i="3"/>
  <c r="K52" i="3"/>
  <c r="K48" i="3"/>
  <c r="K44" i="3"/>
  <c r="K40" i="3"/>
  <c r="K36" i="3"/>
  <c r="K32" i="3"/>
  <c r="K28" i="3"/>
  <c r="K24" i="3"/>
  <c r="K20" i="3"/>
  <c r="K16" i="3"/>
  <c r="K12" i="3"/>
  <c r="K8" i="3"/>
  <c r="K866" i="3"/>
  <c r="K846" i="3"/>
  <c r="K881" i="3"/>
  <c r="K869" i="3"/>
  <c r="K865" i="3"/>
  <c r="K853" i="3"/>
  <c r="K841" i="3"/>
  <c r="K825" i="3"/>
  <c r="K813" i="3"/>
  <c r="K797" i="3"/>
  <c r="K880" i="3"/>
  <c r="K868" i="3"/>
  <c r="K856" i="3"/>
  <c r="K848" i="3"/>
  <c r="K836" i="3"/>
  <c r="K828" i="3"/>
  <c r="K820" i="3"/>
  <c r="K812" i="3"/>
  <c r="K804" i="3"/>
  <c r="K792" i="3"/>
  <c r="K784" i="3"/>
  <c r="K772" i="3"/>
  <c r="K764" i="3"/>
  <c r="K752" i="3"/>
  <c r="K744" i="3"/>
  <c r="K736" i="3"/>
  <c r="K724" i="3"/>
  <c r="K716" i="3"/>
  <c r="K708" i="3"/>
  <c r="K696" i="3"/>
  <c r="K688" i="3"/>
  <c r="K680" i="3"/>
  <c r="K672" i="3"/>
  <c r="K664" i="3"/>
  <c r="K656" i="3"/>
  <c r="K652" i="3"/>
  <c r="K648" i="3"/>
  <c r="K644" i="3"/>
  <c r="K636" i="3"/>
  <c r="K632" i="3"/>
  <c r="K628" i="3"/>
  <c r="K624" i="3"/>
  <c r="K620" i="3"/>
  <c r="K616" i="3"/>
  <c r="K612" i="3"/>
  <c r="K608" i="3"/>
  <c r="K604" i="3"/>
  <c r="K600" i="3"/>
  <c r="K596" i="3"/>
  <c r="K592" i="3"/>
  <c r="K588" i="3"/>
  <c r="K584" i="3"/>
  <c r="K580" i="3"/>
  <c r="K576" i="3"/>
  <c r="K572" i="3"/>
  <c r="K568" i="3"/>
  <c r="K564" i="3"/>
  <c r="K560" i="3"/>
  <c r="K556" i="3"/>
  <c r="K552" i="3"/>
  <c r="K548" i="3"/>
  <c r="K544" i="3"/>
  <c r="K540" i="3"/>
  <c r="K536" i="3"/>
  <c r="K532" i="3"/>
  <c r="K528" i="3"/>
  <c r="K524" i="3"/>
  <c r="K520" i="3"/>
  <c r="K516" i="3"/>
  <c r="K512" i="3"/>
  <c r="K508" i="3"/>
  <c r="K504" i="3"/>
  <c r="K500" i="3"/>
  <c r="K496" i="3"/>
  <c r="K492" i="3"/>
  <c r="K488" i="3"/>
  <c r="K484" i="3"/>
  <c r="K480" i="3"/>
  <c r="K476" i="3"/>
  <c r="K472" i="3"/>
  <c r="K468" i="3"/>
  <c r="K464" i="3"/>
  <c r="K460" i="3"/>
  <c r="K456" i="3"/>
  <c r="K452" i="3"/>
  <c r="K448" i="3"/>
  <c r="K444" i="3"/>
  <c r="K440" i="3"/>
  <c r="K436" i="3"/>
  <c r="K432" i="3"/>
  <c r="K428" i="3"/>
  <c r="K424" i="3"/>
  <c r="K420" i="3"/>
  <c r="K416" i="3"/>
  <c r="K412" i="3"/>
  <c r="K408" i="3"/>
  <c r="K404" i="3"/>
  <c r="K400" i="3"/>
  <c r="K396" i="3"/>
  <c r="K392" i="3"/>
  <c r="K388" i="3"/>
  <c r="K384" i="3"/>
  <c r="K380" i="3"/>
  <c r="K376" i="3"/>
  <c r="K372" i="3"/>
  <c r="K368" i="3"/>
  <c r="K364" i="3"/>
  <c r="K360" i="3"/>
  <c r="K356" i="3"/>
  <c r="K352" i="3"/>
  <c r="K348" i="3"/>
  <c r="K344" i="3"/>
  <c r="K340" i="3"/>
  <c r="K336" i="3"/>
  <c r="K332" i="3"/>
  <c r="K328" i="3"/>
  <c r="K324" i="3"/>
  <c r="K320" i="3"/>
  <c r="K316" i="3"/>
  <c r="K312" i="3"/>
  <c r="K308" i="3"/>
  <c r="K304" i="3"/>
  <c r="K300" i="3"/>
  <c r="K296" i="3"/>
  <c r="K292" i="3"/>
  <c r="K288" i="3"/>
  <c r="K284" i="3"/>
  <c r="K280" i="3"/>
  <c r="K276" i="3"/>
  <c r="K272" i="3"/>
  <c r="K268" i="3"/>
  <c r="K264" i="3"/>
  <c r="K260" i="3"/>
  <c r="K256" i="3"/>
  <c r="K252" i="3"/>
  <c r="K248" i="3"/>
  <c r="K244" i="3"/>
  <c r="K240" i="3"/>
  <c r="K236" i="3"/>
  <c r="K232" i="3"/>
  <c r="K228" i="3"/>
  <c r="K224" i="3"/>
  <c r="K220" i="3"/>
  <c r="K216" i="3"/>
  <c r="K212" i="3"/>
  <c r="K208" i="3"/>
  <c r="K204" i="3"/>
  <c r="K200" i="3"/>
  <c r="K196" i="3"/>
  <c r="K192" i="3"/>
  <c r="K188" i="3"/>
  <c r="K184" i="3"/>
  <c r="K180" i="3"/>
  <c r="K176" i="3"/>
  <c r="K172" i="3"/>
  <c r="K168" i="3"/>
  <c r="K164" i="3"/>
  <c r="K160" i="3"/>
  <c r="K156" i="3"/>
  <c r="K152" i="3"/>
  <c r="K148" i="3"/>
  <c r="K144" i="3"/>
  <c r="K140" i="3"/>
  <c r="K136" i="3"/>
  <c r="K132" i="3"/>
  <c r="K128" i="3"/>
  <c r="K123" i="3"/>
  <c r="K119" i="3"/>
  <c r="K115" i="3"/>
  <c r="K111" i="3"/>
  <c r="K107" i="3"/>
  <c r="K103" i="3"/>
  <c r="K99" i="3"/>
  <c r="K95" i="3"/>
  <c r="K91" i="3"/>
  <c r="K87" i="3"/>
  <c r="K83" i="3"/>
  <c r="K79" i="3"/>
  <c r="K75" i="3"/>
  <c r="K71" i="3"/>
  <c r="K67" i="3"/>
  <c r="K63" i="3"/>
  <c r="K59" i="3"/>
  <c r="K55" i="3"/>
  <c r="K51" i="3"/>
  <c r="K47" i="3"/>
  <c r="K43" i="3"/>
  <c r="K39" i="3"/>
  <c r="K35" i="3"/>
  <c r="K31" i="3"/>
  <c r="K27" i="3"/>
  <c r="K23" i="3"/>
  <c r="K19" i="3"/>
  <c r="K15" i="3"/>
  <c r="K11" i="3"/>
  <c r="K7" i="3"/>
  <c r="B68" i="3"/>
  <c r="D121" i="3"/>
  <c r="E15" i="3"/>
  <c r="E13" i="3" s="1"/>
  <c r="E16" i="3"/>
  <c r="E14" i="3" l="1"/>
  <c r="L573" i="3" s="1"/>
  <c r="L882" i="3" l="1"/>
  <c r="N573" i="3"/>
  <c r="P573" i="3"/>
  <c r="L125" i="3"/>
  <c r="C124" i="3"/>
  <c r="L822" i="3"/>
  <c r="L603" i="3"/>
  <c r="L778" i="3"/>
  <c r="L498" i="3"/>
  <c r="L255" i="3"/>
  <c r="L79" i="3"/>
  <c r="L355" i="3"/>
  <c r="L205" i="3"/>
  <c r="L739" i="3"/>
  <c r="L636" i="3"/>
  <c r="L73" i="3"/>
  <c r="L106" i="3"/>
  <c r="L433" i="3"/>
  <c r="L791" i="3"/>
  <c r="L322" i="3"/>
  <c r="L869" i="3"/>
  <c r="L297" i="3"/>
  <c r="L397" i="3"/>
  <c r="L514" i="3"/>
  <c r="L459" i="3"/>
  <c r="L305" i="3"/>
  <c r="L215" i="3"/>
  <c r="L807" i="3"/>
  <c r="L62" i="3"/>
  <c r="L462" i="3"/>
  <c r="L108" i="3"/>
  <c r="L130" i="3"/>
  <c r="L751" i="3"/>
  <c r="L677" i="3"/>
  <c r="L81" i="3"/>
  <c r="L119" i="3"/>
  <c r="L655" i="3"/>
  <c r="L521" i="3"/>
  <c r="L792" i="3"/>
  <c r="L536" i="3"/>
  <c r="L427" i="3"/>
  <c r="L66" i="3"/>
  <c r="L24" i="3"/>
  <c r="L391" i="3"/>
  <c r="L243" i="3"/>
  <c r="L752" i="3"/>
  <c r="L384" i="3"/>
  <c r="L368" i="3"/>
  <c r="L373" i="3"/>
  <c r="L862" i="3"/>
  <c r="L49" i="3"/>
  <c r="L611" i="3"/>
  <c r="L568" i="3"/>
  <c r="L719" i="3"/>
  <c r="L32" i="3"/>
  <c r="L74" i="3"/>
  <c r="L246" i="3"/>
  <c r="L316" i="3"/>
  <c r="L665" i="3"/>
  <c r="L776" i="3"/>
  <c r="L376" i="3"/>
  <c r="L206" i="3"/>
  <c r="L248" i="3"/>
  <c r="L674" i="3"/>
  <c r="L27" i="3"/>
  <c r="L785" i="3"/>
  <c r="L852" i="3"/>
  <c r="L309" i="3"/>
  <c r="L593" i="3"/>
  <c r="L703" i="3"/>
  <c r="L714" i="3"/>
  <c r="L159" i="3"/>
  <c r="L240" i="3"/>
  <c r="L329" i="3"/>
  <c r="L419" i="3"/>
  <c r="L548" i="3"/>
  <c r="L633" i="3"/>
  <c r="L610" i="3"/>
  <c r="L353" i="3"/>
  <c r="L651" i="3"/>
  <c r="L318" i="3"/>
  <c r="L114" i="3"/>
  <c r="L311" i="3"/>
  <c r="L706" i="3"/>
  <c r="L138" i="3"/>
  <c r="L69" i="3"/>
  <c r="L731" i="3"/>
  <c r="L559" i="3"/>
  <c r="L7" i="3"/>
  <c r="L670" i="3"/>
  <c r="L767" i="3"/>
  <c r="L687" i="3"/>
  <c r="L773" i="3"/>
  <c r="L191" i="3"/>
  <c r="L176" i="3"/>
  <c r="L233" i="3"/>
  <c r="L150" i="3"/>
  <c r="L503" i="3"/>
  <c r="L464" i="3"/>
  <c r="L505" i="3"/>
  <c r="L370" i="3"/>
  <c r="L872" i="3"/>
  <c r="L369" i="3"/>
  <c r="L456" i="3"/>
  <c r="L475" i="3"/>
  <c r="L286" i="3"/>
  <c r="L289" i="3"/>
  <c r="L121" i="3"/>
  <c r="L88" i="3"/>
  <c r="L802" i="3"/>
  <c r="L250" i="3"/>
  <c r="L141" i="3"/>
  <c r="L147" i="3"/>
  <c r="L613" i="3"/>
  <c r="L485" i="3"/>
  <c r="L734" i="3"/>
  <c r="L390" i="3"/>
  <c r="L577" i="3"/>
  <c r="L707" i="3"/>
  <c r="L671" i="3"/>
  <c r="L810" i="3"/>
  <c r="L805" i="3"/>
  <c r="L64" i="3"/>
  <c r="L319" i="3"/>
  <c r="L208" i="3"/>
  <c r="L169" i="3"/>
  <c r="L87" i="3"/>
  <c r="L278" i="3"/>
  <c r="L527" i="3"/>
  <c r="L444" i="3"/>
  <c r="L357" i="3"/>
  <c r="L537" i="3"/>
  <c r="L434" i="3"/>
  <c r="L626" i="3"/>
  <c r="L712" i="3"/>
  <c r="L600" i="3"/>
  <c r="L440" i="3"/>
  <c r="L555" i="3"/>
  <c r="L347" i="3"/>
  <c r="L111" i="3"/>
  <c r="L225" i="3"/>
  <c r="L200" i="3"/>
  <c r="L247" i="3"/>
  <c r="L765" i="3"/>
  <c r="L727" i="3"/>
  <c r="L330" i="3"/>
  <c r="L333" i="3"/>
  <c r="L85" i="3"/>
  <c r="L721" i="3"/>
  <c r="L795" i="3"/>
  <c r="L394" i="3"/>
  <c r="L328" i="3"/>
  <c r="L481" i="3"/>
  <c r="L474" i="3"/>
  <c r="L213" i="3"/>
  <c r="L595" i="3"/>
  <c r="L155" i="3"/>
  <c r="L771" i="3"/>
  <c r="L799" i="3"/>
  <c r="L858" i="3"/>
  <c r="L842" i="3"/>
  <c r="L682" i="3"/>
  <c r="L741" i="3"/>
  <c r="L127" i="3"/>
  <c r="L287" i="3"/>
  <c r="L113" i="3"/>
  <c r="L42" i="3"/>
  <c r="L201" i="3"/>
  <c r="L23" i="3"/>
  <c r="L214" i="3"/>
  <c r="L387" i="3"/>
  <c r="L567" i="3"/>
  <c r="L400" i="3"/>
  <c r="L572" i="3"/>
  <c r="L441" i="3"/>
  <c r="L601" i="3"/>
  <c r="L418" i="3"/>
  <c r="L546" i="3"/>
  <c r="L840" i="3"/>
  <c r="L680" i="3"/>
  <c r="L648" i="3"/>
  <c r="L472" i="3"/>
  <c r="L344" i="3"/>
  <c r="L539" i="3"/>
  <c r="L363" i="3"/>
  <c r="L222" i="3"/>
  <c r="L47" i="3"/>
  <c r="L161" i="3"/>
  <c r="L232" i="3"/>
  <c r="L41" i="3"/>
  <c r="L104" i="3"/>
  <c r="L797" i="3"/>
  <c r="L834" i="3"/>
  <c r="L439" i="3"/>
  <c r="L202" i="3"/>
  <c r="L301" i="3"/>
  <c r="L196" i="3"/>
  <c r="L179" i="3"/>
  <c r="L694" i="3"/>
  <c r="L879" i="3"/>
  <c r="L732" i="3"/>
  <c r="L361" i="3"/>
  <c r="L65" i="3"/>
  <c r="L468" i="3"/>
  <c r="L97" i="3"/>
  <c r="L372" i="3"/>
  <c r="L382" i="3"/>
  <c r="L197" i="3"/>
  <c r="L803" i="3"/>
  <c r="L675" i="3"/>
  <c r="L735" i="3"/>
  <c r="L783" i="3"/>
  <c r="L874" i="3"/>
  <c r="L746" i="3"/>
  <c r="L837" i="3"/>
  <c r="L709" i="3"/>
  <c r="L96" i="3"/>
  <c r="L223" i="3"/>
  <c r="L17" i="3"/>
  <c r="L144" i="3"/>
  <c r="L10" i="3"/>
  <c r="L137" i="3"/>
  <c r="L265" i="3"/>
  <c r="L55" i="3"/>
  <c r="L182" i="3"/>
  <c r="L310" i="3"/>
  <c r="L483" i="3"/>
  <c r="L591" i="3"/>
  <c r="L356" i="3"/>
  <c r="L528" i="3"/>
  <c r="L656" i="3"/>
  <c r="L457" i="3"/>
  <c r="L585" i="3"/>
  <c r="L354" i="3"/>
  <c r="L450" i="3"/>
  <c r="L578" i="3"/>
  <c r="L856" i="3"/>
  <c r="L744" i="3"/>
  <c r="L385" i="3"/>
  <c r="L632" i="3"/>
  <c r="L520" i="3"/>
  <c r="L392" i="3"/>
  <c r="L619" i="3"/>
  <c r="L523" i="3"/>
  <c r="L395" i="3"/>
  <c r="L302" i="3"/>
  <c r="L158" i="3"/>
  <c r="L321" i="3"/>
  <c r="L193" i="3"/>
  <c r="L50" i="3"/>
  <c r="L136" i="3"/>
  <c r="L327" i="3"/>
  <c r="L199" i="3"/>
  <c r="L717" i="3"/>
  <c r="L690" i="3"/>
  <c r="L6" i="3"/>
  <c r="L455" i="3"/>
  <c r="L314" i="3"/>
  <c r="L122" i="3"/>
  <c r="L221" i="3"/>
  <c r="L260" i="3"/>
  <c r="L21" i="3"/>
  <c r="L52" i="3"/>
  <c r="L726" i="3"/>
  <c r="L815" i="3"/>
  <c r="L880" i="3"/>
  <c r="L502" i="3"/>
  <c r="L500" i="3"/>
  <c r="L102" i="3"/>
  <c r="L501" i="3"/>
  <c r="L579" i="3"/>
  <c r="L12" i="3"/>
  <c r="L492" i="3"/>
  <c r="L251" i="3"/>
  <c r="L480" i="3"/>
  <c r="L252" i="3"/>
  <c r="L342" i="3"/>
  <c r="L451" i="3"/>
  <c r="L547" i="3"/>
  <c r="L631" i="3"/>
  <c r="L380" i="3"/>
  <c r="L484" i="3"/>
  <c r="L612" i="3"/>
  <c r="L377" i="3"/>
  <c r="L473" i="3"/>
  <c r="L569" i="3"/>
  <c r="L649" i="3"/>
  <c r="L386" i="3"/>
  <c r="L482" i="3"/>
  <c r="L562" i="3"/>
  <c r="L642" i="3"/>
  <c r="L808" i="3"/>
  <c r="L728" i="3"/>
  <c r="L417" i="3"/>
  <c r="L664" i="3"/>
  <c r="L584" i="3"/>
  <c r="L504" i="3"/>
  <c r="L408" i="3"/>
  <c r="L284" i="3"/>
  <c r="L587" i="3"/>
  <c r="L491" i="3"/>
  <c r="L411" i="3"/>
  <c r="L296" i="3"/>
  <c r="L238" i="3"/>
  <c r="L142" i="3"/>
  <c r="L31" i="3"/>
  <c r="L241" i="3"/>
  <c r="L129" i="3"/>
  <c r="L34" i="3"/>
  <c r="L168" i="3"/>
  <c r="L57" i="3"/>
  <c r="L279" i="3"/>
  <c r="L135" i="3"/>
  <c r="L8" i="3"/>
  <c r="L829" i="3"/>
  <c r="L770" i="3"/>
  <c r="L711" i="3"/>
  <c r="L839" i="3"/>
  <c r="L359" i="3"/>
  <c r="L218" i="3"/>
  <c r="L75" i="3"/>
  <c r="L237" i="3"/>
  <c r="L94" i="3"/>
  <c r="L164" i="3"/>
  <c r="L275" i="3"/>
  <c r="L84" i="3"/>
  <c r="L801" i="3"/>
  <c r="L683" i="3"/>
  <c r="L863" i="3"/>
  <c r="L558" i="3"/>
  <c r="L637" i="3"/>
  <c r="L812" i="3"/>
  <c r="L476" i="3"/>
  <c r="L185" i="3"/>
  <c r="L789" i="3"/>
  <c r="L409" i="3"/>
  <c r="L306" i="3"/>
  <c r="L267" i="3"/>
  <c r="L561" i="3"/>
  <c r="L210" i="3"/>
  <c r="L207" i="3"/>
  <c r="L425" i="3"/>
  <c r="L162" i="3"/>
  <c r="L686" i="3"/>
  <c r="L787" i="3"/>
  <c r="L420" i="3"/>
  <c r="L508" i="3"/>
  <c r="L592" i="3"/>
  <c r="L304" i="3"/>
  <c r="L421" i="3"/>
  <c r="L489" i="3"/>
  <c r="L553" i="3"/>
  <c r="L617" i="3"/>
  <c r="L324" i="3"/>
  <c r="L402" i="3"/>
  <c r="L466" i="3"/>
  <c r="L530" i="3"/>
  <c r="L594" i="3"/>
  <c r="L658" i="3"/>
  <c r="L824" i="3"/>
  <c r="L760" i="3"/>
  <c r="L696" i="3"/>
  <c r="L401" i="3"/>
  <c r="L320" i="3"/>
  <c r="L616" i="3"/>
  <c r="L552" i="3"/>
  <c r="L488" i="3"/>
  <c r="L424" i="3"/>
  <c r="L360" i="3"/>
  <c r="L635" i="3"/>
  <c r="L571" i="3"/>
  <c r="L507" i="3"/>
  <c r="L443" i="3"/>
  <c r="L379" i="3"/>
  <c r="L334" i="3"/>
  <c r="L270" i="3"/>
  <c r="L174" i="3"/>
  <c r="L95" i="3"/>
  <c r="L15" i="3"/>
  <c r="L257" i="3"/>
  <c r="L177" i="3"/>
  <c r="L98" i="3"/>
  <c r="L264" i="3"/>
  <c r="L184" i="3"/>
  <c r="L105" i="3"/>
  <c r="L9" i="3"/>
  <c r="L263" i="3"/>
  <c r="L167" i="3"/>
  <c r="L40" i="3"/>
  <c r="L733" i="3"/>
  <c r="L845" i="3"/>
  <c r="L754" i="3"/>
  <c r="L866" i="3"/>
  <c r="L743" i="3"/>
  <c r="L871" i="3"/>
  <c r="L375" i="3"/>
  <c r="L282" i="3"/>
  <c r="L154" i="3"/>
  <c r="L59" i="3"/>
  <c r="L285" i="3"/>
  <c r="L157" i="3"/>
  <c r="L14" i="3"/>
  <c r="L148" i="3"/>
  <c r="L307" i="3"/>
  <c r="L163" i="3"/>
  <c r="L20" i="3"/>
  <c r="L881" i="3"/>
  <c r="L838" i="3"/>
  <c r="L811" i="3"/>
  <c r="L529" i="3"/>
  <c r="L622" i="3"/>
  <c r="L708" i="3"/>
  <c r="L586" i="3"/>
  <c r="L465" i="3"/>
  <c r="L300" i="3"/>
  <c r="L313" i="3"/>
  <c r="L29" i="3"/>
  <c r="L653" i="3"/>
  <c r="L580" i="3"/>
  <c r="L371" i="3"/>
  <c r="L133" i="3"/>
  <c r="L841" i="3"/>
  <c r="L453" i="3"/>
  <c r="L515" i="3"/>
  <c r="L93" i="3"/>
  <c r="L755" i="3"/>
  <c r="L365" i="3"/>
  <c r="L198" i="3"/>
  <c r="L239" i="3"/>
  <c r="L358" i="3"/>
  <c r="L868" i="3"/>
  <c r="L254" i="3"/>
  <c r="L190" i="3"/>
  <c r="L126" i="3"/>
  <c r="L63" i="3"/>
  <c r="L337" i="3"/>
  <c r="L273" i="3"/>
  <c r="L209" i="3"/>
  <c r="L145" i="3"/>
  <c r="L82" i="3"/>
  <c r="L18" i="3"/>
  <c r="L216" i="3"/>
  <c r="L152" i="3"/>
  <c r="L89" i="3"/>
  <c r="L25" i="3"/>
  <c r="L295" i="3"/>
  <c r="L231" i="3"/>
  <c r="L151" i="3"/>
  <c r="L72" i="3"/>
  <c r="L701" i="3"/>
  <c r="L781" i="3"/>
  <c r="L861" i="3"/>
  <c r="L738" i="3"/>
  <c r="L818" i="3"/>
  <c r="L679" i="3"/>
  <c r="L775" i="3"/>
  <c r="L855" i="3"/>
  <c r="L423" i="3"/>
  <c r="L280" i="3"/>
  <c r="L266" i="3"/>
  <c r="L186" i="3"/>
  <c r="L91" i="3"/>
  <c r="L11" i="3"/>
  <c r="L269" i="3"/>
  <c r="L173" i="3"/>
  <c r="L78" i="3"/>
  <c r="L228" i="3"/>
  <c r="L101" i="3"/>
  <c r="L339" i="3"/>
  <c r="L227" i="3"/>
  <c r="L100" i="3"/>
  <c r="L689" i="3"/>
  <c r="L817" i="3"/>
  <c r="L774" i="3"/>
  <c r="L699" i="3"/>
  <c r="L859" i="3"/>
  <c r="L867" i="3"/>
  <c r="L494" i="3"/>
  <c r="L836" i="3"/>
  <c r="L676" i="3"/>
  <c r="L566" i="3"/>
  <c r="L768" i="3"/>
  <c r="L620" i="3"/>
  <c r="L583" i="3"/>
  <c r="L146" i="3"/>
  <c r="L109" i="3"/>
  <c r="L16" i="3"/>
  <c r="L629" i="3"/>
  <c r="L608" i="3"/>
  <c r="L607" i="3"/>
  <c r="L226" i="3"/>
  <c r="L224" i="3"/>
  <c r="L757" i="3"/>
  <c r="L276" i="3"/>
  <c r="L516" i="3"/>
  <c r="L447" i="3"/>
  <c r="L761" i="3"/>
  <c r="L661" i="3"/>
  <c r="L652" i="3"/>
  <c r="L399" i="3"/>
  <c r="L70" i="3"/>
  <c r="L729" i="3"/>
  <c r="L550" i="3"/>
  <c r="L292" i="3"/>
  <c r="L634" i="3"/>
  <c r="L510" i="3"/>
  <c r="L780" i="3"/>
  <c r="L183" i="3"/>
  <c r="L120" i="3"/>
  <c r="L56" i="3"/>
  <c r="L685" i="3"/>
  <c r="L749" i="3"/>
  <c r="L813" i="3"/>
  <c r="L877" i="3"/>
  <c r="L722" i="3"/>
  <c r="L786" i="3"/>
  <c r="L850" i="3"/>
  <c r="L695" i="3"/>
  <c r="L759" i="3"/>
  <c r="L823" i="3"/>
  <c r="L471" i="3"/>
  <c r="L407" i="3"/>
  <c r="L343" i="3"/>
  <c r="L298" i="3"/>
  <c r="L234" i="3"/>
  <c r="L170" i="3"/>
  <c r="L107" i="3"/>
  <c r="L43" i="3"/>
  <c r="L317" i="3"/>
  <c r="L253" i="3"/>
  <c r="L189" i="3"/>
  <c r="L30" i="3"/>
  <c r="L212" i="3"/>
  <c r="L132" i="3"/>
  <c r="L37" i="3"/>
  <c r="L291" i="3"/>
  <c r="L211" i="3"/>
  <c r="L116" i="3"/>
  <c r="L36" i="3"/>
  <c r="L737" i="3"/>
  <c r="L865" i="3"/>
  <c r="L758" i="3"/>
  <c r="L854" i="3"/>
  <c r="L763" i="3"/>
  <c r="L875" i="3"/>
  <c r="L835" i="3"/>
  <c r="L422" i="3"/>
  <c r="L582" i="3"/>
  <c r="L816" i="3"/>
  <c r="L740" i="3"/>
  <c r="L478" i="3"/>
  <c r="L606" i="3"/>
  <c r="L704" i="3"/>
  <c r="L288" i="3"/>
  <c r="L388" i="3"/>
  <c r="L431" i="3"/>
  <c r="L103" i="3"/>
  <c r="L22" i="3"/>
  <c r="L187" i="3"/>
  <c r="L698" i="3"/>
  <c r="L589" i="3"/>
  <c r="L349" i="3"/>
  <c r="L412" i="3"/>
  <c r="L495" i="3"/>
  <c r="L51" i="3"/>
  <c r="L54" i="3"/>
  <c r="L219" i="3"/>
  <c r="L723" i="3"/>
  <c r="L581" i="3"/>
  <c r="L345" i="3"/>
  <c r="L599" i="3"/>
  <c r="L166" i="3"/>
  <c r="L256" i="3"/>
  <c r="L725" i="3"/>
  <c r="L470" i="3"/>
  <c r="L557" i="3"/>
  <c r="L512" i="3"/>
  <c r="L511" i="3"/>
  <c r="L71" i="3"/>
  <c r="L77" i="3"/>
  <c r="L777" i="3"/>
  <c r="L506" i="3"/>
  <c r="L764" i="3"/>
  <c r="L554" i="3"/>
  <c r="L638" i="3"/>
  <c r="L110" i="3"/>
  <c r="L46" i="3"/>
  <c r="L244" i="3"/>
  <c r="L180" i="3"/>
  <c r="L117" i="3"/>
  <c r="L53" i="3"/>
  <c r="L323" i="3"/>
  <c r="L259" i="3"/>
  <c r="L195" i="3"/>
  <c r="L131" i="3"/>
  <c r="L68" i="3"/>
  <c r="L673" i="3"/>
  <c r="L753" i="3"/>
  <c r="L849" i="3"/>
  <c r="L710" i="3"/>
  <c r="L790" i="3"/>
  <c r="L667" i="3"/>
  <c r="L747" i="3"/>
  <c r="L827" i="3"/>
  <c r="L847" i="3"/>
  <c r="L851" i="3"/>
  <c r="L308" i="3"/>
  <c r="L538" i="3"/>
  <c r="L646" i="3"/>
  <c r="L796" i="3"/>
  <c r="L668" i="3"/>
  <c r="L350" i="3"/>
  <c r="L522" i="3"/>
  <c r="L876" i="3"/>
  <c r="L724" i="3"/>
  <c r="L445" i="3"/>
  <c r="L560" i="3"/>
  <c r="L364" i="3"/>
  <c r="L499" i="3"/>
  <c r="L194" i="3"/>
  <c r="L277" i="3"/>
  <c r="L236" i="3"/>
  <c r="L235" i="3"/>
  <c r="L745" i="3"/>
  <c r="L782" i="3"/>
  <c r="L545" i="3"/>
  <c r="L381" i="3"/>
  <c r="L524" i="3"/>
  <c r="L639" i="3"/>
  <c r="L463" i="3"/>
  <c r="L178" i="3"/>
  <c r="L181" i="3"/>
  <c r="L140" i="3"/>
  <c r="L175" i="3"/>
  <c r="L750" i="3"/>
  <c r="L366" i="3"/>
  <c r="L497" i="3"/>
  <c r="L576" i="3"/>
  <c r="L348" i="3"/>
  <c r="L367" i="3"/>
  <c r="L293" i="3"/>
  <c r="L128" i="3"/>
  <c r="L123" i="3"/>
  <c r="L762" i="3"/>
  <c r="L340" i="3"/>
  <c r="L493" i="3"/>
  <c r="L540" i="3"/>
  <c r="L647" i="3"/>
  <c r="L351" i="3"/>
  <c r="L245" i="3"/>
  <c r="L124" i="3"/>
  <c r="L112" i="3"/>
  <c r="L814" i="3"/>
  <c r="L526" i="3"/>
  <c r="L828" i="3"/>
  <c r="L490" i="3"/>
  <c r="L662" i="3"/>
  <c r="L820" i="3"/>
  <c r="L705" i="3"/>
  <c r="L769" i="3"/>
  <c r="L833" i="3"/>
  <c r="L678" i="3"/>
  <c r="L742" i="3"/>
  <c r="L806" i="3"/>
  <c r="L870" i="3"/>
  <c r="L715" i="3"/>
  <c r="L779" i="3"/>
  <c r="L843" i="3"/>
  <c r="L831" i="3"/>
  <c r="L819" i="3"/>
  <c r="L669" i="3"/>
  <c r="L378" i="3"/>
  <c r="L518" i="3"/>
  <c r="L602" i="3"/>
  <c r="L860" i="3"/>
  <c r="L772" i="3"/>
  <c r="L688" i="3"/>
  <c r="L549" i="3"/>
  <c r="L438" i="3"/>
  <c r="L542" i="3"/>
  <c r="L650" i="3"/>
  <c r="L788" i="3"/>
  <c r="L684" i="3"/>
  <c r="L389" i="3"/>
  <c r="L588" i="3"/>
  <c r="L448" i="3"/>
  <c r="L615" i="3"/>
  <c r="L467" i="3"/>
  <c r="L274" i="3"/>
  <c r="L19" i="3"/>
  <c r="L149" i="3"/>
  <c r="L192" i="3"/>
  <c r="L271" i="3"/>
  <c r="L60" i="3"/>
  <c r="L825" i="3"/>
  <c r="L691" i="3"/>
  <c r="L565" i="3"/>
  <c r="L461" i="3"/>
  <c r="L640" i="3"/>
  <c r="L496" i="3"/>
  <c r="L352" i="3"/>
  <c r="L519" i="3"/>
  <c r="L312" i="3"/>
  <c r="L134" i="3"/>
  <c r="L217" i="3"/>
  <c r="L268" i="3"/>
  <c r="L61" i="3"/>
  <c r="L48" i="3"/>
  <c r="L702" i="3"/>
  <c r="L454" i="3"/>
  <c r="L625" i="3"/>
  <c r="L477" i="3"/>
  <c r="L628" i="3"/>
  <c r="L404" i="3"/>
  <c r="L575" i="3"/>
  <c r="L338" i="3"/>
  <c r="L341" i="3"/>
  <c r="L38" i="3"/>
  <c r="L45" i="3"/>
  <c r="L44" i="3"/>
  <c r="L718" i="3"/>
  <c r="L426" i="3"/>
  <c r="L597" i="3"/>
  <c r="L469" i="3"/>
  <c r="L624" i="3"/>
  <c r="L396" i="3"/>
  <c r="L535" i="3"/>
  <c r="L326" i="3"/>
  <c r="L325" i="3"/>
  <c r="L26" i="3"/>
  <c r="L331" i="3"/>
  <c r="L693" i="3"/>
  <c r="L730" i="3"/>
  <c r="L398" i="3"/>
  <c r="L614" i="3"/>
  <c r="L784" i="3"/>
  <c r="L374" i="3"/>
  <c r="L598" i="3"/>
  <c r="L800" i="3"/>
  <c r="L692" i="3"/>
  <c r="L630" i="3"/>
  <c r="L832" i="3"/>
  <c r="L748" i="3"/>
  <c r="L509" i="3"/>
  <c r="L413" i="3"/>
  <c r="L644" i="3"/>
  <c r="L532" i="3"/>
  <c r="L416" i="3"/>
  <c r="L643" i="3"/>
  <c r="L531" i="3"/>
  <c r="L383" i="3"/>
  <c r="L230" i="3"/>
  <c r="L67" i="3"/>
  <c r="L229" i="3"/>
  <c r="L58" i="3"/>
  <c r="L156" i="3"/>
  <c r="L315" i="3"/>
  <c r="L143" i="3"/>
  <c r="L697" i="3"/>
  <c r="L873" i="3"/>
  <c r="L826" i="3"/>
  <c r="L609" i="3"/>
  <c r="L525" i="3"/>
  <c r="L437" i="3"/>
  <c r="L272" i="3"/>
  <c r="L556" i="3"/>
  <c r="L436" i="3"/>
  <c r="L663" i="3"/>
  <c r="L551" i="3"/>
  <c r="L415" i="3"/>
  <c r="L262" i="3"/>
  <c r="L99" i="3"/>
  <c r="L261" i="3"/>
  <c r="L90" i="3"/>
  <c r="L188" i="3"/>
  <c r="L13" i="3"/>
  <c r="L92" i="3"/>
  <c r="L793" i="3"/>
  <c r="L794" i="3"/>
  <c r="L410" i="3"/>
  <c r="L645" i="3"/>
  <c r="L541" i="3"/>
  <c r="L405" i="3"/>
  <c r="L604" i="3"/>
  <c r="L460" i="3"/>
  <c r="L627" i="3"/>
  <c r="L487" i="3"/>
  <c r="L294" i="3"/>
  <c r="L39" i="3"/>
  <c r="L165" i="3"/>
  <c r="L220" i="3"/>
  <c r="L299" i="3"/>
  <c r="L80" i="3"/>
  <c r="L809" i="3"/>
  <c r="L846" i="3"/>
  <c r="L406" i="3"/>
  <c r="L641" i="3"/>
  <c r="L513" i="3"/>
  <c r="L393" i="3"/>
  <c r="L596" i="3"/>
  <c r="L428" i="3"/>
  <c r="L623" i="3"/>
  <c r="L479" i="3"/>
  <c r="L242" i="3"/>
  <c r="L35" i="3"/>
  <c r="L153" i="3"/>
  <c r="L160" i="3"/>
  <c r="L283" i="3"/>
  <c r="L76" i="3"/>
  <c r="L857" i="3"/>
  <c r="L878" i="3"/>
  <c r="L442" i="3"/>
  <c r="L590" i="3"/>
  <c r="L848" i="3"/>
  <c r="L720" i="3"/>
  <c r="L458" i="3"/>
  <c r="L574" i="3"/>
  <c r="L864" i="3"/>
  <c r="L736" i="3"/>
  <c r="L716" i="3"/>
  <c r="L303" i="3"/>
  <c r="L139" i="3"/>
  <c r="L713" i="3"/>
  <c r="L666" i="3"/>
  <c r="L830" i="3"/>
  <c r="L430" i="3"/>
  <c r="L346" i="3"/>
  <c r="L605" i="3"/>
  <c r="L517" i="3"/>
  <c r="L429" i="3"/>
  <c r="L660" i="3"/>
  <c r="L544" i="3"/>
  <c r="L432" i="3"/>
  <c r="L659" i="3"/>
  <c r="L543" i="3"/>
  <c r="L403" i="3"/>
  <c r="L258" i="3"/>
  <c r="L83" i="3"/>
  <c r="L249" i="3"/>
  <c r="L86" i="3"/>
  <c r="L172" i="3"/>
  <c r="L335" i="3"/>
  <c r="L171" i="3"/>
  <c r="L681" i="3"/>
  <c r="L853" i="3"/>
  <c r="L798" i="3"/>
  <c r="L446" i="3"/>
  <c r="L362" i="3"/>
  <c r="L621" i="3"/>
  <c r="L533" i="3"/>
  <c r="L449" i="3"/>
  <c r="L336" i="3"/>
  <c r="L564" i="3"/>
  <c r="L452" i="3"/>
  <c r="L332" i="3"/>
  <c r="L563" i="3"/>
  <c r="L435" i="3"/>
  <c r="L290" i="3"/>
  <c r="L115" i="3"/>
  <c r="L281" i="3"/>
  <c r="L118" i="3"/>
  <c r="L204" i="3"/>
  <c r="L33" i="3"/>
  <c r="L203" i="3"/>
  <c r="L28" i="3"/>
  <c r="L821" i="3"/>
  <c r="L766" i="3"/>
  <c r="L657" i="3"/>
  <c r="L486" i="3"/>
  <c r="L570" i="3"/>
  <c r="L654" i="3"/>
  <c r="L804" i="3"/>
  <c r="L700" i="3"/>
  <c r="L414" i="3"/>
  <c r="L534" i="3"/>
  <c r="L618" i="3"/>
  <c r="L844" i="3"/>
  <c r="L756" i="3"/>
  <c r="L672" i="3"/>
  <c r="B74" i="3"/>
  <c r="D82" i="3" s="1"/>
  <c r="F87" i="3" s="1"/>
  <c r="B92" i="3" s="1"/>
  <c r="B49" i="4"/>
  <c r="B10" i="4"/>
  <c r="B8" i="2"/>
  <c r="B6" i="4"/>
  <c r="B23" i="1"/>
  <c r="B25" i="1" l="1"/>
  <c r="B9" i="4" s="1"/>
  <c r="B50" i="4"/>
  <c r="C50" i="4" s="1"/>
  <c r="N882" i="3"/>
  <c r="P882" i="3"/>
  <c r="N844" i="3"/>
  <c r="P844" i="3"/>
  <c r="N28" i="3"/>
  <c r="P28" i="3"/>
  <c r="N118" i="3"/>
  <c r="P118" i="3"/>
  <c r="N435" i="3"/>
  <c r="P435" i="3"/>
  <c r="N564" i="3"/>
  <c r="P564" i="3"/>
  <c r="N621" i="3"/>
  <c r="P621" i="3"/>
  <c r="N853" i="3"/>
  <c r="P853" i="3"/>
  <c r="N172" i="3"/>
  <c r="P172" i="3"/>
  <c r="N258" i="3"/>
  <c r="P258" i="3"/>
  <c r="N432" i="3"/>
  <c r="P432" i="3"/>
  <c r="N517" i="3"/>
  <c r="P517" i="3"/>
  <c r="N830" i="3"/>
  <c r="P830" i="3"/>
  <c r="N303" i="3"/>
  <c r="P303" i="3"/>
  <c r="N574" i="3"/>
  <c r="P574" i="3"/>
  <c r="N590" i="3"/>
  <c r="P590" i="3"/>
  <c r="N76" i="3"/>
  <c r="P76" i="3"/>
  <c r="N35" i="3"/>
  <c r="P35" i="3"/>
  <c r="N428" i="3"/>
  <c r="P428" i="3"/>
  <c r="N641" i="3"/>
  <c r="P641" i="3"/>
  <c r="N80" i="3"/>
  <c r="P80" i="3"/>
  <c r="N39" i="3"/>
  <c r="P39" i="3"/>
  <c r="N460" i="3"/>
  <c r="P460" i="3"/>
  <c r="N645" i="3"/>
  <c r="P645" i="3"/>
  <c r="N92" i="3"/>
  <c r="P92" i="3"/>
  <c r="N261" i="3"/>
  <c r="P261" i="3"/>
  <c r="N551" i="3"/>
  <c r="P551" i="3"/>
  <c r="N272" i="3"/>
  <c r="P272" i="3"/>
  <c r="N826" i="3"/>
  <c r="P826" i="3"/>
  <c r="N315" i="3"/>
  <c r="P315" i="3"/>
  <c r="N67" i="3"/>
  <c r="P67" i="3"/>
  <c r="N643" i="3"/>
  <c r="P643" i="3"/>
  <c r="N413" i="3"/>
  <c r="P413" i="3"/>
  <c r="N630" i="3"/>
  <c r="P630" i="3"/>
  <c r="N374" i="3"/>
  <c r="P374" i="3"/>
  <c r="N730" i="3"/>
  <c r="P730" i="3"/>
  <c r="N325" i="3"/>
  <c r="P325" i="3"/>
  <c r="N624" i="3"/>
  <c r="P624" i="3"/>
  <c r="N718" i="3"/>
  <c r="P718" i="3"/>
  <c r="N341" i="3"/>
  <c r="P341" i="3"/>
  <c r="N628" i="3"/>
  <c r="P628" i="3"/>
  <c r="N702" i="3"/>
  <c r="P702" i="3"/>
  <c r="N217" i="3"/>
  <c r="P217" i="3"/>
  <c r="N352" i="3"/>
  <c r="P352" i="3"/>
  <c r="N565" i="3"/>
  <c r="P565" i="3"/>
  <c r="N271" i="3"/>
  <c r="P271" i="3"/>
  <c r="N274" i="3"/>
  <c r="P274" i="3"/>
  <c r="N588" i="3"/>
  <c r="P588" i="3"/>
  <c r="N650" i="3"/>
  <c r="P650" i="3"/>
  <c r="N688" i="3"/>
  <c r="P688" i="3"/>
  <c r="N518" i="3"/>
  <c r="P518" i="3"/>
  <c r="N831" i="3"/>
  <c r="P831" i="3"/>
  <c r="N870" i="3"/>
  <c r="P870" i="3"/>
  <c r="N833" i="3"/>
  <c r="P833" i="3"/>
  <c r="N662" i="3"/>
  <c r="P662" i="3"/>
  <c r="N814" i="3"/>
  <c r="P814" i="3"/>
  <c r="N351" i="3"/>
  <c r="P351" i="3"/>
  <c r="N340" i="3"/>
  <c r="P340" i="3"/>
  <c r="N293" i="3"/>
  <c r="P293" i="3"/>
  <c r="N497" i="3"/>
  <c r="P497" i="3"/>
  <c r="N140" i="3"/>
  <c r="P140" i="3"/>
  <c r="N639" i="3"/>
  <c r="P639" i="3"/>
  <c r="N782" i="3"/>
  <c r="P782" i="3"/>
  <c r="N277" i="3"/>
  <c r="P277" i="3"/>
  <c r="N560" i="3"/>
  <c r="P560" i="3"/>
  <c r="N522" i="3"/>
  <c r="P522" i="3"/>
  <c r="N646" i="3"/>
  <c r="P646" i="3"/>
  <c r="N847" i="3"/>
  <c r="P847" i="3"/>
  <c r="N790" i="3"/>
  <c r="P790" i="3"/>
  <c r="N673" i="3"/>
  <c r="P673" i="3"/>
  <c r="N259" i="3"/>
  <c r="P259" i="3"/>
  <c r="N180" i="3"/>
  <c r="P180" i="3"/>
  <c r="N638" i="3"/>
  <c r="P638" i="3"/>
  <c r="N777" i="3"/>
  <c r="P777" i="3"/>
  <c r="N512" i="3"/>
  <c r="P512" i="3"/>
  <c r="N256" i="3"/>
  <c r="P256" i="3"/>
  <c r="N581" i="3"/>
  <c r="P581" i="3"/>
  <c r="N51" i="3"/>
  <c r="P51" i="3"/>
  <c r="N589" i="3"/>
  <c r="P589" i="3"/>
  <c r="N103" i="3"/>
  <c r="P103" i="3"/>
  <c r="N704" i="3"/>
  <c r="P704" i="3"/>
  <c r="N816" i="3"/>
  <c r="P816" i="3"/>
  <c r="N875" i="3"/>
  <c r="P875" i="3"/>
  <c r="N865" i="3"/>
  <c r="P865" i="3"/>
  <c r="N211" i="3"/>
  <c r="P211" i="3"/>
  <c r="N212" i="3"/>
  <c r="P212" i="3"/>
  <c r="N317" i="3"/>
  <c r="P317" i="3"/>
  <c r="N234" i="3"/>
  <c r="P234" i="3"/>
  <c r="N471" i="3"/>
  <c r="P471" i="3"/>
  <c r="N850" i="3"/>
  <c r="P850" i="3"/>
  <c r="N813" i="3"/>
  <c r="P813" i="3"/>
  <c r="N120" i="3"/>
  <c r="P120" i="3"/>
  <c r="N634" i="3"/>
  <c r="P634" i="3"/>
  <c r="N70" i="3"/>
  <c r="P70" i="3"/>
  <c r="N761" i="3"/>
  <c r="P761" i="3"/>
  <c r="N757" i="3"/>
  <c r="P757" i="3"/>
  <c r="N608" i="3"/>
  <c r="P608" i="3"/>
  <c r="N146" i="3"/>
  <c r="P146" i="3"/>
  <c r="N566" i="3"/>
  <c r="P566" i="3"/>
  <c r="N867" i="3"/>
  <c r="P867" i="3"/>
  <c r="N817" i="3"/>
  <c r="P817" i="3"/>
  <c r="N339" i="3"/>
  <c r="P339" i="3"/>
  <c r="N173" i="3"/>
  <c r="P173" i="3"/>
  <c r="N186" i="3"/>
  <c r="P186" i="3"/>
  <c r="N855" i="3"/>
  <c r="P855" i="3"/>
  <c r="N738" i="3"/>
  <c r="P738" i="3"/>
  <c r="N72" i="3"/>
  <c r="P72" i="3"/>
  <c r="N25" i="3"/>
  <c r="P25" i="3"/>
  <c r="N18" i="3"/>
  <c r="P18" i="3"/>
  <c r="N273" i="3"/>
  <c r="P273" i="3"/>
  <c r="N190" i="3"/>
  <c r="P190" i="3"/>
  <c r="N239" i="3"/>
  <c r="P239" i="3"/>
  <c r="N93" i="3"/>
  <c r="P93" i="3"/>
  <c r="N133" i="3"/>
  <c r="P133" i="3"/>
  <c r="N29" i="3"/>
  <c r="P29" i="3"/>
  <c r="N586" i="3"/>
  <c r="P586" i="3"/>
  <c r="N811" i="3"/>
  <c r="P811" i="3"/>
  <c r="N163" i="3"/>
  <c r="P163" i="3"/>
  <c r="N157" i="3"/>
  <c r="P157" i="3"/>
  <c r="N282" i="3"/>
  <c r="P282" i="3"/>
  <c r="N866" i="3"/>
  <c r="P866" i="3"/>
  <c r="N40" i="3"/>
  <c r="P40" i="3"/>
  <c r="N105" i="3"/>
  <c r="P105" i="3"/>
  <c r="N177" i="3"/>
  <c r="P177" i="3"/>
  <c r="N174" i="3"/>
  <c r="P174" i="3"/>
  <c r="N443" i="3"/>
  <c r="P443" i="3"/>
  <c r="N360" i="3"/>
  <c r="P360" i="3"/>
  <c r="N616" i="3"/>
  <c r="P616" i="3"/>
  <c r="N760" i="3"/>
  <c r="P760" i="3"/>
  <c r="N530" i="3"/>
  <c r="P530" i="3"/>
  <c r="N617" i="3"/>
  <c r="P617" i="3"/>
  <c r="N304" i="3"/>
  <c r="P304" i="3"/>
  <c r="N787" i="3"/>
  <c r="P787" i="3"/>
  <c r="N207" i="3"/>
  <c r="P207" i="3"/>
  <c r="N306" i="3"/>
  <c r="P306" i="3"/>
  <c r="N476" i="3"/>
  <c r="P476" i="3"/>
  <c r="N863" i="3"/>
  <c r="P863" i="3"/>
  <c r="N275" i="3"/>
  <c r="P275" i="3"/>
  <c r="N75" i="3"/>
  <c r="P75" i="3"/>
  <c r="N711" i="3"/>
  <c r="P711" i="3"/>
  <c r="N135" i="3"/>
  <c r="P135" i="3"/>
  <c r="N34" i="3"/>
  <c r="P34" i="3"/>
  <c r="N142" i="3"/>
  <c r="P142" i="3"/>
  <c r="N491" i="3"/>
  <c r="P491" i="3"/>
  <c r="N504" i="3"/>
  <c r="P504" i="3"/>
  <c r="N728" i="3"/>
  <c r="P728" i="3"/>
  <c r="N482" i="3"/>
  <c r="P482" i="3"/>
  <c r="N473" i="3"/>
  <c r="P473" i="3"/>
  <c r="N380" i="3"/>
  <c r="P380" i="3"/>
  <c r="N342" i="3"/>
  <c r="P342" i="3"/>
  <c r="N492" i="3"/>
  <c r="P492" i="3"/>
  <c r="N102" i="3"/>
  <c r="P102" i="3"/>
  <c r="N815" i="3"/>
  <c r="P815" i="3"/>
  <c r="N260" i="3"/>
  <c r="P260" i="3"/>
  <c r="N455" i="3"/>
  <c r="P455" i="3"/>
  <c r="N199" i="3"/>
  <c r="P199" i="3"/>
  <c r="N193" i="3"/>
  <c r="P193" i="3"/>
  <c r="N395" i="3"/>
  <c r="P395" i="3"/>
  <c r="N520" i="3"/>
  <c r="P520" i="3"/>
  <c r="N856" i="3"/>
  <c r="P856" i="3"/>
  <c r="N585" i="3"/>
  <c r="P585" i="3"/>
  <c r="N356" i="3"/>
  <c r="P356" i="3"/>
  <c r="N182" i="3"/>
  <c r="P182" i="3"/>
  <c r="N10" i="3"/>
  <c r="P10" i="3"/>
  <c r="N96" i="3"/>
  <c r="P96" i="3"/>
  <c r="N874" i="3"/>
  <c r="P874" i="3"/>
  <c r="N803" i="3"/>
  <c r="P803" i="3"/>
  <c r="N97" i="3"/>
  <c r="P97" i="3"/>
  <c r="N732" i="3"/>
  <c r="P732" i="3"/>
  <c r="N196" i="3"/>
  <c r="P196" i="3"/>
  <c r="N834" i="3"/>
  <c r="P834" i="3"/>
  <c r="N232" i="3"/>
  <c r="P232" i="3"/>
  <c r="N363" i="3"/>
  <c r="P363" i="3"/>
  <c r="N648" i="3"/>
  <c r="P648" i="3"/>
  <c r="N418" i="3"/>
  <c r="P418" i="3"/>
  <c r="N400" i="3"/>
  <c r="P400" i="3"/>
  <c r="N23" i="3"/>
  <c r="P23" i="3"/>
  <c r="N287" i="3"/>
  <c r="P287" i="3"/>
  <c r="N842" i="3"/>
  <c r="P842" i="3"/>
  <c r="N155" i="3"/>
  <c r="P155" i="3"/>
  <c r="N481" i="3"/>
  <c r="P481" i="3"/>
  <c r="N721" i="3"/>
  <c r="P721" i="3"/>
  <c r="N727" i="3"/>
  <c r="P727" i="3"/>
  <c r="N225" i="3"/>
  <c r="P225" i="3"/>
  <c r="N440" i="3"/>
  <c r="P440" i="3"/>
  <c r="N434" i="3"/>
  <c r="P434" i="3"/>
  <c r="N527" i="3"/>
  <c r="P527" i="3"/>
  <c r="N208" i="3"/>
  <c r="P208" i="3"/>
  <c r="N810" i="3"/>
  <c r="P810" i="3"/>
  <c r="N390" i="3"/>
  <c r="P390" i="3"/>
  <c r="N147" i="3"/>
  <c r="P147" i="3"/>
  <c r="N88" i="3"/>
  <c r="P88" i="3"/>
  <c r="N475" i="3"/>
  <c r="P475" i="3"/>
  <c r="N370" i="3"/>
  <c r="P370" i="3"/>
  <c r="N150" i="3"/>
  <c r="P150" i="3"/>
  <c r="N773" i="3"/>
  <c r="P773" i="3"/>
  <c r="N7" i="3"/>
  <c r="P7" i="3"/>
  <c r="N138" i="3"/>
  <c r="P138" i="3"/>
  <c r="N318" i="3"/>
  <c r="P318" i="3"/>
  <c r="N633" i="3"/>
  <c r="P633" i="3"/>
  <c r="N240" i="3"/>
  <c r="P240" i="3"/>
  <c r="N593" i="3"/>
  <c r="P593" i="3"/>
  <c r="N27" i="3"/>
  <c r="P27" i="3"/>
  <c r="N376" i="3"/>
  <c r="P376" i="3"/>
  <c r="N246" i="3"/>
  <c r="P246" i="3"/>
  <c r="N568" i="3"/>
  <c r="P568" i="3"/>
  <c r="N373" i="3"/>
  <c r="P373" i="3"/>
  <c r="N243" i="3"/>
  <c r="P243" i="3"/>
  <c r="N427" i="3"/>
  <c r="P427" i="3"/>
  <c r="N655" i="3"/>
  <c r="P655" i="3"/>
  <c r="N751" i="3"/>
  <c r="P751" i="3"/>
  <c r="N62" i="3"/>
  <c r="P62" i="3"/>
  <c r="N459" i="3"/>
  <c r="P459" i="3"/>
  <c r="N869" i="3"/>
  <c r="P869" i="3"/>
  <c r="N106" i="3"/>
  <c r="P106" i="3"/>
  <c r="N205" i="3"/>
  <c r="P205" i="3"/>
  <c r="N498" i="3"/>
  <c r="P498" i="3"/>
  <c r="N700" i="3"/>
  <c r="P700" i="3"/>
  <c r="N618" i="3"/>
  <c r="P618" i="3"/>
  <c r="N657" i="3"/>
  <c r="P657" i="3"/>
  <c r="N203" i="3"/>
  <c r="P203" i="3"/>
  <c r="N281" i="3"/>
  <c r="P281" i="3"/>
  <c r="N563" i="3"/>
  <c r="P563" i="3"/>
  <c r="N336" i="3"/>
  <c r="P336" i="3"/>
  <c r="N362" i="3"/>
  <c r="P362" i="3"/>
  <c r="N681" i="3"/>
  <c r="P681" i="3"/>
  <c r="N86" i="3"/>
  <c r="P86" i="3"/>
  <c r="N403" i="3"/>
  <c r="P403" i="3"/>
  <c r="N544" i="3"/>
  <c r="P544" i="3"/>
  <c r="N605" i="3"/>
  <c r="P605" i="3"/>
  <c r="N666" i="3"/>
  <c r="P666" i="3"/>
  <c r="N716" i="3"/>
  <c r="P716" i="3"/>
  <c r="N458" i="3"/>
  <c r="P458" i="3"/>
  <c r="N442" i="3"/>
  <c r="P442" i="3"/>
  <c r="N283" i="3"/>
  <c r="P283" i="3"/>
  <c r="N242" i="3"/>
  <c r="P242" i="3"/>
  <c r="N596" i="3"/>
  <c r="P596" i="3"/>
  <c r="N406" i="3"/>
  <c r="P406" i="3"/>
  <c r="N299" i="3"/>
  <c r="P299" i="3"/>
  <c r="N294" i="3"/>
  <c r="P294" i="3"/>
  <c r="N604" i="3"/>
  <c r="P604" i="3"/>
  <c r="N410" i="3"/>
  <c r="P410" i="3"/>
  <c r="N13" i="3"/>
  <c r="P13" i="3"/>
  <c r="N99" i="3"/>
  <c r="P99" i="3"/>
  <c r="N663" i="3"/>
  <c r="P663" i="3"/>
  <c r="N437" i="3"/>
  <c r="P437" i="3"/>
  <c r="N873" i="3"/>
  <c r="P873" i="3"/>
  <c r="N156" i="3"/>
  <c r="P156" i="3"/>
  <c r="N230" i="3"/>
  <c r="P230" i="3"/>
  <c r="N416" i="3"/>
  <c r="P416" i="3"/>
  <c r="N509" i="3"/>
  <c r="P509" i="3"/>
  <c r="N692" i="3"/>
  <c r="P692" i="3"/>
  <c r="N784" i="3"/>
  <c r="P784" i="3"/>
  <c r="N693" i="3"/>
  <c r="P693" i="3"/>
  <c r="N326" i="3"/>
  <c r="P326" i="3"/>
  <c r="N469" i="3"/>
  <c r="P469" i="3"/>
  <c r="N44" i="3"/>
  <c r="P44" i="3"/>
  <c r="N338" i="3"/>
  <c r="P338" i="3"/>
  <c r="N477" i="3"/>
  <c r="P477" i="3"/>
  <c r="N48" i="3"/>
  <c r="P48" i="3"/>
  <c r="N134" i="3"/>
  <c r="P134" i="3"/>
  <c r="N496" i="3"/>
  <c r="P496" i="3"/>
  <c r="N691" i="3"/>
  <c r="P691" i="3"/>
  <c r="N192" i="3"/>
  <c r="P192" i="3"/>
  <c r="N467" i="3"/>
  <c r="P467" i="3"/>
  <c r="N389" i="3"/>
  <c r="P389" i="3"/>
  <c r="N542" i="3"/>
  <c r="P542" i="3"/>
  <c r="N772" i="3"/>
  <c r="P772" i="3"/>
  <c r="N378" i="3"/>
  <c r="P378" i="3"/>
  <c r="N843" i="3"/>
  <c r="P843" i="3"/>
  <c r="N806" i="3"/>
  <c r="P806" i="3"/>
  <c r="N769" i="3"/>
  <c r="P769" i="3"/>
  <c r="N490" i="3"/>
  <c r="P490" i="3"/>
  <c r="N112" i="3"/>
  <c r="P112" i="3"/>
  <c r="N647" i="3"/>
  <c r="P647" i="3"/>
  <c r="N762" i="3"/>
  <c r="P762" i="3"/>
  <c r="N367" i="3"/>
  <c r="P367" i="3"/>
  <c r="N366" i="3"/>
  <c r="P366" i="3"/>
  <c r="N181" i="3"/>
  <c r="P181" i="3"/>
  <c r="N524" i="3"/>
  <c r="P524" i="3"/>
  <c r="N745" i="3"/>
  <c r="P745" i="3"/>
  <c r="N194" i="3"/>
  <c r="P194" i="3"/>
  <c r="N445" i="3"/>
  <c r="P445" i="3"/>
  <c r="N350" i="3"/>
  <c r="P350" i="3"/>
  <c r="N538" i="3"/>
  <c r="P538" i="3"/>
  <c r="N827" i="3"/>
  <c r="P827" i="3"/>
  <c r="N710" i="3"/>
  <c r="P710" i="3"/>
  <c r="N68" i="3"/>
  <c r="P68" i="3"/>
  <c r="N323" i="3"/>
  <c r="P323" i="3"/>
  <c r="N244" i="3"/>
  <c r="P244" i="3"/>
  <c r="N554" i="3"/>
  <c r="P554" i="3"/>
  <c r="N77" i="3"/>
  <c r="P77" i="3"/>
  <c r="N557" i="3"/>
  <c r="P557" i="3"/>
  <c r="N166" i="3"/>
  <c r="P166" i="3"/>
  <c r="N723" i="3"/>
  <c r="P723" i="3"/>
  <c r="N495" i="3"/>
  <c r="P495" i="3"/>
  <c r="N698" i="3"/>
  <c r="P698" i="3"/>
  <c r="N431" i="3"/>
  <c r="P431" i="3"/>
  <c r="N606" i="3"/>
  <c r="P606" i="3"/>
  <c r="N582" i="3"/>
  <c r="P582" i="3"/>
  <c r="N763" i="3"/>
  <c r="P763" i="3"/>
  <c r="N737" i="3"/>
  <c r="P737" i="3"/>
  <c r="N291" i="3"/>
  <c r="P291" i="3"/>
  <c r="N30" i="3"/>
  <c r="P30" i="3"/>
  <c r="N43" i="3"/>
  <c r="P43" i="3"/>
  <c r="N298" i="3"/>
  <c r="P298" i="3"/>
  <c r="N823" i="3"/>
  <c r="P823" i="3"/>
  <c r="N786" i="3"/>
  <c r="P786" i="3"/>
  <c r="N749" i="3"/>
  <c r="P749" i="3"/>
  <c r="N183" i="3"/>
  <c r="P183" i="3"/>
  <c r="N292" i="3"/>
  <c r="P292" i="3"/>
  <c r="N399" i="3"/>
  <c r="P399" i="3"/>
  <c r="N447" i="3"/>
  <c r="P447" i="3"/>
  <c r="N224" i="3"/>
  <c r="P224" i="3"/>
  <c r="N629" i="3"/>
  <c r="P629" i="3"/>
  <c r="N583" i="3"/>
  <c r="P583" i="3"/>
  <c r="N676" i="3"/>
  <c r="P676" i="3"/>
  <c r="N859" i="3"/>
  <c r="P859" i="3"/>
  <c r="N689" i="3"/>
  <c r="P689" i="3"/>
  <c r="N101" i="3"/>
  <c r="P101" i="3"/>
  <c r="N269" i="3"/>
  <c r="P269" i="3"/>
  <c r="N266" i="3"/>
  <c r="P266" i="3"/>
  <c r="N775" i="3"/>
  <c r="P775" i="3"/>
  <c r="N861" i="3"/>
  <c r="P861" i="3"/>
  <c r="N151" i="3"/>
  <c r="P151" i="3"/>
  <c r="N89" i="3"/>
  <c r="P89" i="3"/>
  <c r="N82" i="3"/>
  <c r="P82" i="3"/>
  <c r="N337" i="3"/>
  <c r="P337" i="3"/>
  <c r="N254" i="3"/>
  <c r="P254" i="3"/>
  <c r="N198" i="3"/>
  <c r="P198" i="3"/>
  <c r="N515" i="3"/>
  <c r="P515" i="3"/>
  <c r="N371" i="3"/>
  <c r="P371" i="3"/>
  <c r="N313" i="3"/>
  <c r="P313" i="3"/>
  <c r="N708" i="3"/>
  <c r="P708" i="3"/>
  <c r="N838" i="3"/>
  <c r="P838" i="3"/>
  <c r="N307" i="3"/>
  <c r="P307" i="3"/>
  <c r="N285" i="3"/>
  <c r="P285" i="3"/>
  <c r="N375" i="3"/>
  <c r="P375" i="3"/>
  <c r="N754" i="3"/>
  <c r="P754" i="3"/>
  <c r="N167" i="3"/>
  <c r="P167" i="3"/>
  <c r="N184" i="3"/>
  <c r="P184" i="3"/>
  <c r="N257" i="3"/>
  <c r="P257" i="3"/>
  <c r="N270" i="3"/>
  <c r="P270" i="3"/>
  <c r="N507" i="3"/>
  <c r="P507" i="3"/>
  <c r="N424" i="3"/>
  <c r="P424" i="3"/>
  <c r="N320" i="3"/>
  <c r="P320" i="3"/>
  <c r="N824" i="3"/>
  <c r="P824" i="3"/>
  <c r="N466" i="3"/>
  <c r="P466" i="3"/>
  <c r="N553" i="3"/>
  <c r="P553" i="3"/>
  <c r="N592" i="3"/>
  <c r="P592" i="3"/>
  <c r="N686" i="3"/>
  <c r="P686" i="3"/>
  <c r="N210" i="3"/>
  <c r="P210" i="3"/>
  <c r="N409" i="3"/>
  <c r="P409" i="3"/>
  <c r="N812" i="3"/>
  <c r="P812" i="3"/>
  <c r="N683" i="3"/>
  <c r="P683" i="3"/>
  <c r="N164" i="3"/>
  <c r="P164" i="3"/>
  <c r="N218" i="3"/>
  <c r="P218" i="3"/>
  <c r="N770" i="3"/>
  <c r="P770" i="3"/>
  <c r="N279" i="3"/>
  <c r="P279" i="3"/>
  <c r="N129" i="3"/>
  <c r="P129" i="3"/>
  <c r="N238" i="3"/>
  <c r="P238" i="3"/>
  <c r="N587" i="3"/>
  <c r="P587" i="3"/>
  <c r="N584" i="3"/>
  <c r="P584" i="3"/>
  <c r="N808" i="3"/>
  <c r="P808" i="3"/>
  <c r="N386" i="3"/>
  <c r="P386" i="3"/>
  <c r="N377" i="3"/>
  <c r="P377" i="3"/>
  <c r="N631" i="3"/>
  <c r="P631" i="3"/>
  <c r="N252" i="3"/>
  <c r="P252" i="3"/>
  <c r="N12" i="3"/>
  <c r="P12" i="3"/>
  <c r="N500" i="3"/>
  <c r="P500" i="3"/>
  <c r="N726" i="3"/>
  <c r="P726" i="3"/>
  <c r="N221" i="3"/>
  <c r="P221" i="3"/>
  <c r="N6" i="3"/>
  <c r="P6" i="3"/>
  <c r="N327" i="3"/>
  <c r="P327" i="3"/>
  <c r="N321" i="3"/>
  <c r="P321" i="3"/>
  <c r="N523" i="3"/>
  <c r="P523" i="3"/>
  <c r="N632" i="3"/>
  <c r="P632" i="3"/>
  <c r="N578" i="3"/>
  <c r="P578" i="3"/>
  <c r="N457" i="3"/>
  <c r="P457" i="3"/>
  <c r="N591" i="3"/>
  <c r="P591" i="3"/>
  <c r="N55" i="3"/>
  <c r="P55" i="3"/>
  <c r="N144" i="3"/>
  <c r="P144" i="3"/>
  <c r="N709" i="3"/>
  <c r="P709" i="3"/>
  <c r="N783" i="3"/>
  <c r="P783" i="3"/>
  <c r="N197" i="3"/>
  <c r="P197" i="3"/>
  <c r="N468" i="3"/>
  <c r="P468" i="3"/>
  <c r="N879" i="3"/>
  <c r="P879" i="3"/>
  <c r="N301" i="3"/>
  <c r="P301" i="3"/>
  <c r="N797" i="3"/>
  <c r="P797" i="3"/>
  <c r="N161" i="3"/>
  <c r="P161" i="3"/>
  <c r="N539" i="3"/>
  <c r="P539" i="3"/>
  <c r="N680" i="3"/>
  <c r="P680" i="3"/>
  <c r="N601" i="3"/>
  <c r="P601" i="3"/>
  <c r="N567" i="3"/>
  <c r="P567" i="3"/>
  <c r="N201" i="3"/>
  <c r="P201" i="3"/>
  <c r="N127" i="3"/>
  <c r="P127" i="3"/>
  <c r="N858" i="3"/>
  <c r="P858" i="3"/>
  <c r="N595" i="3"/>
  <c r="P595" i="3"/>
  <c r="N328" i="3"/>
  <c r="P328" i="3"/>
  <c r="N85" i="3"/>
  <c r="P85" i="3"/>
  <c r="N765" i="3"/>
  <c r="P765" i="3"/>
  <c r="N111" i="3"/>
  <c r="P111" i="3"/>
  <c r="N600" i="3"/>
  <c r="P600" i="3"/>
  <c r="N537" i="3"/>
  <c r="P537" i="3"/>
  <c r="N278" i="3"/>
  <c r="P278" i="3"/>
  <c r="N319" i="3"/>
  <c r="P319" i="3"/>
  <c r="N671" i="3"/>
  <c r="P671" i="3"/>
  <c r="N734" i="3"/>
  <c r="P734" i="3"/>
  <c r="N141" i="3"/>
  <c r="P141" i="3"/>
  <c r="N121" i="3"/>
  <c r="P121" i="3"/>
  <c r="N456" i="3"/>
  <c r="P456" i="3"/>
  <c r="N505" i="3"/>
  <c r="P505" i="3"/>
  <c r="N233" i="3"/>
  <c r="P233" i="3"/>
  <c r="N687" i="3"/>
  <c r="P687" i="3"/>
  <c r="N559" i="3"/>
  <c r="P559" i="3"/>
  <c r="N706" i="3"/>
  <c r="P706" i="3"/>
  <c r="N651" i="3"/>
  <c r="P651" i="3"/>
  <c r="N548" i="3"/>
  <c r="P548" i="3"/>
  <c r="N159" i="3"/>
  <c r="P159" i="3"/>
  <c r="N309" i="3"/>
  <c r="P309" i="3"/>
  <c r="N674" i="3"/>
  <c r="P674" i="3"/>
  <c r="N776" i="3"/>
  <c r="P776" i="3"/>
  <c r="N74" i="3"/>
  <c r="P74" i="3"/>
  <c r="N611" i="3"/>
  <c r="P611" i="3"/>
  <c r="N368" i="3"/>
  <c r="P368" i="3"/>
  <c r="N391" i="3"/>
  <c r="P391" i="3"/>
  <c r="N536" i="3"/>
  <c r="P536" i="3"/>
  <c r="N119" i="3"/>
  <c r="P119" i="3"/>
  <c r="N130" i="3"/>
  <c r="P130" i="3"/>
  <c r="N807" i="3"/>
  <c r="P807" i="3"/>
  <c r="N514" i="3"/>
  <c r="P514" i="3"/>
  <c r="N322" i="3"/>
  <c r="P322" i="3"/>
  <c r="N73" i="3"/>
  <c r="P73" i="3"/>
  <c r="N355" i="3"/>
  <c r="P355" i="3"/>
  <c r="N778" i="3"/>
  <c r="P778" i="3"/>
  <c r="N125" i="3"/>
  <c r="P125" i="3"/>
  <c r="N534" i="3"/>
  <c r="P534" i="3"/>
  <c r="N766" i="3"/>
  <c r="P766" i="3"/>
  <c r="N115" i="3"/>
  <c r="P115" i="3"/>
  <c r="N449" i="3"/>
  <c r="P449" i="3"/>
  <c r="N171" i="3"/>
  <c r="P171" i="3"/>
  <c r="N249" i="3"/>
  <c r="P249" i="3"/>
  <c r="N543" i="3"/>
  <c r="P543" i="3"/>
  <c r="N660" i="3"/>
  <c r="P660" i="3"/>
  <c r="N346" i="3"/>
  <c r="P346" i="3"/>
  <c r="N713" i="3"/>
  <c r="P713" i="3"/>
  <c r="N736" i="3"/>
  <c r="P736" i="3"/>
  <c r="N720" i="3"/>
  <c r="P720" i="3"/>
  <c r="N878" i="3"/>
  <c r="P878" i="3"/>
  <c r="N160" i="3"/>
  <c r="P160" i="3"/>
  <c r="N479" i="3"/>
  <c r="P479" i="3"/>
  <c r="N393" i="3"/>
  <c r="P393" i="3"/>
  <c r="N846" i="3"/>
  <c r="P846" i="3"/>
  <c r="N220" i="3"/>
  <c r="P220" i="3"/>
  <c r="N487" i="3"/>
  <c r="P487" i="3"/>
  <c r="N405" i="3"/>
  <c r="P405" i="3"/>
  <c r="N794" i="3"/>
  <c r="P794" i="3"/>
  <c r="N188" i="3"/>
  <c r="P188" i="3"/>
  <c r="N262" i="3"/>
  <c r="P262" i="3"/>
  <c r="N436" i="3"/>
  <c r="P436" i="3"/>
  <c r="N525" i="3"/>
  <c r="P525" i="3"/>
  <c r="N697" i="3"/>
  <c r="P697" i="3"/>
  <c r="N58" i="3"/>
  <c r="P58" i="3"/>
  <c r="N383" i="3"/>
  <c r="P383" i="3"/>
  <c r="N532" i="3"/>
  <c r="P532" i="3"/>
  <c r="N748" i="3"/>
  <c r="P748" i="3"/>
  <c r="N800" i="3"/>
  <c r="P800" i="3"/>
  <c r="N614" i="3"/>
  <c r="P614" i="3"/>
  <c r="N331" i="3"/>
  <c r="P331" i="3"/>
  <c r="N535" i="3"/>
  <c r="P535" i="3"/>
  <c r="N597" i="3"/>
  <c r="P597" i="3"/>
  <c r="N45" i="3"/>
  <c r="P45" i="3"/>
  <c r="N575" i="3"/>
  <c r="P575" i="3"/>
  <c r="N625" i="3"/>
  <c r="P625" i="3"/>
  <c r="N61" i="3"/>
  <c r="P61" i="3"/>
  <c r="N312" i="3"/>
  <c r="P312" i="3"/>
  <c r="N640" i="3"/>
  <c r="P640" i="3"/>
  <c r="N825" i="3"/>
  <c r="P825" i="3"/>
  <c r="N149" i="3"/>
  <c r="P149" i="3"/>
  <c r="N615" i="3"/>
  <c r="P615" i="3"/>
  <c r="N684" i="3"/>
  <c r="P684" i="3"/>
  <c r="N438" i="3"/>
  <c r="P438" i="3"/>
  <c r="N860" i="3"/>
  <c r="P860" i="3"/>
  <c r="N669" i="3"/>
  <c r="P669" i="3"/>
  <c r="N779" i="3"/>
  <c r="P779" i="3"/>
  <c r="N742" i="3"/>
  <c r="P742" i="3"/>
  <c r="N705" i="3"/>
  <c r="P705" i="3"/>
  <c r="N828" i="3"/>
  <c r="P828" i="3"/>
  <c r="N124" i="3"/>
  <c r="P124" i="3"/>
  <c r="N540" i="3"/>
  <c r="P540" i="3"/>
  <c r="N123" i="3"/>
  <c r="P123" i="3"/>
  <c r="N348" i="3"/>
  <c r="P348" i="3"/>
  <c r="N750" i="3"/>
  <c r="P750" i="3"/>
  <c r="N178" i="3"/>
  <c r="P178" i="3"/>
  <c r="N381" i="3"/>
  <c r="P381" i="3"/>
  <c r="N235" i="3"/>
  <c r="P235" i="3"/>
  <c r="N499" i="3"/>
  <c r="P499" i="3"/>
  <c r="N724" i="3"/>
  <c r="P724" i="3"/>
  <c r="N668" i="3"/>
  <c r="P668" i="3"/>
  <c r="N308" i="3"/>
  <c r="P308" i="3"/>
  <c r="N747" i="3"/>
  <c r="P747" i="3"/>
  <c r="N849" i="3"/>
  <c r="P849" i="3"/>
  <c r="N131" i="3"/>
  <c r="P131" i="3"/>
  <c r="N53" i="3"/>
  <c r="P53" i="3"/>
  <c r="N46" i="3"/>
  <c r="P46" i="3"/>
  <c r="N764" i="3"/>
  <c r="P764" i="3"/>
  <c r="N71" i="3"/>
  <c r="P71" i="3"/>
  <c r="N470" i="3"/>
  <c r="P470" i="3"/>
  <c r="N599" i="3"/>
  <c r="P599" i="3"/>
  <c r="N219" i="3"/>
  <c r="P219" i="3"/>
  <c r="N412" i="3"/>
  <c r="P412" i="3"/>
  <c r="N187" i="3"/>
  <c r="P187" i="3"/>
  <c r="N388" i="3"/>
  <c r="P388" i="3"/>
  <c r="N478" i="3"/>
  <c r="P478" i="3"/>
  <c r="N422" i="3"/>
  <c r="P422" i="3"/>
  <c r="N854" i="3"/>
  <c r="P854" i="3"/>
  <c r="N36" i="3"/>
  <c r="P36" i="3"/>
  <c r="N37" i="3"/>
  <c r="P37" i="3"/>
  <c r="N189" i="3"/>
  <c r="P189" i="3"/>
  <c r="N107" i="3"/>
  <c r="P107" i="3"/>
  <c r="N343" i="3"/>
  <c r="P343" i="3"/>
  <c r="N759" i="3"/>
  <c r="P759" i="3"/>
  <c r="N722" i="3"/>
  <c r="P722" i="3"/>
  <c r="N685" i="3"/>
  <c r="P685" i="3"/>
  <c r="N780" i="3"/>
  <c r="P780" i="3"/>
  <c r="N550" i="3"/>
  <c r="P550" i="3"/>
  <c r="N652" i="3"/>
  <c r="P652" i="3"/>
  <c r="N516" i="3"/>
  <c r="P516" i="3"/>
  <c r="N226" i="3"/>
  <c r="P226" i="3"/>
  <c r="N16" i="3"/>
  <c r="P16" i="3"/>
  <c r="N620" i="3"/>
  <c r="P620" i="3"/>
  <c r="N836" i="3"/>
  <c r="P836" i="3"/>
  <c r="N699" i="3"/>
  <c r="P699" i="3"/>
  <c r="N100" i="3"/>
  <c r="P100" i="3"/>
  <c r="N228" i="3"/>
  <c r="P228" i="3"/>
  <c r="N11" i="3"/>
  <c r="P11" i="3"/>
  <c r="N280" i="3"/>
  <c r="P280" i="3"/>
  <c r="N679" i="3"/>
  <c r="P679" i="3"/>
  <c r="N781" i="3"/>
  <c r="P781" i="3"/>
  <c r="N231" i="3"/>
  <c r="P231" i="3"/>
  <c r="N152" i="3"/>
  <c r="P152" i="3"/>
  <c r="N145" i="3"/>
  <c r="P145" i="3"/>
  <c r="N63" i="3"/>
  <c r="P63" i="3"/>
  <c r="N868" i="3"/>
  <c r="P868" i="3"/>
  <c r="N365" i="3"/>
  <c r="P365" i="3"/>
  <c r="N453" i="3"/>
  <c r="P453" i="3"/>
  <c r="N580" i="3"/>
  <c r="P580" i="3"/>
  <c r="N300" i="3"/>
  <c r="P300" i="3"/>
  <c r="N622" i="3"/>
  <c r="P622" i="3"/>
  <c r="N881" i="3"/>
  <c r="P881" i="3"/>
  <c r="N148" i="3"/>
  <c r="P148" i="3"/>
  <c r="N59" i="3"/>
  <c r="P59" i="3"/>
  <c r="N871" i="3"/>
  <c r="P871" i="3"/>
  <c r="N845" i="3"/>
  <c r="P845" i="3"/>
  <c r="N263" i="3"/>
  <c r="P263" i="3"/>
  <c r="N264" i="3"/>
  <c r="P264" i="3"/>
  <c r="N15" i="3"/>
  <c r="P15" i="3"/>
  <c r="N334" i="3"/>
  <c r="P334" i="3"/>
  <c r="N571" i="3"/>
  <c r="P571" i="3"/>
  <c r="N488" i="3"/>
  <c r="P488" i="3"/>
  <c r="N401" i="3"/>
  <c r="P401" i="3"/>
  <c r="N658" i="3"/>
  <c r="P658" i="3"/>
  <c r="N402" i="3"/>
  <c r="P402" i="3"/>
  <c r="N489" i="3"/>
  <c r="P489" i="3"/>
  <c r="N508" i="3"/>
  <c r="P508" i="3"/>
  <c r="N162" i="3"/>
  <c r="P162" i="3"/>
  <c r="N561" i="3"/>
  <c r="P561" i="3"/>
  <c r="N789" i="3"/>
  <c r="P789" i="3"/>
  <c r="N637" i="3"/>
  <c r="P637" i="3"/>
  <c r="N801" i="3"/>
  <c r="P801" i="3"/>
  <c r="N94" i="3"/>
  <c r="P94" i="3"/>
  <c r="N359" i="3"/>
  <c r="P359" i="3"/>
  <c r="N829" i="3"/>
  <c r="P829" i="3"/>
  <c r="N57" i="3"/>
  <c r="P57" i="3"/>
  <c r="N241" i="3"/>
  <c r="P241" i="3"/>
  <c r="N296" i="3"/>
  <c r="P296" i="3"/>
  <c r="N284" i="3"/>
  <c r="P284" i="3"/>
  <c r="N664" i="3"/>
  <c r="P664" i="3"/>
  <c r="N642" i="3"/>
  <c r="P642" i="3"/>
  <c r="N649" i="3"/>
  <c r="P649" i="3"/>
  <c r="N612" i="3"/>
  <c r="P612" i="3"/>
  <c r="N547" i="3"/>
  <c r="P547" i="3"/>
  <c r="N480" i="3"/>
  <c r="P480" i="3"/>
  <c r="N579" i="3"/>
  <c r="P579" i="3"/>
  <c r="N502" i="3"/>
  <c r="P502" i="3"/>
  <c r="N52" i="3"/>
  <c r="P52" i="3"/>
  <c r="N122" i="3"/>
  <c r="P122" i="3"/>
  <c r="N690" i="3"/>
  <c r="P690" i="3"/>
  <c r="N136" i="3"/>
  <c r="P136" i="3"/>
  <c r="N158" i="3"/>
  <c r="P158" i="3"/>
  <c r="N619" i="3"/>
  <c r="P619" i="3"/>
  <c r="N385" i="3"/>
  <c r="P385" i="3"/>
  <c r="N450" i="3"/>
  <c r="P450" i="3"/>
  <c r="N656" i="3"/>
  <c r="P656" i="3"/>
  <c r="N483" i="3"/>
  <c r="P483" i="3"/>
  <c r="N265" i="3"/>
  <c r="P265" i="3"/>
  <c r="N17" i="3"/>
  <c r="P17" i="3"/>
  <c r="N837" i="3"/>
  <c r="P837" i="3"/>
  <c r="N735" i="3"/>
  <c r="P735" i="3"/>
  <c r="N382" i="3"/>
  <c r="P382" i="3"/>
  <c r="N65" i="3"/>
  <c r="P65" i="3"/>
  <c r="N694" i="3"/>
  <c r="P694" i="3"/>
  <c r="N202" i="3"/>
  <c r="P202" i="3"/>
  <c r="N104" i="3"/>
  <c r="P104" i="3"/>
  <c r="N47" i="3"/>
  <c r="P47" i="3"/>
  <c r="N344" i="3"/>
  <c r="P344" i="3"/>
  <c r="N840" i="3"/>
  <c r="P840" i="3"/>
  <c r="N441" i="3"/>
  <c r="P441" i="3"/>
  <c r="N387" i="3"/>
  <c r="P387" i="3"/>
  <c r="N42" i="3"/>
  <c r="P42" i="3"/>
  <c r="N741" i="3"/>
  <c r="P741" i="3"/>
  <c r="N799" i="3"/>
  <c r="P799" i="3"/>
  <c r="N213" i="3"/>
  <c r="P213" i="3"/>
  <c r="N394" i="3"/>
  <c r="P394" i="3"/>
  <c r="N333" i="3"/>
  <c r="P333" i="3"/>
  <c r="N247" i="3"/>
  <c r="P247" i="3"/>
  <c r="N347" i="3"/>
  <c r="P347" i="3"/>
  <c r="N712" i="3"/>
  <c r="P712" i="3"/>
  <c r="N357" i="3"/>
  <c r="P357" i="3"/>
  <c r="N87" i="3"/>
  <c r="P87" i="3"/>
  <c r="N64" i="3"/>
  <c r="P64" i="3"/>
  <c r="N707" i="3"/>
  <c r="P707" i="3"/>
  <c r="N485" i="3"/>
  <c r="P485" i="3"/>
  <c r="N250" i="3"/>
  <c r="P250" i="3"/>
  <c r="N289" i="3"/>
  <c r="P289" i="3"/>
  <c r="N369" i="3"/>
  <c r="P369" i="3"/>
  <c r="N464" i="3"/>
  <c r="P464" i="3"/>
  <c r="N176" i="3"/>
  <c r="P176" i="3"/>
  <c r="N767" i="3"/>
  <c r="P767" i="3"/>
  <c r="N731" i="3"/>
  <c r="P731" i="3"/>
  <c r="N311" i="3"/>
  <c r="P311" i="3"/>
  <c r="N353" i="3"/>
  <c r="P353" i="3"/>
  <c r="N419" i="3"/>
  <c r="P419" i="3"/>
  <c r="N714" i="3"/>
  <c r="P714" i="3"/>
  <c r="N852" i="3"/>
  <c r="P852" i="3"/>
  <c r="N248" i="3"/>
  <c r="P248" i="3"/>
  <c r="N665" i="3"/>
  <c r="P665" i="3"/>
  <c r="N32" i="3"/>
  <c r="P32" i="3"/>
  <c r="N49" i="3"/>
  <c r="P49" i="3"/>
  <c r="N384" i="3"/>
  <c r="P384" i="3"/>
  <c r="N24" i="3"/>
  <c r="P24" i="3"/>
  <c r="N792" i="3"/>
  <c r="P792" i="3"/>
  <c r="N81" i="3"/>
  <c r="P81" i="3"/>
  <c r="N108" i="3"/>
  <c r="P108" i="3"/>
  <c r="N215" i="3"/>
  <c r="P215" i="3"/>
  <c r="N397" i="3"/>
  <c r="P397" i="3"/>
  <c r="N791" i="3"/>
  <c r="P791" i="3"/>
  <c r="N636" i="3"/>
  <c r="P636" i="3"/>
  <c r="N79" i="3"/>
  <c r="P79" i="3"/>
  <c r="N603" i="3"/>
  <c r="P603" i="3"/>
  <c r="N486" i="3"/>
  <c r="P486" i="3"/>
  <c r="N804" i="3"/>
  <c r="P804" i="3"/>
  <c r="N672" i="3"/>
  <c r="P672" i="3"/>
  <c r="N654" i="3"/>
  <c r="P654" i="3"/>
  <c r="N33" i="3"/>
  <c r="P33" i="3"/>
  <c r="N332" i="3"/>
  <c r="P332" i="3"/>
  <c r="N446" i="3"/>
  <c r="P446" i="3"/>
  <c r="N756" i="3"/>
  <c r="P756" i="3"/>
  <c r="N414" i="3"/>
  <c r="P414" i="3"/>
  <c r="N570" i="3"/>
  <c r="P570" i="3"/>
  <c r="N821" i="3"/>
  <c r="P821" i="3"/>
  <c r="N204" i="3"/>
  <c r="P204" i="3"/>
  <c r="N290" i="3"/>
  <c r="P290" i="3"/>
  <c r="N452" i="3"/>
  <c r="P452" i="3"/>
  <c r="N533" i="3"/>
  <c r="P533" i="3"/>
  <c r="N798" i="3"/>
  <c r="P798" i="3"/>
  <c r="N335" i="3"/>
  <c r="P335" i="3"/>
  <c r="N83" i="3"/>
  <c r="P83" i="3"/>
  <c r="N659" i="3"/>
  <c r="P659" i="3"/>
  <c r="N429" i="3"/>
  <c r="P429" i="3"/>
  <c r="N430" i="3"/>
  <c r="P430" i="3"/>
  <c r="N139" i="3"/>
  <c r="P139" i="3"/>
  <c r="N864" i="3"/>
  <c r="P864" i="3"/>
  <c r="N848" i="3"/>
  <c r="P848" i="3"/>
  <c r="N857" i="3"/>
  <c r="P857" i="3"/>
  <c r="N153" i="3"/>
  <c r="P153" i="3"/>
  <c r="N623" i="3"/>
  <c r="P623" i="3"/>
  <c r="N513" i="3"/>
  <c r="P513" i="3"/>
  <c r="N809" i="3"/>
  <c r="P809" i="3"/>
  <c r="N165" i="3"/>
  <c r="P165" i="3"/>
  <c r="N627" i="3"/>
  <c r="P627" i="3"/>
  <c r="N541" i="3"/>
  <c r="P541" i="3"/>
  <c r="N793" i="3"/>
  <c r="P793" i="3"/>
  <c r="N90" i="3"/>
  <c r="P90" i="3"/>
  <c r="N415" i="3"/>
  <c r="P415" i="3"/>
  <c r="N556" i="3"/>
  <c r="P556" i="3"/>
  <c r="N609" i="3"/>
  <c r="P609" i="3"/>
  <c r="N143" i="3"/>
  <c r="P143" i="3"/>
  <c r="N229" i="3"/>
  <c r="P229" i="3"/>
  <c r="N531" i="3"/>
  <c r="P531" i="3"/>
  <c r="N644" i="3"/>
  <c r="P644" i="3"/>
  <c r="N832" i="3"/>
  <c r="P832" i="3"/>
  <c r="N598" i="3"/>
  <c r="P598" i="3"/>
  <c r="N398" i="3"/>
  <c r="P398" i="3"/>
  <c r="N26" i="3"/>
  <c r="P26" i="3"/>
  <c r="N396" i="3"/>
  <c r="P396" i="3"/>
  <c r="N426" i="3"/>
  <c r="P426" i="3"/>
  <c r="N38" i="3"/>
  <c r="P38" i="3"/>
  <c r="N404" i="3"/>
  <c r="P404" i="3"/>
  <c r="N454" i="3"/>
  <c r="P454" i="3"/>
  <c r="N268" i="3"/>
  <c r="P268" i="3"/>
  <c r="N519" i="3"/>
  <c r="P519" i="3"/>
  <c r="N461" i="3"/>
  <c r="P461" i="3"/>
  <c r="N60" i="3"/>
  <c r="P60" i="3"/>
  <c r="N19" i="3"/>
  <c r="P19" i="3"/>
  <c r="N448" i="3"/>
  <c r="P448" i="3"/>
  <c r="N788" i="3"/>
  <c r="P788" i="3"/>
  <c r="N549" i="3"/>
  <c r="P549" i="3"/>
  <c r="N602" i="3"/>
  <c r="P602" i="3"/>
  <c r="N819" i="3"/>
  <c r="P819" i="3"/>
  <c r="N715" i="3"/>
  <c r="P715" i="3"/>
  <c r="N678" i="3"/>
  <c r="P678" i="3"/>
  <c r="N820" i="3"/>
  <c r="P820" i="3"/>
  <c r="N526" i="3"/>
  <c r="P526" i="3"/>
  <c r="N245" i="3"/>
  <c r="P245" i="3"/>
  <c r="N493" i="3"/>
  <c r="P493" i="3"/>
  <c r="N128" i="3"/>
  <c r="P128" i="3"/>
  <c r="N576" i="3"/>
  <c r="P576" i="3"/>
  <c r="N175" i="3"/>
  <c r="P175" i="3"/>
  <c r="N463" i="3"/>
  <c r="P463" i="3"/>
  <c r="N545" i="3"/>
  <c r="P545" i="3"/>
  <c r="N236" i="3"/>
  <c r="P236" i="3"/>
  <c r="N364" i="3"/>
  <c r="P364" i="3"/>
  <c r="N876" i="3"/>
  <c r="P876" i="3"/>
  <c r="N796" i="3"/>
  <c r="P796" i="3"/>
  <c r="N851" i="3"/>
  <c r="P851" i="3"/>
  <c r="N667" i="3"/>
  <c r="P667" i="3"/>
  <c r="N753" i="3"/>
  <c r="P753" i="3"/>
  <c r="N195" i="3"/>
  <c r="P195" i="3"/>
  <c r="N117" i="3"/>
  <c r="P117" i="3"/>
  <c r="N110" i="3"/>
  <c r="P110" i="3"/>
  <c r="N506" i="3"/>
  <c r="P506" i="3"/>
  <c r="N511" i="3"/>
  <c r="P511" i="3"/>
  <c r="N725" i="3"/>
  <c r="P725" i="3"/>
  <c r="N345" i="3"/>
  <c r="P345" i="3"/>
  <c r="N54" i="3"/>
  <c r="P54" i="3"/>
  <c r="N349" i="3"/>
  <c r="P349" i="3"/>
  <c r="N22" i="3"/>
  <c r="P22" i="3"/>
  <c r="N288" i="3"/>
  <c r="P288" i="3"/>
  <c r="N740" i="3"/>
  <c r="P740" i="3"/>
  <c r="N835" i="3"/>
  <c r="P835" i="3"/>
  <c r="N758" i="3"/>
  <c r="P758" i="3"/>
  <c r="N116" i="3"/>
  <c r="P116" i="3"/>
  <c r="N132" i="3"/>
  <c r="P132" i="3"/>
  <c r="N253" i="3"/>
  <c r="P253" i="3"/>
  <c r="N170" i="3"/>
  <c r="P170" i="3"/>
  <c r="N407" i="3"/>
  <c r="P407" i="3"/>
  <c r="N695" i="3"/>
  <c r="P695" i="3"/>
  <c r="N877" i="3"/>
  <c r="P877" i="3"/>
  <c r="N56" i="3"/>
  <c r="P56" i="3"/>
  <c r="N510" i="3"/>
  <c r="P510" i="3"/>
  <c r="N729" i="3"/>
  <c r="P729" i="3"/>
  <c r="N661" i="3"/>
  <c r="P661" i="3"/>
  <c r="N276" i="3"/>
  <c r="P276" i="3"/>
  <c r="N607" i="3"/>
  <c r="P607" i="3"/>
  <c r="N109" i="3"/>
  <c r="P109" i="3"/>
  <c r="N768" i="3"/>
  <c r="P768" i="3"/>
  <c r="N494" i="3"/>
  <c r="P494" i="3"/>
  <c r="N774" i="3"/>
  <c r="P774" i="3"/>
  <c r="N227" i="3"/>
  <c r="P227" i="3"/>
  <c r="N78" i="3"/>
  <c r="P78" i="3"/>
  <c r="N91" i="3"/>
  <c r="P91" i="3"/>
  <c r="N423" i="3"/>
  <c r="P423" i="3"/>
  <c r="N818" i="3"/>
  <c r="P818" i="3"/>
  <c r="N701" i="3"/>
  <c r="P701" i="3"/>
  <c r="N295" i="3"/>
  <c r="P295" i="3"/>
  <c r="N216" i="3"/>
  <c r="P216" i="3"/>
  <c r="N209" i="3"/>
  <c r="P209" i="3"/>
  <c r="N126" i="3"/>
  <c r="P126" i="3"/>
  <c r="N358" i="3"/>
  <c r="P358" i="3"/>
  <c r="N755" i="3"/>
  <c r="P755" i="3"/>
  <c r="N841" i="3"/>
  <c r="P841" i="3"/>
  <c r="N653" i="3"/>
  <c r="P653" i="3"/>
  <c r="N465" i="3"/>
  <c r="P465" i="3"/>
  <c r="N529" i="3"/>
  <c r="P529" i="3"/>
  <c r="N20" i="3"/>
  <c r="P20" i="3"/>
  <c r="N14" i="3"/>
  <c r="P14" i="3"/>
  <c r="N154" i="3"/>
  <c r="P154" i="3"/>
  <c r="N743" i="3"/>
  <c r="P743" i="3"/>
  <c r="N733" i="3"/>
  <c r="P733" i="3"/>
  <c r="N9" i="3"/>
  <c r="P9" i="3"/>
  <c r="N98" i="3"/>
  <c r="P98" i="3"/>
  <c r="N95" i="3"/>
  <c r="P95" i="3"/>
  <c r="N379" i="3"/>
  <c r="P379" i="3"/>
  <c r="N635" i="3"/>
  <c r="P635" i="3"/>
  <c r="N552" i="3"/>
  <c r="P552" i="3"/>
  <c r="N696" i="3"/>
  <c r="P696" i="3"/>
  <c r="N594" i="3"/>
  <c r="P594" i="3"/>
  <c r="N324" i="3"/>
  <c r="P324" i="3"/>
  <c r="N421" i="3"/>
  <c r="P421" i="3"/>
  <c r="N420" i="3"/>
  <c r="P420" i="3"/>
  <c r="N425" i="3"/>
  <c r="P425" i="3"/>
  <c r="N267" i="3"/>
  <c r="P267" i="3"/>
  <c r="N185" i="3"/>
  <c r="P185" i="3"/>
  <c r="N558" i="3"/>
  <c r="P558" i="3"/>
  <c r="N84" i="3"/>
  <c r="P84" i="3"/>
  <c r="N237" i="3"/>
  <c r="P237" i="3"/>
  <c r="N839" i="3"/>
  <c r="P839" i="3"/>
  <c r="N8" i="3"/>
  <c r="P8" i="3"/>
  <c r="N168" i="3"/>
  <c r="P168" i="3"/>
  <c r="N31" i="3"/>
  <c r="P31" i="3"/>
  <c r="N411" i="3"/>
  <c r="P411" i="3"/>
  <c r="N408" i="3"/>
  <c r="P408" i="3"/>
  <c r="N417" i="3"/>
  <c r="P417" i="3"/>
  <c r="N562" i="3"/>
  <c r="P562" i="3"/>
  <c r="N569" i="3"/>
  <c r="P569" i="3"/>
  <c r="N484" i="3"/>
  <c r="P484" i="3"/>
  <c r="N451" i="3"/>
  <c r="P451" i="3"/>
  <c r="N251" i="3"/>
  <c r="P251" i="3"/>
  <c r="N501" i="3"/>
  <c r="P501" i="3"/>
  <c r="N880" i="3"/>
  <c r="P880" i="3"/>
  <c r="N21" i="3"/>
  <c r="P21" i="3"/>
  <c r="N314" i="3"/>
  <c r="P314" i="3"/>
  <c r="N717" i="3"/>
  <c r="P717" i="3"/>
  <c r="N50" i="3"/>
  <c r="P50" i="3"/>
  <c r="N302" i="3"/>
  <c r="P302" i="3"/>
  <c r="N392" i="3"/>
  <c r="P392" i="3"/>
  <c r="N744" i="3"/>
  <c r="P744" i="3"/>
  <c r="N354" i="3"/>
  <c r="P354" i="3"/>
  <c r="N528" i="3"/>
  <c r="P528" i="3"/>
  <c r="N310" i="3"/>
  <c r="P310" i="3"/>
  <c r="N137" i="3"/>
  <c r="P137" i="3"/>
  <c r="N223" i="3"/>
  <c r="P223" i="3"/>
  <c r="N746" i="3"/>
  <c r="P746" i="3"/>
  <c r="N675" i="3"/>
  <c r="P675" i="3"/>
  <c r="N372" i="3"/>
  <c r="P372" i="3"/>
  <c r="N361" i="3"/>
  <c r="P361" i="3"/>
  <c r="N179" i="3"/>
  <c r="P179" i="3"/>
  <c r="N439" i="3"/>
  <c r="P439" i="3"/>
  <c r="N41" i="3"/>
  <c r="P41" i="3"/>
  <c r="N222" i="3"/>
  <c r="P222" i="3"/>
  <c r="N472" i="3"/>
  <c r="P472" i="3"/>
  <c r="N546" i="3"/>
  <c r="P546" i="3"/>
  <c r="N572" i="3"/>
  <c r="P572" i="3"/>
  <c r="N214" i="3"/>
  <c r="P214" i="3"/>
  <c r="N113" i="3"/>
  <c r="P113" i="3"/>
  <c r="N682" i="3"/>
  <c r="P682" i="3"/>
  <c r="N771" i="3"/>
  <c r="P771" i="3"/>
  <c r="N474" i="3"/>
  <c r="P474" i="3"/>
  <c r="N795" i="3"/>
  <c r="P795" i="3"/>
  <c r="N330" i="3"/>
  <c r="P330" i="3"/>
  <c r="N200" i="3"/>
  <c r="P200" i="3"/>
  <c r="N555" i="3"/>
  <c r="P555" i="3"/>
  <c r="N626" i="3"/>
  <c r="P626" i="3"/>
  <c r="N444" i="3"/>
  <c r="P444" i="3"/>
  <c r="N169" i="3"/>
  <c r="P169" i="3"/>
  <c r="N805" i="3"/>
  <c r="P805" i="3"/>
  <c r="N577" i="3"/>
  <c r="P577" i="3"/>
  <c r="N613" i="3"/>
  <c r="P613" i="3"/>
  <c r="N802" i="3"/>
  <c r="P802" i="3"/>
  <c r="N286" i="3"/>
  <c r="P286" i="3"/>
  <c r="N872" i="3"/>
  <c r="P872" i="3"/>
  <c r="N503" i="3"/>
  <c r="P503" i="3"/>
  <c r="N191" i="3"/>
  <c r="P191" i="3"/>
  <c r="N670" i="3"/>
  <c r="P670" i="3"/>
  <c r="N69" i="3"/>
  <c r="P69" i="3"/>
  <c r="N114" i="3"/>
  <c r="P114" i="3"/>
  <c r="N610" i="3"/>
  <c r="P610" i="3"/>
  <c r="N329" i="3"/>
  <c r="P329" i="3"/>
  <c r="N703" i="3"/>
  <c r="P703" i="3"/>
  <c r="N785" i="3"/>
  <c r="P785" i="3"/>
  <c r="N206" i="3"/>
  <c r="P206" i="3"/>
  <c r="N316" i="3"/>
  <c r="P316" i="3"/>
  <c r="N719" i="3"/>
  <c r="P719" i="3"/>
  <c r="N862" i="3"/>
  <c r="P862" i="3"/>
  <c r="N752" i="3"/>
  <c r="P752" i="3"/>
  <c r="N66" i="3"/>
  <c r="P66" i="3"/>
  <c r="N521" i="3"/>
  <c r="P521" i="3"/>
  <c r="N677" i="3"/>
  <c r="P677" i="3"/>
  <c r="N462" i="3"/>
  <c r="P462" i="3"/>
  <c r="N305" i="3"/>
  <c r="P305" i="3"/>
  <c r="N297" i="3"/>
  <c r="P297" i="3"/>
  <c r="N433" i="3"/>
  <c r="P433" i="3"/>
  <c r="N739" i="3"/>
  <c r="P739" i="3"/>
  <c r="N255" i="3"/>
  <c r="P255" i="3"/>
  <c r="N822" i="3"/>
  <c r="P822" i="3"/>
  <c r="B96" i="3"/>
  <c r="M125" i="3"/>
  <c r="E128" i="3"/>
  <c r="C134" i="3" s="1"/>
  <c r="C137" i="3" s="1"/>
  <c r="M878" i="3"/>
  <c r="M857" i="3"/>
  <c r="M868" i="3"/>
  <c r="M852" i="3"/>
  <c r="M832" i="3"/>
  <c r="M816" i="3"/>
  <c r="M804" i="3"/>
  <c r="M796" i="3"/>
  <c r="M788" i="3"/>
  <c r="M780" i="3"/>
  <c r="M772" i="3"/>
  <c r="M764" i="3"/>
  <c r="M756" i="3"/>
  <c r="M748" i="3"/>
  <c r="M740" i="3"/>
  <c r="M732" i="3"/>
  <c r="M724" i="3"/>
  <c r="M716" i="3"/>
  <c r="M708" i="3"/>
  <c r="M700" i="3"/>
  <c r="M692" i="3"/>
  <c r="M684" i="3"/>
  <c r="M676" i="3"/>
  <c r="M668" i="3"/>
  <c r="M660" i="3"/>
  <c r="M652" i="3"/>
  <c r="M644" i="3"/>
  <c r="M636" i="3"/>
  <c r="M628" i="3"/>
  <c r="M620" i="3"/>
  <c r="M612" i="3"/>
  <c r="M604" i="3"/>
  <c r="M596" i="3"/>
  <c r="M588" i="3"/>
  <c r="M580" i="3"/>
  <c r="M572" i="3"/>
  <c r="M564" i="3"/>
  <c r="M556" i="3"/>
  <c r="M548" i="3"/>
  <c r="M540" i="3"/>
  <c r="M532" i="3"/>
  <c r="M524" i="3"/>
  <c r="M516" i="3"/>
  <c r="M508" i="3"/>
  <c r="M500" i="3"/>
  <c r="M492" i="3"/>
  <c r="M484" i="3"/>
  <c r="M476" i="3"/>
  <c r="M468" i="3"/>
  <c r="M460" i="3"/>
  <c r="M452" i="3"/>
  <c r="M444" i="3"/>
  <c r="M436" i="3"/>
  <c r="M428" i="3"/>
  <c r="M420" i="3"/>
  <c r="M412" i="3"/>
  <c r="M404" i="3"/>
  <c r="M396" i="3"/>
  <c r="M388" i="3"/>
  <c r="M380" i="3"/>
  <c r="M372" i="3"/>
  <c r="M364" i="3"/>
  <c r="M356" i="3"/>
  <c r="M348" i="3"/>
  <c r="M340" i="3"/>
  <c r="M332" i="3"/>
  <c r="M324" i="3"/>
  <c r="M316" i="3"/>
  <c r="M308" i="3"/>
  <c r="M300" i="3"/>
  <c r="M292" i="3"/>
  <c r="M284" i="3"/>
  <c r="M276" i="3"/>
  <c r="M268" i="3"/>
  <c r="M260" i="3"/>
  <c r="M252" i="3"/>
  <c r="M244" i="3"/>
  <c r="M236" i="3"/>
  <c r="M228" i="3"/>
  <c r="M220" i="3"/>
  <c r="M212" i="3"/>
  <c r="M204" i="3"/>
  <c r="M196" i="3"/>
  <c r="M188" i="3"/>
  <c r="M180" i="3"/>
  <c r="M172" i="3"/>
  <c r="M164" i="3"/>
  <c r="M156" i="3"/>
  <c r="M148" i="3"/>
  <c r="M140" i="3"/>
  <c r="M132" i="3"/>
  <c r="M124" i="3"/>
  <c r="M117" i="3"/>
  <c r="M109" i="3"/>
  <c r="M101" i="3"/>
  <c r="M93" i="3"/>
  <c r="M85" i="3"/>
  <c r="M77" i="3"/>
  <c r="M69" i="3"/>
  <c r="M61" i="3"/>
  <c r="M53" i="3"/>
  <c r="M45" i="3"/>
  <c r="M37" i="3"/>
  <c r="M29" i="3"/>
  <c r="M21" i="3"/>
  <c r="M13" i="3"/>
  <c r="M874" i="3"/>
  <c r="M869" i="3"/>
  <c r="M880" i="3"/>
  <c r="M864" i="3"/>
  <c r="M848" i="3"/>
  <c r="M836" i="3"/>
  <c r="M820" i="3"/>
  <c r="M879" i="3"/>
  <c r="M871" i="3"/>
  <c r="M863" i="3"/>
  <c r="M855" i="3"/>
  <c r="M847" i="3"/>
  <c r="M839" i="3"/>
  <c r="M831" i="3"/>
  <c r="M823" i="3"/>
  <c r="M815" i="3"/>
  <c r="M807" i="3"/>
  <c r="M799" i="3"/>
  <c r="M791" i="3"/>
  <c r="M783" i="3"/>
  <c r="M775" i="3"/>
  <c r="M767" i="3"/>
  <c r="M759" i="3"/>
  <c r="M751" i="3"/>
  <c r="M743" i="3"/>
  <c r="M735" i="3"/>
  <c r="M727" i="3"/>
  <c r="M719" i="3"/>
  <c r="M711" i="3"/>
  <c r="M703" i="3"/>
  <c r="M695" i="3"/>
  <c r="M687" i="3"/>
  <c r="M679" i="3"/>
  <c r="M671" i="3"/>
  <c r="M663" i="3"/>
  <c r="M655" i="3"/>
  <c r="M647" i="3"/>
  <c r="M639" i="3"/>
  <c r="M631" i="3"/>
  <c r="M623" i="3"/>
  <c r="M615" i="3"/>
  <c r="M607" i="3"/>
  <c r="M599" i="3"/>
  <c r="M591" i="3"/>
  <c r="M583" i="3"/>
  <c r="M575" i="3"/>
  <c r="M567" i="3"/>
  <c r="M559" i="3"/>
  <c r="M551" i="3"/>
  <c r="M543" i="3"/>
  <c r="M535" i="3"/>
  <c r="M527" i="3"/>
  <c r="M519" i="3"/>
  <c r="M511" i="3"/>
  <c r="M503" i="3"/>
  <c r="M495" i="3"/>
  <c r="M487" i="3"/>
  <c r="M479" i="3"/>
  <c r="M471" i="3"/>
  <c r="M463" i="3"/>
  <c r="M455" i="3"/>
  <c r="M447" i="3"/>
  <c r="M439" i="3"/>
  <c r="M431" i="3"/>
  <c r="M873" i="3"/>
  <c r="M876" i="3"/>
  <c r="M860" i="3"/>
  <c r="M840" i="3"/>
  <c r="M824" i="3"/>
  <c r="M812" i="3"/>
  <c r="M800" i="3"/>
  <c r="M792" i="3"/>
  <c r="M784" i="3"/>
  <c r="M776" i="3"/>
  <c r="M768" i="3"/>
  <c r="M760" i="3"/>
  <c r="M752" i="3"/>
  <c r="M744" i="3"/>
  <c r="M736" i="3"/>
  <c r="M728" i="3"/>
  <c r="M720" i="3"/>
  <c r="M712" i="3"/>
  <c r="M704" i="3"/>
  <c r="M696" i="3"/>
  <c r="M688" i="3"/>
  <c r="M680" i="3"/>
  <c r="M672" i="3"/>
  <c r="M664" i="3"/>
  <c r="M656" i="3"/>
  <c r="M648" i="3"/>
  <c r="M640" i="3"/>
  <c r="M632" i="3"/>
  <c r="M624" i="3"/>
  <c r="M616" i="3"/>
  <c r="M608" i="3"/>
  <c r="M600" i="3"/>
  <c r="M592" i="3"/>
  <c r="M584" i="3"/>
  <c r="M576" i="3"/>
  <c r="M568" i="3"/>
  <c r="M560" i="3"/>
  <c r="M552" i="3"/>
  <c r="M544" i="3"/>
  <c r="M536" i="3"/>
  <c r="M528" i="3"/>
  <c r="M520" i="3"/>
  <c r="M512" i="3"/>
  <c r="M504" i="3"/>
  <c r="M496" i="3"/>
  <c r="M488" i="3"/>
  <c r="M480" i="3"/>
  <c r="M472" i="3"/>
  <c r="M464" i="3"/>
  <c r="M456" i="3"/>
  <c r="M448" i="3"/>
  <c r="M440" i="3"/>
  <c r="M432" i="3"/>
  <c r="M424" i="3"/>
  <c r="M416" i="3"/>
  <c r="M408" i="3"/>
  <c r="M400" i="3"/>
  <c r="M392" i="3"/>
  <c r="M384" i="3"/>
  <c r="M376" i="3"/>
  <c r="M368" i="3"/>
  <c r="M360" i="3"/>
  <c r="M352" i="3"/>
  <c r="M344" i="3"/>
  <c r="M336" i="3"/>
  <c r="M328" i="3"/>
  <c r="M320" i="3"/>
  <c r="M312" i="3"/>
  <c r="M304" i="3"/>
  <c r="M296" i="3"/>
  <c r="M288" i="3"/>
  <c r="M280" i="3"/>
  <c r="M272" i="3"/>
  <c r="M264" i="3"/>
  <c r="M256" i="3"/>
  <c r="M248" i="3"/>
  <c r="M240" i="3"/>
  <c r="M232" i="3"/>
  <c r="M224" i="3"/>
  <c r="M216" i="3"/>
  <c r="M208" i="3"/>
  <c r="M200" i="3"/>
  <c r="M192" i="3"/>
  <c r="M184" i="3"/>
  <c r="M176" i="3"/>
  <c r="M168" i="3"/>
  <c r="M160" i="3"/>
  <c r="M152" i="3"/>
  <c r="M144" i="3"/>
  <c r="M136" i="3"/>
  <c r="M128" i="3"/>
  <c r="M121" i="3"/>
  <c r="M113" i="3"/>
  <c r="M105" i="3"/>
  <c r="M97" i="3"/>
  <c r="M89" i="3"/>
  <c r="M81" i="3"/>
  <c r="M73" i="3"/>
  <c r="M65" i="3"/>
  <c r="M57" i="3"/>
  <c r="M49" i="3"/>
  <c r="M41" i="3"/>
  <c r="M33" i="3"/>
  <c r="M25" i="3"/>
  <c r="M17" i="3"/>
  <c r="M9" i="3"/>
  <c r="M881" i="3"/>
  <c r="M861" i="3"/>
  <c r="M872" i="3"/>
  <c r="M856" i="3"/>
  <c r="M844" i="3"/>
  <c r="M828" i="3"/>
  <c r="M808" i="3"/>
  <c r="M875" i="3"/>
  <c r="M867" i="3"/>
  <c r="M859" i="3"/>
  <c r="M851" i="3"/>
  <c r="M843" i="3"/>
  <c r="M835" i="3"/>
  <c r="M827" i="3"/>
  <c r="M819" i="3"/>
  <c r="M811" i="3"/>
  <c r="M803" i="3"/>
  <c r="M795" i="3"/>
  <c r="M787" i="3"/>
  <c r="M779" i="3"/>
  <c r="M771" i="3"/>
  <c r="M763" i="3"/>
  <c r="M755" i="3"/>
  <c r="M747" i="3"/>
  <c r="M739" i="3"/>
  <c r="M731" i="3"/>
  <c r="M723" i="3"/>
  <c r="M715" i="3"/>
  <c r="M707" i="3"/>
  <c r="M699" i="3"/>
  <c r="M691" i="3"/>
  <c r="M683" i="3"/>
  <c r="M675" i="3"/>
  <c r="M667" i="3"/>
  <c r="M659" i="3"/>
  <c r="M651" i="3"/>
  <c r="M643" i="3"/>
  <c r="M635" i="3"/>
  <c r="M627" i="3"/>
  <c r="M619" i="3"/>
  <c r="M611" i="3"/>
  <c r="M603" i="3"/>
  <c r="M595" i="3"/>
  <c r="M587" i="3"/>
  <c r="M579" i="3"/>
  <c r="M571" i="3"/>
  <c r="M563" i="3"/>
  <c r="M555" i="3"/>
  <c r="M547" i="3"/>
  <c r="M539" i="3"/>
  <c r="M531" i="3"/>
  <c r="M523" i="3"/>
  <c r="M515" i="3"/>
  <c r="M507" i="3"/>
  <c r="M499" i="3"/>
  <c r="M491" i="3"/>
  <c r="M483" i="3"/>
  <c r="M475" i="3"/>
  <c r="M467" i="3"/>
  <c r="M459" i="3"/>
  <c r="M451" i="3"/>
  <c r="M443" i="3"/>
  <c r="M435" i="3"/>
  <c r="M427" i="3"/>
  <c r="M423" i="3"/>
  <c r="M415" i="3"/>
  <c r="M407" i="3"/>
  <c r="M399" i="3"/>
  <c r="M391" i="3"/>
  <c r="M383" i="3"/>
  <c r="M375" i="3"/>
  <c r="M367" i="3"/>
  <c r="M359" i="3"/>
  <c r="M351" i="3"/>
  <c r="M343" i="3"/>
  <c r="M335" i="3"/>
  <c r="M327" i="3"/>
  <c r="M319" i="3"/>
  <c r="M311" i="3"/>
  <c r="M303" i="3"/>
  <c r="M295" i="3"/>
  <c r="M287" i="3"/>
  <c r="M279" i="3"/>
  <c r="M271" i="3"/>
  <c r="M263" i="3"/>
  <c r="M255" i="3"/>
  <c r="M247" i="3"/>
  <c r="M239" i="3"/>
  <c r="M231" i="3"/>
  <c r="M223" i="3"/>
  <c r="M215" i="3"/>
  <c r="M207" i="3"/>
  <c r="M199" i="3"/>
  <c r="M191" i="3"/>
  <c r="M183" i="3"/>
  <c r="M175" i="3"/>
  <c r="M167" i="3"/>
  <c r="M159" i="3"/>
  <c r="M151" i="3"/>
  <c r="M143" i="3"/>
  <c r="M135" i="3"/>
  <c r="M127" i="3"/>
  <c r="M120" i="3"/>
  <c r="M112" i="3"/>
  <c r="M104" i="3"/>
  <c r="M96" i="3"/>
  <c r="M88" i="3"/>
  <c r="M80" i="3"/>
  <c r="M72" i="3"/>
  <c r="M64" i="3"/>
  <c r="M56" i="3"/>
  <c r="M48" i="3"/>
  <c r="M40" i="3"/>
  <c r="M32" i="3"/>
  <c r="M24" i="3"/>
  <c r="M16" i="3"/>
  <c r="M8" i="3"/>
  <c r="M870" i="3"/>
  <c r="M862" i="3"/>
  <c r="M854" i="3"/>
  <c r="M846" i="3"/>
  <c r="M838" i="3"/>
  <c r="M830" i="3"/>
  <c r="M822" i="3"/>
  <c r="M814" i="3"/>
  <c r="M806" i="3"/>
  <c r="M798" i="3"/>
  <c r="M790" i="3"/>
  <c r="M782" i="3"/>
  <c r="M774" i="3"/>
  <c r="M766" i="3"/>
  <c r="M758" i="3"/>
  <c r="M750" i="3"/>
  <c r="M742" i="3"/>
  <c r="M734" i="3"/>
  <c r="M726" i="3"/>
  <c r="M718" i="3"/>
  <c r="M710" i="3"/>
  <c r="M702" i="3"/>
  <c r="M694" i="3"/>
  <c r="M686" i="3"/>
  <c r="M678" i="3"/>
  <c r="M670" i="3"/>
  <c r="M662" i="3"/>
  <c r="M654" i="3"/>
  <c r="M646" i="3"/>
  <c r="M638" i="3"/>
  <c r="M630" i="3"/>
  <c r="M622" i="3"/>
  <c r="M614" i="3"/>
  <c r="M606" i="3"/>
  <c r="M598" i="3"/>
  <c r="M590" i="3"/>
  <c r="M582" i="3"/>
  <c r="M574" i="3"/>
  <c r="M566" i="3"/>
  <c r="M558" i="3"/>
  <c r="M550" i="3"/>
  <c r="M542" i="3"/>
  <c r="M534" i="3"/>
  <c r="M526" i="3"/>
  <c r="M518" i="3"/>
  <c r="M510" i="3"/>
  <c r="M502" i="3"/>
  <c r="M494" i="3"/>
  <c r="M486" i="3"/>
  <c r="M478" i="3"/>
  <c r="M470" i="3"/>
  <c r="M462" i="3"/>
  <c r="M454" i="3"/>
  <c r="M446" i="3"/>
  <c r="M438" i="3"/>
  <c r="M430" i="3"/>
  <c r="M422" i="3"/>
  <c r="M414" i="3"/>
  <c r="M406" i="3"/>
  <c r="M398" i="3"/>
  <c r="M390" i="3"/>
  <c r="M382" i="3"/>
  <c r="M374" i="3"/>
  <c r="M366" i="3"/>
  <c r="M358" i="3"/>
  <c r="M350" i="3"/>
  <c r="M342" i="3"/>
  <c r="M334" i="3"/>
  <c r="M326" i="3"/>
  <c r="M318" i="3"/>
  <c r="M310" i="3"/>
  <c r="M302" i="3"/>
  <c r="M294" i="3"/>
  <c r="M286" i="3"/>
  <c r="M278" i="3"/>
  <c r="M270" i="3"/>
  <c r="M262" i="3"/>
  <c r="M254" i="3"/>
  <c r="M246" i="3"/>
  <c r="M238" i="3"/>
  <c r="M230" i="3"/>
  <c r="M222" i="3"/>
  <c r="M214" i="3"/>
  <c r="M206" i="3"/>
  <c r="M198" i="3"/>
  <c r="M190" i="3"/>
  <c r="M182" i="3"/>
  <c r="M174" i="3"/>
  <c r="M166" i="3"/>
  <c r="M158" i="3"/>
  <c r="M150" i="3"/>
  <c r="M142" i="3"/>
  <c r="M134" i="3"/>
  <c r="M126" i="3"/>
  <c r="M119" i="3"/>
  <c r="M111" i="3"/>
  <c r="M103" i="3"/>
  <c r="M95" i="3"/>
  <c r="M87" i="3"/>
  <c r="M79" i="3"/>
  <c r="M71" i="3"/>
  <c r="M63" i="3"/>
  <c r="M55" i="3"/>
  <c r="M47" i="3"/>
  <c r="M39" i="3"/>
  <c r="M31" i="3"/>
  <c r="M23" i="3"/>
  <c r="M15" i="3"/>
  <c r="M7" i="3"/>
  <c r="M865" i="3"/>
  <c r="M849" i="3"/>
  <c r="M841" i="3"/>
  <c r="M833" i="3"/>
  <c r="M825" i="3"/>
  <c r="M817" i="3"/>
  <c r="M809" i="3"/>
  <c r="M801" i="3"/>
  <c r="M793" i="3"/>
  <c r="M419" i="3"/>
  <c r="M411" i="3"/>
  <c r="M403" i="3"/>
  <c r="M395" i="3"/>
  <c r="M387" i="3"/>
  <c r="M379" i="3"/>
  <c r="M371" i="3"/>
  <c r="M363" i="3"/>
  <c r="M355" i="3"/>
  <c r="M347" i="3"/>
  <c r="M339" i="3"/>
  <c r="M331" i="3"/>
  <c r="M323" i="3"/>
  <c r="M315" i="3"/>
  <c r="M307" i="3"/>
  <c r="M299" i="3"/>
  <c r="M291" i="3"/>
  <c r="M283" i="3"/>
  <c r="M275" i="3"/>
  <c r="M267" i="3"/>
  <c r="M259" i="3"/>
  <c r="M251" i="3"/>
  <c r="M243" i="3"/>
  <c r="M235" i="3"/>
  <c r="M227" i="3"/>
  <c r="M219" i="3"/>
  <c r="M211" i="3"/>
  <c r="M203" i="3"/>
  <c r="M195" i="3"/>
  <c r="M187" i="3"/>
  <c r="M179" i="3"/>
  <c r="M171" i="3"/>
  <c r="M163" i="3"/>
  <c r="M155" i="3"/>
  <c r="M147" i="3"/>
  <c r="M139" i="3"/>
  <c r="M131" i="3"/>
  <c r="M123" i="3"/>
  <c r="M116" i="3"/>
  <c r="M108" i="3"/>
  <c r="M100" i="3"/>
  <c r="M92" i="3"/>
  <c r="M84" i="3"/>
  <c r="M76" i="3"/>
  <c r="M68" i="3"/>
  <c r="M60" i="3"/>
  <c r="M52" i="3"/>
  <c r="M44" i="3"/>
  <c r="M36" i="3"/>
  <c r="M28" i="3"/>
  <c r="M20" i="3"/>
  <c r="M12" i="3"/>
  <c r="M6" i="3"/>
  <c r="M866" i="3"/>
  <c r="M858" i="3"/>
  <c r="M850" i="3"/>
  <c r="M842" i="3"/>
  <c r="M834" i="3"/>
  <c r="M826" i="3"/>
  <c r="M818" i="3"/>
  <c r="M810" i="3"/>
  <c r="M802" i="3"/>
  <c r="M794" i="3"/>
  <c r="M786" i="3"/>
  <c r="M778" i="3"/>
  <c r="M770" i="3"/>
  <c r="M762" i="3"/>
  <c r="M754" i="3"/>
  <c r="M746" i="3"/>
  <c r="M738" i="3"/>
  <c r="M730" i="3"/>
  <c r="M722" i="3"/>
  <c r="M714" i="3"/>
  <c r="M706" i="3"/>
  <c r="M698" i="3"/>
  <c r="M690" i="3"/>
  <c r="M682" i="3"/>
  <c r="M674" i="3"/>
  <c r="M666" i="3"/>
  <c r="M658" i="3"/>
  <c r="M650" i="3"/>
  <c r="M642" i="3"/>
  <c r="M634" i="3"/>
  <c r="M626" i="3"/>
  <c r="M618" i="3"/>
  <c r="M610" i="3"/>
  <c r="M602" i="3"/>
  <c r="M594" i="3"/>
  <c r="M586" i="3"/>
  <c r="M578" i="3"/>
  <c r="M570" i="3"/>
  <c r="M562" i="3"/>
  <c r="M554" i="3"/>
  <c r="M546" i="3"/>
  <c r="M538" i="3"/>
  <c r="M530" i="3"/>
  <c r="M522" i="3"/>
  <c r="M514" i="3"/>
  <c r="M506" i="3"/>
  <c r="M498" i="3"/>
  <c r="M490" i="3"/>
  <c r="M482" i="3"/>
  <c r="M474" i="3"/>
  <c r="M466" i="3"/>
  <c r="M458" i="3"/>
  <c r="M450" i="3"/>
  <c r="M442" i="3"/>
  <c r="M434" i="3"/>
  <c r="M426" i="3"/>
  <c r="M418" i="3"/>
  <c r="M410" i="3"/>
  <c r="M402" i="3"/>
  <c r="M394" i="3"/>
  <c r="M386" i="3"/>
  <c r="M378" i="3"/>
  <c r="M370" i="3"/>
  <c r="M362" i="3"/>
  <c r="M354" i="3"/>
  <c r="M346" i="3"/>
  <c r="M338" i="3"/>
  <c r="M330" i="3"/>
  <c r="M322" i="3"/>
  <c r="M314" i="3"/>
  <c r="M306" i="3"/>
  <c r="M298" i="3"/>
  <c r="M290" i="3"/>
  <c r="M282" i="3"/>
  <c r="M274" i="3"/>
  <c r="M266" i="3"/>
  <c r="M258" i="3"/>
  <c r="M250" i="3"/>
  <c r="M242" i="3"/>
  <c r="M234" i="3"/>
  <c r="M226" i="3"/>
  <c r="M218" i="3"/>
  <c r="M210" i="3"/>
  <c r="M202" i="3"/>
  <c r="M194" i="3"/>
  <c r="M186" i="3"/>
  <c r="M178" i="3"/>
  <c r="M170" i="3"/>
  <c r="M162" i="3"/>
  <c r="M154" i="3"/>
  <c r="M146" i="3"/>
  <c r="M138" i="3"/>
  <c r="M130" i="3"/>
  <c r="M122" i="3"/>
  <c r="M115" i="3"/>
  <c r="M107" i="3"/>
  <c r="M99" i="3"/>
  <c r="M91" i="3"/>
  <c r="M83" i="3"/>
  <c r="M75" i="3"/>
  <c r="M67" i="3"/>
  <c r="M59" i="3"/>
  <c r="M51" i="3"/>
  <c r="M43" i="3"/>
  <c r="M35" i="3"/>
  <c r="M27" i="3"/>
  <c r="M19" i="3"/>
  <c r="M11" i="3"/>
  <c r="M877" i="3"/>
  <c r="M853" i="3"/>
  <c r="M845" i="3"/>
  <c r="M837" i="3"/>
  <c r="M829" i="3"/>
  <c r="M821" i="3"/>
  <c r="M813" i="3"/>
  <c r="M805" i="3"/>
  <c r="M797" i="3"/>
  <c r="M665" i="3"/>
  <c r="M401" i="3"/>
  <c r="M313" i="3"/>
  <c r="M249" i="3"/>
  <c r="M193" i="3"/>
  <c r="M145" i="3"/>
  <c r="M98" i="3"/>
  <c r="M58" i="3"/>
  <c r="M18" i="3"/>
  <c r="M357" i="3"/>
  <c r="M269" i="3"/>
  <c r="M245" i="3"/>
  <c r="M221" i="3"/>
  <c r="M197" i="3"/>
  <c r="M165" i="3"/>
  <c r="M133" i="3"/>
  <c r="M110" i="3"/>
  <c r="M78" i="3"/>
  <c r="M54" i="3"/>
  <c r="M30" i="3"/>
  <c r="M325" i="3"/>
  <c r="M253" i="3"/>
  <c r="M213" i="3"/>
  <c r="M189" i="3"/>
  <c r="M157" i="3"/>
  <c r="M141" i="3"/>
  <c r="M118" i="3"/>
  <c r="M86" i="3"/>
  <c r="M62" i="3"/>
  <c r="M22" i="3"/>
  <c r="M789" i="3"/>
  <c r="M781" i="3"/>
  <c r="M773" i="3"/>
  <c r="M765" i="3"/>
  <c r="M757" i="3"/>
  <c r="M749" i="3"/>
  <c r="M741" i="3"/>
  <c r="M733" i="3"/>
  <c r="M725" i="3"/>
  <c r="M717" i="3"/>
  <c r="M709" i="3"/>
  <c r="M701" i="3"/>
  <c r="M693" i="3"/>
  <c r="M685" i="3"/>
  <c r="M677" i="3"/>
  <c r="M669" i="3"/>
  <c r="M661" i="3"/>
  <c r="M653" i="3"/>
  <c r="M645" i="3"/>
  <c r="M637" i="3"/>
  <c r="M629" i="3"/>
  <c r="M621" i="3"/>
  <c r="M613" i="3"/>
  <c r="M605" i="3"/>
  <c r="M597" i="3"/>
  <c r="M589" i="3"/>
  <c r="M581" i="3"/>
  <c r="M573" i="3"/>
  <c r="M565" i="3"/>
  <c r="M557" i="3"/>
  <c r="M549" i="3"/>
  <c r="M541" i="3"/>
  <c r="M533" i="3"/>
  <c r="M525" i="3"/>
  <c r="M517" i="3"/>
  <c r="M509" i="3"/>
  <c r="M501" i="3"/>
  <c r="M493" i="3"/>
  <c r="M485" i="3"/>
  <c r="M477" i="3"/>
  <c r="M469" i="3"/>
  <c r="M461" i="3"/>
  <c r="M453" i="3"/>
  <c r="M445" i="3"/>
  <c r="M437" i="3"/>
  <c r="M429" i="3"/>
  <c r="M421" i="3"/>
  <c r="M413" i="3"/>
  <c r="M405" i="3"/>
  <c r="M397" i="3"/>
  <c r="M389" i="3"/>
  <c r="M381" i="3"/>
  <c r="M373" i="3"/>
  <c r="M365" i="3"/>
  <c r="M349" i="3"/>
  <c r="M333" i="3"/>
  <c r="M317" i="3"/>
  <c r="M309" i="3"/>
  <c r="M301" i="3"/>
  <c r="M293" i="3"/>
  <c r="M277" i="3"/>
  <c r="M237" i="3"/>
  <c r="M173" i="3"/>
  <c r="M94" i="3"/>
  <c r="M882" i="3"/>
  <c r="M785" i="3"/>
  <c r="M777" i="3"/>
  <c r="M769" i="3"/>
  <c r="M761" i="3"/>
  <c r="M753" i="3"/>
  <c r="M745" i="3"/>
  <c r="M737" i="3"/>
  <c r="M729" i="3"/>
  <c r="M721" i="3"/>
  <c r="M713" i="3"/>
  <c r="M705" i="3"/>
  <c r="M697" i="3"/>
  <c r="M689" i="3"/>
  <c r="M681" i="3"/>
  <c r="M673" i="3"/>
  <c r="M657" i="3"/>
  <c r="M649" i="3"/>
  <c r="M641" i="3"/>
  <c r="M633" i="3"/>
  <c r="M625" i="3"/>
  <c r="M617" i="3"/>
  <c r="M609" i="3"/>
  <c r="M601" i="3"/>
  <c r="M593" i="3"/>
  <c r="M585" i="3"/>
  <c r="M577" i="3"/>
  <c r="M569" i="3"/>
  <c r="M561" i="3"/>
  <c r="M553" i="3"/>
  <c r="M545" i="3"/>
  <c r="M537" i="3"/>
  <c r="M529" i="3"/>
  <c r="M521" i="3"/>
  <c r="M513" i="3"/>
  <c r="M505" i="3"/>
  <c r="M497" i="3"/>
  <c r="M489" i="3"/>
  <c r="M481" i="3"/>
  <c r="M473" i="3"/>
  <c r="M465" i="3"/>
  <c r="M457" i="3"/>
  <c r="M449" i="3"/>
  <c r="M441" i="3"/>
  <c r="M433" i="3"/>
  <c r="M425" i="3"/>
  <c r="M417" i="3"/>
  <c r="M409" i="3"/>
  <c r="M393" i="3"/>
  <c r="M385" i="3"/>
  <c r="M377" i="3"/>
  <c r="M369" i="3"/>
  <c r="M361" i="3"/>
  <c r="M353" i="3"/>
  <c r="M345" i="3"/>
  <c r="M337" i="3"/>
  <c r="M329" i="3"/>
  <c r="M321" i="3"/>
  <c r="M305" i="3"/>
  <c r="M297" i="3"/>
  <c r="M289" i="3"/>
  <c r="M281" i="3"/>
  <c r="M273" i="3"/>
  <c r="M265" i="3"/>
  <c r="M257" i="3"/>
  <c r="M241" i="3"/>
  <c r="M233" i="3"/>
  <c r="M225" i="3"/>
  <c r="M217" i="3"/>
  <c r="M209" i="3"/>
  <c r="M201" i="3"/>
  <c r="M185" i="3"/>
  <c r="M177" i="3"/>
  <c r="M169" i="3"/>
  <c r="M161" i="3"/>
  <c r="M153" i="3"/>
  <c r="M137" i="3"/>
  <c r="M129" i="3"/>
  <c r="M114" i="3"/>
  <c r="M106" i="3"/>
  <c r="M90" i="3"/>
  <c r="M82" i="3"/>
  <c r="M74" i="3"/>
  <c r="M66" i="3"/>
  <c r="M50" i="3"/>
  <c r="M42" i="3"/>
  <c r="M34" i="3"/>
  <c r="M26" i="3"/>
  <c r="M10" i="3"/>
  <c r="M341" i="3"/>
  <c r="M285" i="3"/>
  <c r="M261" i="3"/>
  <c r="M229" i="3"/>
  <c r="M205" i="3"/>
  <c r="M181" i="3"/>
  <c r="M149" i="3"/>
  <c r="M102" i="3"/>
  <c r="M70" i="3"/>
  <c r="M46" i="3"/>
  <c r="M38" i="3"/>
  <c r="M14" i="3"/>
  <c r="M191" i="2"/>
  <c r="M891" i="2"/>
  <c r="M193" i="2"/>
  <c r="M197" i="2"/>
  <c r="M201" i="2"/>
  <c r="M195" i="2"/>
  <c r="M200" i="2"/>
  <c r="M205" i="2"/>
  <c r="M209" i="2"/>
  <c r="M213" i="2"/>
  <c r="M217" i="2"/>
  <c r="M221" i="2"/>
  <c r="M225" i="2"/>
  <c r="M229" i="2"/>
  <c r="M233" i="2"/>
  <c r="M237" i="2"/>
  <c r="M241" i="2"/>
  <c r="M245" i="2"/>
  <c r="M249" i="2"/>
  <c r="M253" i="2"/>
  <c r="M257" i="2"/>
  <c r="M261" i="2"/>
  <c r="M265" i="2"/>
  <c r="M269" i="2"/>
  <c r="M273" i="2"/>
  <c r="M277" i="2"/>
  <c r="M281" i="2"/>
  <c r="M285" i="2"/>
  <c r="M289" i="2"/>
  <c r="M293" i="2"/>
  <c r="M297" i="2"/>
  <c r="M301" i="2"/>
  <c r="M305" i="2"/>
  <c r="M309" i="2"/>
  <c r="M313" i="2"/>
  <c r="M317" i="2"/>
  <c r="M321" i="2"/>
  <c r="M325" i="2"/>
  <c r="M329" i="2"/>
  <c r="M333" i="2"/>
  <c r="M337" i="2"/>
  <c r="M341" i="2"/>
  <c r="M345" i="2"/>
  <c r="M349" i="2"/>
  <c r="M353" i="2"/>
  <c r="M357" i="2"/>
  <c r="M361" i="2"/>
  <c r="M365" i="2"/>
  <c r="M369" i="2"/>
  <c r="M373" i="2"/>
  <c r="M377" i="2"/>
  <c r="M381" i="2"/>
  <c r="M385" i="2"/>
  <c r="M389" i="2"/>
  <c r="M393" i="2"/>
  <c r="M397" i="2"/>
  <c r="M401" i="2"/>
  <c r="M405" i="2"/>
  <c r="M409" i="2"/>
  <c r="M413" i="2"/>
  <c r="M417" i="2"/>
  <c r="M421" i="2"/>
  <c r="M425" i="2"/>
  <c r="M429" i="2"/>
  <c r="M433" i="2"/>
  <c r="M437" i="2"/>
  <c r="M441" i="2"/>
  <c r="M445" i="2"/>
  <c r="M449" i="2"/>
  <c r="M453" i="2"/>
  <c r="M457" i="2"/>
  <c r="M461" i="2"/>
  <c r="M465" i="2"/>
  <c r="M469" i="2"/>
  <c r="M473" i="2"/>
  <c r="M477" i="2"/>
  <c r="M481" i="2"/>
  <c r="M485" i="2"/>
  <c r="M489" i="2"/>
  <c r="M493" i="2"/>
  <c r="M497" i="2"/>
  <c r="M501" i="2"/>
  <c r="M505" i="2"/>
  <c r="M509" i="2"/>
  <c r="M513" i="2"/>
  <c r="M517" i="2"/>
  <c r="M521" i="2"/>
  <c r="M525" i="2"/>
  <c r="M529" i="2"/>
  <c r="M533" i="2"/>
  <c r="M537" i="2"/>
  <c r="M541" i="2"/>
  <c r="M545" i="2"/>
  <c r="M549" i="2"/>
  <c r="M553" i="2"/>
  <c r="M557" i="2"/>
  <c r="M561" i="2"/>
  <c r="M565" i="2"/>
  <c r="M569" i="2"/>
  <c r="M573" i="2"/>
  <c r="M577" i="2"/>
  <c r="M581" i="2"/>
  <c r="M585" i="2"/>
  <c r="M589" i="2"/>
  <c r="M593" i="2"/>
  <c r="M597" i="2"/>
  <c r="M601" i="2"/>
  <c r="M605" i="2"/>
  <c r="M609" i="2"/>
  <c r="M613" i="2"/>
  <c r="M617" i="2"/>
  <c r="M621" i="2"/>
  <c r="M625" i="2"/>
  <c r="M629" i="2"/>
  <c r="M633" i="2"/>
  <c r="M637" i="2"/>
  <c r="M641" i="2"/>
  <c r="M645" i="2"/>
  <c r="M649" i="2"/>
  <c r="M653" i="2"/>
  <c r="M657" i="2"/>
  <c r="M661" i="2"/>
  <c r="M665" i="2"/>
  <c r="M198" i="2"/>
  <c r="M204" i="2"/>
  <c r="M210" i="2"/>
  <c r="M215" i="2"/>
  <c r="M220" i="2"/>
  <c r="M226" i="2"/>
  <c r="M231" i="2"/>
  <c r="M236" i="2"/>
  <c r="M242" i="2"/>
  <c r="M247" i="2"/>
  <c r="M252" i="2"/>
  <c r="M258" i="2"/>
  <c r="M263" i="2"/>
  <c r="M268" i="2"/>
  <c r="M274" i="2"/>
  <c r="M279" i="2"/>
  <c r="M284" i="2"/>
  <c r="M290" i="2"/>
  <c r="M295" i="2"/>
  <c r="M300" i="2"/>
  <c r="M306" i="2"/>
  <c r="M311" i="2"/>
  <c r="M316" i="2"/>
  <c r="M322" i="2"/>
  <c r="M327" i="2"/>
  <c r="M332" i="2"/>
  <c r="M338" i="2"/>
  <c r="M343" i="2"/>
  <c r="M348" i="2"/>
  <c r="M354" i="2"/>
  <c r="M359" i="2"/>
  <c r="M364" i="2"/>
  <c r="M370" i="2"/>
  <c r="M375" i="2"/>
  <c r="M380" i="2"/>
  <c r="M386" i="2"/>
  <c r="M391" i="2"/>
  <c r="M396" i="2"/>
  <c r="M402" i="2"/>
  <c r="M407" i="2"/>
  <c r="M412" i="2"/>
  <c r="M418" i="2"/>
  <c r="M423" i="2"/>
  <c r="M428" i="2"/>
  <c r="M434" i="2"/>
  <c r="M439" i="2"/>
  <c r="M444" i="2"/>
  <c r="M450" i="2"/>
  <c r="M455" i="2"/>
  <c r="M460" i="2"/>
  <c r="M466" i="2"/>
  <c r="M471" i="2"/>
  <c r="M476" i="2"/>
  <c r="M482" i="2"/>
  <c r="M487" i="2"/>
  <c r="M492" i="2"/>
  <c r="M498" i="2"/>
  <c r="M503" i="2"/>
  <c r="M508" i="2"/>
  <c r="M514" i="2"/>
  <c r="M519" i="2"/>
  <c r="M524" i="2"/>
  <c r="M530" i="2"/>
  <c r="M535" i="2"/>
  <c r="M540" i="2"/>
  <c r="M546" i="2"/>
  <c r="M551" i="2"/>
  <c r="M556" i="2"/>
  <c r="M562" i="2"/>
  <c r="M567" i="2"/>
  <c r="M572" i="2"/>
  <c r="M578" i="2"/>
  <c r="M583" i="2"/>
  <c r="M588" i="2"/>
  <c r="M594" i="2"/>
  <c r="M599" i="2"/>
  <c r="M604" i="2"/>
  <c r="M610" i="2"/>
  <c r="M615" i="2"/>
  <c r="M620" i="2"/>
  <c r="M626" i="2"/>
  <c r="M631" i="2"/>
  <c r="M636" i="2"/>
  <c r="M642" i="2"/>
  <c r="M647" i="2"/>
  <c r="M652" i="2"/>
  <c r="M658" i="2"/>
  <c r="M663" i="2"/>
  <c r="M668" i="2"/>
  <c r="M672" i="2"/>
  <c r="M676" i="2"/>
  <c r="M680" i="2"/>
  <c r="M684" i="2"/>
  <c r="M688" i="2"/>
  <c r="M692" i="2"/>
  <c r="M696" i="2"/>
  <c r="M700" i="2"/>
  <c r="M704" i="2"/>
  <c r="M708" i="2"/>
  <c r="M712" i="2"/>
  <c r="M716" i="2"/>
  <c r="M720" i="2"/>
  <c r="M724" i="2"/>
  <c r="M728" i="2"/>
  <c r="M732" i="2"/>
  <c r="M736" i="2"/>
  <c r="M740" i="2"/>
  <c r="M744" i="2"/>
  <c r="M748" i="2"/>
  <c r="M752" i="2"/>
  <c r="M756" i="2"/>
  <c r="M760" i="2"/>
  <c r="M764" i="2"/>
  <c r="M768" i="2"/>
  <c r="M772" i="2"/>
  <c r="M776" i="2"/>
  <c r="M780" i="2"/>
  <c r="M784" i="2"/>
  <c r="M788" i="2"/>
  <c r="M792" i="2"/>
  <c r="M796" i="2"/>
  <c r="M800" i="2"/>
  <c r="M804" i="2"/>
  <c r="M808" i="2"/>
  <c r="M812" i="2"/>
  <c r="M816" i="2"/>
  <c r="M820" i="2"/>
  <c r="M824" i="2"/>
  <c r="M828" i="2"/>
  <c r="M832" i="2"/>
  <c r="M836" i="2"/>
  <c r="M840" i="2"/>
  <c r="M844" i="2"/>
  <c r="M848" i="2"/>
  <c r="M852" i="2"/>
  <c r="M856" i="2"/>
  <c r="M860" i="2"/>
  <c r="M864" i="2"/>
  <c r="M868" i="2"/>
  <c r="M872" i="2"/>
  <c r="M876" i="2"/>
  <c r="M880" i="2"/>
  <c r="M884" i="2"/>
  <c r="M888" i="2"/>
  <c r="M224" i="2"/>
  <c r="M683" i="2"/>
  <c r="M727" i="2"/>
  <c r="M743" i="2"/>
  <c r="M755" i="2"/>
  <c r="M767" i="2"/>
  <c r="M779" i="2"/>
  <c r="M192" i="2"/>
  <c r="M199" i="2"/>
  <c r="M206" i="2"/>
  <c r="M211" i="2"/>
  <c r="M216" i="2"/>
  <c r="M222" i="2"/>
  <c r="M227" i="2"/>
  <c r="M232" i="2"/>
  <c r="M238" i="2"/>
  <c r="M243" i="2"/>
  <c r="M248" i="2"/>
  <c r="M254" i="2"/>
  <c r="M259" i="2"/>
  <c r="M264" i="2"/>
  <c r="M270" i="2"/>
  <c r="M275" i="2"/>
  <c r="M280" i="2"/>
  <c r="M286" i="2"/>
  <c r="M291" i="2"/>
  <c r="M296" i="2"/>
  <c r="M302" i="2"/>
  <c r="M307" i="2"/>
  <c r="M312" i="2"/>
  <c r="M318" i="2"/>
  <c r="M323" i="2"/>
  <c r="M328" i="2"/>
  <c r="M334" i="2"/>
  <c r="M339" i="2"/>
  <c r="M344" i="2"/>
  <c r="M350" i="2"/>
  <c r="M355" i="2"/>
  <c r="M360" i="2"/>
  <c r="M366" i="2"/>
  <c r="M371" i="2"/>
  <c r="M376" i="2"/>
  <c r="M382" i="2"/>
  <c r="M387" i="2"/>
  <c r="M392" i="2"/>
  <c r="M398" i="2"/>
  <c r="M403" i="2"/>
  <c r="M408" i="2"/>
  <c r="M414" i="2"/>
  <c r="M419" i="2"/>
  <c r="M424" i="2"/>
  <c r="M430" i="2"/>
  <c r="M435" i="2"/>
  <c r="M440" i="2"/>
  <c r="M446" i="2"/>
  <c r="M451" i="2"/>
  <c r="M456" i="2"/>
  <c r="M462" i="2"/>
  <c r="M467" i="2"/>
  <c r="M472" i="2"/>
  <c r="M478" i="2"/>
  <c r="M483" i="2"/>
  <c r="M488" i="2"/>
  <c r="M494" i="2"/>
  <c r="M499" i="2"/>
  <c r="M504" i="2"/>
  <c r="M510" i="2"/>
  <c r="M515" i="2"/>
  <c r="M520" i="2"/>
  <c r="M526" i="2"/>
  <c r="M531" i="2"/>
  <c r="M536" i="2"/>
  <c r="M542" i="2"/>
  <c r="M547" i="2"/>
  <c r="M552" i="2"/>
  <c r="M558" i="2"/>
  <c r="M563" i="2"/>
  <c r="M568" i="2"/>
  <c r="M574" i="2"/>
  <c r="M579" i="2"/>
  <c r="M584" i="2"/>
  <c r="M590" i="2"/>
  <c r="M595" i="2"/>
  <c r="M600" i="2"/>
  <c r="M606" i="2"/>
  <c r="M611" i="2"/>
  <c r="M616" i="2"/>
  <c r="M622" i="2"/>
  <c r="M627" i="2"/>
  <c r="M632" i="2"/>
  <c r="M638" i="2"/>
  <c r="M643" i="2"/>
  <c r="M648" i="2"/>
  <c r="M654" i="2"/>
  <c r="M659" i="2"/>
  <c r="M664" i="2"/>
  <c r="M669" i="2"/>
  <c r="M673" i="2"/>
  <c r="M677" i="2"/>
  <c r="M681" i="2"/>
  <c r="M685" i="2"/>
  <c r="M689" i="2"/>
  <c r="M693" i="2"/>
  <c r="M697" i="2"/>
  <c r="M701" i="2"/>
  <c r="M705" i="2"/>
  <c r="M709" i="2"/>
  <c r="M713" i="2"/>
  <c r="M717" i="2"/>
  <c r="M721" i="2"/>
  <c r="M725" i="2"/>
  <c r="M729" i="2"/>
  <c r="M733" i="2"/>
  <c r="M737" i="2"/>
  <c r="M741" i="2"/>
  <c r="M745" i="2"/>
  <c r="M749" i="2"/>
  <c r="M753" i="2"/>
  <c r="M757" i="2"/>
  <c r="M761" i="2"/>
  <c r="M765" i="2"/>
  <c r="M769" i="2"/>
  <c r="M773" i="2"/>
  <c r="M777" i="2"/>
  <c r="M781" i="2"/>
  <c r="M785" i="2"/>
  <c r="M789" i="2"/>
  <c r="M793" i="2"/>
  <c r="M797" i="2"/>
  <c r="M801" i="2"/>
  <c r="M805" i="2"/>
  <c r="M809" i="2"/>
  <c r="M813" i="2"/>
  <c r="M817" i="2"/>
  <c r="M821" i="2"/>
  <c r="M825" i="2"/>
  <c r="M829" i="2"/>
  <c r="M833" i="2"/>
  <c r="M837" i="2"/>
  <c r="M841" i="2"/>
  <c r="M845" i="2"/>
  <c r="M849" i="2"/>
  <c r="M853" i="2"/>
  <c r="M857" i="2"/>
  <c r="M861" i="2"/>
  <c r="M865" i="2"/>
  <c r="M869" i="2"/>
  <c r="M873" i="2"/>
  <c r="M877" i="2"/>
  <c r="M881" i="2"/>
  <c r="M885" i="2"/>
  <c r="M889" i="2"/>
  <c r="M454" i="2"/>
  <c r="M480" i="2"/>
  <c r="M491" i="2"/>
  <c r="M502" i="2"/>
  <c r="M512" i="2"/>
  <c r="M523" i="2"/>
  <c r="M534" i="2"/>
  <c r="M544" i="2"/>
  <c r="M555" i="2"/>
  <c r="M566" i="2"/>
  <c r="M576" i="2"/>
  <c r="M587" i="2"/>
  <c r="M598" i="2"/>
  <c r="M608" i="2"/>
  <c r="M619" i="2"/>
  <c r="M630" i="2"/>
  <c r="M640" i="2"/>
  <c r="M651" i="2"/>
  <c r="M662" i="2"/>
  <c r="M671" i="2"/>
  <c r="M679" i="2"/>
  <c r="M691" i="2"/>
  <c r="M699" i="2"/>
  <c r="M707" i="2"/>
  <c r="M715" i="2"/>
  <c r="M723" i="2"/>
  <c r="M735" i="2"/>
  <c r="M747" i="2"/>
  <c r="M759" i="2"/>
  <c r="M771" i="2"/>
  <c r="M783" i="2"/>
  <c r="M795" i="2"/>
  <c r="M194" i="2"/>
  <c r="M202" i="2"/>
  <c r="M207" i="2"/>
  <c r="M212" i="2"/>
  <c r="M218" i="2"/>
  <c r="M223" i="2"/>
  <c r="M228" i="2"/>
  <c r="M234" i="2"/>
  <c r="M239" i="2"/>
  <c r="M244" i="2"/>
  <c r="M250" i="2"/>
  <c r="M255" i="2"/>
  <c r="M260" i="2"/>
  <c r="M266" i="2"/>
  <c r="M271" i="2"/>
  <c r="M276" i="2"/>
  <c r="M282" i="2"/>
  <c r="M287" i="2"/>
  <c r="M292" i="2"/>
  <c r="M298" i="2"/>
  <c r="M303" i="2"/>
  <c r="M308" i="2"/>
  <c r="M314" i="2"/>
  <c r="M319" i="2"/>
  <c r="M324" i="2"/>
  <c r="M330" i="2"/>
  <c r="M335" i="2"/>
  <c r="M340" i="2"/>
  <c r="M346" i="2"/>
  <c r="M351" i="2"/>
  <c r="M356" i="2"/>
  <c r="M362" i="2"/>
  <c r="M367" i="2"/>
  <c r="M372" i="2"/>
  <c r="M378" i="2"/>
  <c r="M383" i="2"/>
  <c r="M388" i="2"/>
  <c r="M394" i="2"/>
  <c r="M399" i="2"/>
  <c r="M404" i="2"/>
  <c r="M410" i="2"/>
  <c r="M415" i="2"/>
  <c r="M420" i="2"/>
  <c r="M426" i="2"/>
  <c r="M431" i="2"/>
  <c r="M436" i="2"/>
  <c r="M442" i="2"/>
  <c r="M447" i="2"/>
  <c r="M452" i="2"/>
  <c r="M458" i="2"/>
  <c r="M463" i="2"/>
  <c r="M468" i="2"/>
  <c r="M474" i="2"/>
  <c r="M479" i="2"/>
  <c r="M484" i="2"/>
  <c r="M490" i="2"/>
  <c r="M495" i="2"/>
  <c r="M500" i="2"/>
  <c r="M506" i="2"/>
  <c r="M511" i="2"/>
  <c r="M516" i="2"/>
  <c r="M522" i="2"/>
  <c r="M527" i="2"/>
  <c r="M532" i="2"/>
  <c r="M538" i="2"/>
  <c r="M543" i="2"/>
  <c r="M548" i="2"/>
  <c r="M554" i="2"/>
  <c r="M559" i="2"/>
  <c r="M564" i="2"/>
  <c r="M570" i="2"/>
  <c r="M575" i="2"/>
  <c r="M580" i="2"/>
  <c r="M586" i="2"/>
  <c r="M591" i="2"/>
  <c r="M596" i="2"/>
  <c r="M602" i="2"/>
  <c r="M607" i="2"/>
  <c r="M612" i="2"/>
  <c r="M618" i="2"/>
  <c r="M623" i="2"/>
  <c r="M628" i="2"/>
  <c r="M634" i="2"/>
  <c r="M639" i="2"/>
  <c r="M644" i="2"/>
  <c r="M650" i="2"/>
  <c r="M655" i="2"/>
  <c r="M660" i="2"/>
  <c r="M666" i="2"/>
  <c r="M670" i="2"/>
  <c r="M674" i="2"/>
  <c r="M678" i="2"/>
  <c r="M682" i="2"/>
  <c r="M686" i="2"/>
  <c r="M690" i="2"/>
  <c r="M694" i="2"/>
  <c r="M698" i="2"/>
  <c r="M702" i="2"/>
  <c r="M706" i="2"/>
  <c r="M710" i="2"/>
  <c r="M714" i="2"/>
  <c r="M718" i="2"/>
  <c r="M722" i="2"/>
  <c r="M726" i="2"/>
  <c r="M730" i="2"/>
  <c r="M734" i="2"/>
  <c r="M738" i="2"/>
  <c r="M742" i="2"/>
  <c r="M746" i="2"/>
  <c r="M750" i="2"/>
  <c r="M754" i="2"/>
  <c r="M758" i="2"/>
  <c r="M762" i="2"/>
  <c r="M766" i="2"/>
  <c r="M770" i="2"/>
  <c r="M774" i="2"/>
  <c r="M778" i="2"/>
  <c r="M782" i="2"/>
  <c r="M786" i="2"/>
  <c r="M790" i="2"/>
  <c r="M794" i="2"/>
  <c r="M798" i="2"/>
  <c r="M802" i="2"/>
  <c r="M806" i="2"/>
  <c r="M810" i="2"/>
  <c r="M814" i="2"/>
  <c r="M818" i="2"/>
  <c r="M822" i="2"/>
  <c r="M826" i="2"/>
  <c r="M830" i="2"/>
  <c r="M834" i="2"/>
  <c r="M838" i="2"/>
  <c r="M842" i="2"/>
  <c r="M846" i="2"/>
  <c r="M850" i="2"/>
  <c r="M854" i="2"/>
  <c r="M858" i="2"/>
  <c r="M862" i="2"/>
  <c r="M866" i="2"/>
  <c r="M870" i="2"/>
  <c r="M874" i="2"/>
  <c r="M878" i="2"/>
  <c r="M882" i="2"/>
  <c r="M886" i="2"/>
  <c r="M890" i="2"/>
  <c r="M196" i="2"/>
  <c r="M203" i="2"/>
  <c r="M208" i="2"/>
  <c r="M214" i="2"/>
  <c r="M219" i="2"/>
  <c r="M230" i="2"/>
  <c r="M235" i="2"/>
  <c r="M240" i="2"/>
  <c r="M246" i="2"/>
  <c r="M251" i="2"/>
  <c r="M256" i="2"/>
  <c r="M262" i="2"/>
  <c r="M267" i="2"/>
  <c r="M272" i="2"/>
  <c r="M278" i="2"/>
  <c r="M283" i="2"/>
  <c r="M288" i="2"/>
  <c r="M294" i="2"/>
  <c r="M299" i="2"/>
  <c r="M304" i="2"/>
  <c r="M310" i="2"/>
  <c r="M315" i="2"/>
  <c r="M320" i="2"/>
  <c r="M326" i="2"/>
  <c r="M331" i="2"/>
  <c r="M336" i="2"/>
  <c r="M342" i="2"/>
  <c r="M347" i="2"/>
  <c r="M352" i="2"/>
  <c r="M358" i="2"/>
  <c r="M363" i="2"/>
  <c r="M368" i="2"/>
  <c r="M374" i="2"/>
  <c r="M379" i="2"/>
  <c r="M384" i="2"/>
  <c r="M390" i="2"/>
  <c r="M395" i="2"/>
  <c r="M400" i="2"/>
  <c r="M406" i="2"/>
  <c r="M411" i="2"/>
  <c r="M416" i="2"/>
  <c r="M422" i="2"/>
  <c r="M427" i="2"/>
  <c r="M432" i="2"/>
  <c r="M438" i="2"/>
  <c r="M443" i="2"/>
  <c r="M448" i="2"/>
  <c r="M459" i="2"/>
  <c r="M464" i="2"/>
  <c r="M470" i="2"/>
  <c r="M475" i="2"/>
  <c r="M486" i="2"/>
  <c r="M496" i="2"/>
  <c r="M507" i="2"/>
  <c r="M518" i="2"/>
  <c r="M528" i="2"/>
  <c r="M539" i="2"/>
  <c r="M550" i="2"/>
  <c r="M560" i="2"/>
  <c r="M571" i="2"/>
  <c r="M582" i="2"/>
  <c r="M592" i="2"/>
  <c r="M603" i="2"/>
  <c r="M614" i="2"/>
  <c r="M624" i="2"/>
  <c r="M635" i="2"/>
  <c r="M646" i="2"/>
  <c r="M656" i="2"/>
  <c r="M667" i="2"/>
  <c r="M675" i="2"/>
  <c r="M687" i="2"/>
  <c r="M695" i="2"/>
  <c r="M703" i="2"/>
  <c r="M711" i="2"/>
  <c r="M719" i="2"/>
  <c r="M731" i="2"/>
  <c r="M739" i="2"/>
  <c r="M751" i="2"/>
  <c r="M763" i="2"/>
  <c r="M775" i="2"/>
  <c r="M787" i="2"/>
  <c r="M807" i="2"/>
  <c r="M823" i="2"/>
  <c r="M839" i="2"/>
  <c r="M855" i="2"/>
  <c r="M871" i="2"/>
  <c r="M887" i="2"/>
  <c r="M791" i="2"/>
  <c r="M811" i="2"/>
  <c r="M827" i="2"/>
  <c r="M843" i="2"/>
  <c r="M859" i="2"/>
  <c r="M875" i="2"/>
  <c r="M799" i="2"/>
  <c r="M815" i="2"/>
  <c r="M831" i="2"/>
  <c r="M847" i="2"/>
  <c r="M863" i="2"/>
  <c r="M879" i="2"/>
  <c r="M803" i="2"/>
  <c r="M819" i="2"/>
  <c r="M835" i="2"/>
  <c r="M851" i="2"/>
  <c r="M867" i="2"/>
  <c r="M883" i="2"/>
  <c r="N191" i="2"/>
  <c r="L142" i="4"/>
  <c r="M142" i="4" s="1"/>
  <c r="L189" i="4"/>
  <c r="M189" i="4" s="1"/>
  <c r="L193" i="4"/>
  <c r="M193" i="4" s="1"/>
  <c r="L197" i="4"/>
  <c r="M197" i="4" s="1"/>
  <c r="L201" i="4"/>
  <c r="M201" i="4" s="1"/>
  <c r="L205" i="4"/>
  <c r="M205" i="4" s="1"/>
  <c r="L209" i="4"/>
  <c r="M209" i="4" s="1"/>
  <c r="L213" i="4"/>
  <c r="M213" i="4" s="1"/>
  <c r="L217" i="4"/>
  <c r="M217" i="4" s="1"/>
  <c r="L221" i="4"/>
  <c r="M221" i="4" s="1"/>
  <c r="L225" i="4"/>
  <c r="M225" i="4" s="1"/>
  <c r="L229" i="4"/>
  <c r="M229" i="4" s="1"/>
  <c r="L233" i="4"/>
  <c r="M233" i="4" s="1"/>
  <c r="L237" i="4"/>
  <c r="M237" i="4" s="1"/>
  <c r="L241" i="4"/>
  <c r="M241" i="4" s="1"/>
  <c r="L245" i="4"/>
  <c r="M245" i="4" s="1"/>
  <c r="L249" i="4"/>
  <c r="M249" i="4" s="1"/>
  <c r="L253" i="4"/>
  <c r="M253" i="4" s="1"/>
  <c r="L257" i="4"/>
  <c r="M257" i="4" s="1"/>
  <c r="L261" i="4"/>
  <c r="M261" i="4" s="1"/>
  <c r="L265" i="4"/>
  <c r="M265" i="4" s="1"/>
  <c r="L269" i="4"/>
  <c r="M269" i="4" s="1"/>
  <c r="L273" i="4"/>
  <c r="M273" i="4" s="1"/>
  <c r="L277" i="4"/>
  <c r="M277" i="4" s="1"/>
  <c r="L281" i="4"/>
  <c r="M281" i="4" s="1"/>
  <c r="L285" i="4"/>
  <c r="M285" i="4" s="1"/>
  <c r="L289" i="4"/>
  <c r="M289" i="4" s="1"/>
  <c r="L293" i="4"/>
  <c r="M293" i="4" s="1"/>
  <c r="L297" i="4"/>
  <c r="M297" i="4" s="1"/>
  <c r="L301" i="4"/>
  <c r="M301" i="4" s="1"/>
  <c r="L305" i="4"/>
  <c r="M305" i="4" s="1"/>
  <c r="L309" i="4"/>
  <c r="M309" i="4" s="1"/>
  <c r="L313" i="4"/>
  <c r="M313" i="4" s="1"/>
  <c r="L317" i="4"/>
  <c r="M317" i="4" s="1"/>
  <c r="L321" i="4"/>
  <c r="M321" i="4" s="1"/>
  <c r="L325" i="4"/>
  <c r="M325" i="4" s="1"/>
  <c r="L329" i="4"/>
  <c r="M329" i="4" s="1"/>
  <c r="L333" i="4"/>
  <c r="M333" i="4" s="1"/>
  <c r="L337" i="4"/>
  <c r="M337" i="4" s="1"/>
  <c r="L341" i="4"/>
  <c r="M341" i="4" s="1"/>
  <c r="L345" i="4"/>
  <c r="M345" i="4" s="1"/>
  <c r="L349" i="4"/>
  <c r="M349" i="4" s="1"/>
  <c r="L353" i="4"/>
  <c r="M353" i="4" s="1"/>
  <c r="L357" i="4"/>
  <c r="M357" i="4" s="1"/>
  <c r="L361" i="4"/>
  <c r="M361" i="4" s="1"/>
  <c r="L365" i="4"/>
  <c r="M365" i="4" s="1"/>
  <c r="L369" i="4"/>
  <c r="M369" i="4" s="1"/>
  <c r="L373" i="4"/>
  <c r="M373" i="4" s="1"/>
  <c r="L377" i="4"/>
  <c r="M377" i="4" s="1"/>
  <c r="L381" i="4"/>
  <c r="M381" i="4" s="1"/>
  <c r="L385" i="4"/>
  <c r="M385" i="4" s="1"/>
  <c r="L389" i="4"/>
  <c r="M389" i="4" s="1"/>
  <c r="L393" i="4"/>
  <c r="M393" i="4" s="1"/>
  <c r="L397" i="4"/>
  <c r="M397" i="4" s="1"/>
  <c r="L401" i="4"/>
  <c r="M401" i="4" s="1"/>
  <c r="L405" i="4"/>
  <c r="M405" i="4" s="1"/>
  <c r="L409" i="4"/>
  <c r="M409" i="4" s="1"/>
  <c r="L413" i="4"/>
  <c r="M413" i="4" s="1"/>
  <c r="L417" i="4"/>
  <c r="M417" i="4" s="1"/>
  <c r="L421" i="4"/>
  <c r="M421" i="4" s="1"/>
  <c r="L425" i="4"/>
  <c r="M425" i="4" s="1"/>
  <c r="L429" i="4"/>
  <c r="M429" i="4" s="1"/>
  <c r="L433" i="4"/>
  <c r="M433" i="4" s="1"/>
  <c r="L437" i="4"/>
  <c r="M437" i="4" s="1"/>
  <c r="L441" i="4"/>
  <c r="M441" i="4" s="1"/>
  <c r="L445" i="4"/>
  <c r="M445" i="4" s="1"/>
  <c r="L449" i="4"/>
  <c r="M449" i="4" s="1"/>
  <c r="L453" i="4"/>
  <c r="M453" i="4" s="1"/>
  <c r="L457" i="4"/>
  <c r="M457" i="4" s="1"/>
  <c r="L461" i="4"/>
  <c r="M461" i="4" s="1"/>
  <c r="L465" i="4"/>
  <c r="M465" i="4" s="1"/>
  <c r="L469" i="4"/>
  <c r="M469" i="4" s="1"/>
  <c r="L473" i="4"/>
  <c r="M473" i="4" s="1"/>
  <c r="L477" i="4"/>
  <c r="M477" i="4" s="1"/>
  <c r="L481" i="4"/>
  <c r="M481" i="4" s="1"/>
  <c r="L485" i="4"/>
  <c r="M485" i="4" s="1"/>
  <c r="L489" i="4"/>
  <c r="M489" i="4" s="1"/>
  <c r="L493" i="4"/>
  <c r="M493" i="4" s="1"/>
  <c r="L497" i="4"/>
  <c r="M497" i="4" s="1"/>
  <c r="L501" i="4"/>
  <c r="M501" i="4" s="1"/>
  <c r="L505" i="4"/>
  <c r="M505" i="4" s="1"/>
  <c r="L509" i="4"/>
  <c r="M509" i="4" s="1"/>
  <c r="L513" i="4"/>
  <c r="M513" i="4" s="1"/>
  <c r="L517" i="4"/>
  <c r="M517" i="4" s="1"/>
  <c r="L521" i="4"/>
  <c r="M521" i="4" s="1"/>
  <c r="L525" i="4"/>
  <c r="M525" i="4" s="1"/>
  <c r="L529" i="4"/>
  <c r="M529" i="4" s="1"/>
  <c r="L533" i="4"/>
  <c r="M533" i="4" s="1"/>
  <c r="L537" i="4"/>
  <c r="M537" i="4" s="1"/>
  <c r="L541" i="4"/>
  <c r="M541" i="4" s="1"/>
  <c r="L545" i="4"/>
  <c r="M545" i="4" s="1"/>
  <c r="L549" i="4"/>
  <c r="M549" i="4" s="1"/>
  <c r="L553" i="4"/>
  <c r="M553" i="4" s="1"/>
  <c r="L557" i="4"/>
  <c r="M557" i="4" s="1"/>
  <c r="L561" i="4"/>
  <c r="M561" i="4" s="1"/>
  <c r="L565" i="4"/>
  <c r="M565" i="4" s="1"/>
  <c r="L569" i="4"/>
  <c r="M569" i="4" s="1"/>
  <c r="L573" i="4"/>
  <c r="M573" i="4" s="1"/>
  <c r="L577" i="4"/>
  <c r="M577" i="4" s="1"/>
  <c r="L581" i="4"/>
  <c r="M581" i="4" s="1"/>
  <c r="L585" i="4"/>
  <c r="M585" i="4" s="1"/>
  <c r="L589" i="4"/>
  <c r="M589" i="4" s="1"/>
  <c r="L593" i="4"/>
  <c r="M593" i="4" s="1"/>
  <c r="L597" i="4"/>
  <c r="M597" i="4" s="1"/>
  <c r="L601" i="4"/>
  <c r="M601" i="4" s="1"/>
  <c r="L605" i="4"/>
  <c r="M605" i="4" s="1"/>
  <c r="L609" i="4"/>
  <c r="M609" i="4" s="1"/>
  <c r="L613" i="4"/>
  <c r="M613" i="4" s="1"/>
  <c r="L617" i="4"/>
  <c r="M617" i="4" s="1"/>
  <c r="L621" i="4"/>
  <c r="M621" i="4" s="1"/>
  <c r="L625" i="4"/>
  <c r="M625" i="4" s="1"/>
  <c r="L629" i="4"/>
  <c r="M629" i="4" s="1"/>
  <c r="L633" i="4"/>
  <c r="M633" i="4" s="1"/>
  <c r="L637" i="4"/>
  <c r="M637" i="4" s="1"/>
  <c r="L190" i="4"/>
  <c r="M190" i="4" s="1"/>
  <c r="L194" i="4"/>
  <c r="M194" i="4" s="1"/>
  <c r="L198" i="4"/>
  <c r="M198" i="4" s="1"/>
  <c r="L202" i="4"/>
  <c r="M202" i="4" s="1"/>
  <c r="L206" i="4"/>
  <c r="M206" i="4" s="1"/>
  <c r="L210" i="4"/>
  <c r="M210" i="4" s="1"/>
  <c r="L214" i="4"/>
  <c r="M214" i="4" s="1"/>
  <c r="L218" i="4"/>
  <c r="M218" i="4" s="1"/>
  <c r="L222" i="4"/>
  <c r="M222" i="4" s="1"/>
  <c r="L226" i="4"/>
  <c r="M226" i="4" s="1"/>
  <c r="L230" i="4"/>
  <c r="M230" i="4" s="1"/>
  <c r="L234" i="4"/>
  <c r="M234" i="4" s="1"/>
  <c r="L238" i="4"/>
  <c r="M238" i="4" s="1"/>
  <c r="L242" i="4"/>
  <c r="M242" i="4" s="1"/>
  <c r="L246" i="4"/>
  <c r="M246" i="4" s="1"/>
  <c r="L250" i="4"/>
  <c r="M250" i="4" s="1"/>
  <c r="L254" i="4"/>
  <c r="M254" i="4" s="1"/>
  <c r="L258" i="4"/>
  <c r="M258" i="4" s="1"/>
  <c r="L262" i="4"/>
  <c r="M262" i="4" s="1"/>
  <c r="L266" i="4"/>
  <c r="M266" i="4" s="1"/>
  <c r="L270" i="4"/>
  <c r="M270" i="4" s="1"/>
  <c r="L274" i="4"/>
  <c r="M274" i="4" s="1"/>
  <c r="L278" i="4"/>
  <c r="M278" i="4" s="1"/>
  <c r="L282" i="4"/>
  <c r="M282" i="4" s="1"/>
  <c r="L286" i="4"/>
  <c r="M286" i="4" s="1"/>
  <c r="L290" i="4"/>
  <c r="M290" i="4" s="1"/>
  <c r="L294" i="4"/>
  <c r="M294" i="4" s="1"/>
  <c r="L298" i="4"/>
  <c r="M298" i="4" s="1"/>
  <c r="L302" i="4"/>
  <c r="M302" i="4" s="1"/>
  <c r="L306" i="4"/>
  <c r="M306" i="4" s="1"/>
  <c r="L310" i="4"/>
  <c r="M310" i="4" s="1"/>
  <c r="L314" i="4"/>
  <c r="M314" i="4" s="1"/>
  <c r="L318" i="4"/>
  <c r="M318" i="4" s="1"/>
  <c r="L322" i="4"/>
  <c r="M322" i="4" s="1"/>
  <c r="L326" i="4"/>
  <c r="M326" i="4" s="1"/>
  <c r="L330" i="4"/>
  <c r="M330" i="4" s="1"/>
  <c r="L334" i="4"/>
  <c r="M334" i="4" s="1"/>
  <c r="L338" i="4"/>
  <c r="M338" i="4" s="1"/>
  <c r="L342" i="4"/>
  <c r="M342" i="4" s="1"/>
  <c r="L346" i="4"/>
  <c r="M346" i="4" s="1"/>
  <c r="L350" i="4"/>
  <c r="M350" i="4" s="1"/>
  <c r="L354" i="4"/>
  <c r="M354" i="4" s="1"/>
  <c r="L358" i="4"/>
  <c r="M358" i="4" s="1"/>
  <c r="L362" i="4"/>
  <c r="M362" i="4" s="1"/>
  <c r="L366" i="4"/>
  <c r="M366" i="4" s="1"/>
  <c r="L370" i="4"/>
  <c r="M370" i="4" s="1"/>
  <c r="L374" i="4"/>
  <c r="M374" i="4" s="1"/>
  <c r="L378" i="4"/>
  <c r="M378" i="4" s="1"/>
  <c r="L382" i="4"/>
  <c r="M382" i="4" s="1"/>
  <c r="L386" i="4"/>
  <c r="M386" i="4" s="1"/>
  <c r="L390" i="4"/>
  <c r="M390" i="4" s="1"/>
  <c r="L394" i="4"/>
  <c r="M394" i="4" s="1"/>
  <c r="L398" i="4"/>
  <c r="M398" i="4" s="1"/>
  <c r="L402" i="4"/>
  <c r="M402" i="4" s="1"/>
  <c r="L406" i="4"/>
  <c r="M406" i="4" s="1"/>
  <c r="L410" i="4"/>
  <c r="M410" i="4" s="1"/>
  <c r="L414" i="4"/>
  <c r="M414" i="4" s="1"/>
  <c r="L418" i="4"/>
  <c r="M418" i="4" s="1"/>
  <c r="L422" i="4"/>
  <c r="M422" i="4" s="1"/>
  <c r="L426" i="4"/>
  <c r="M426" i="4" s="1"/>
  <c r="L430" i="4"/>
  <c r="M430" i="4" s="1"/>
  <c r="L434" i="4"/>
  <c r="M434" i="4" s="1"/>
  <c r="L438" i="4"/>
  <c r="M438" i="4" s="1"/>
  <c r="L442" i="4"/>
  <c r="M442" i="4" s="1"/>
  <c r="L446" i="4"/>
  <c r="M446" i="4" s="1"/>
  <c r="L450" i="4"/>
  <c r="M450" i="4" s="1"/>
  <c r="L454" i="4"/>
  <c r="M454" i="4" s="1"/>
  <c r="L458" i="4"/>
  <c r="M458" i="4" s="1"/>
  <c r="L462" i="4"/>
  <c r="M462" i="4" s="1"/>
  <c r="L466" i="4"/>
  <c r="M466" i="4" s="1"/>
  <c r="L470" i="4"/>
  <c r="M470" i="4" s="1"/>
  <c r="L474" i="4"/>
  <c r="M474" i="4" s="1"/>
  <c r="L478" i="4"/>
  <c r="M478" i="4" s="1"/>
  <c r="L482" i="4"/>
  <c r="M482" i="4" s="1"/>
  <c r="L486" i="4"/>
  <c r="M486" i="4" s="1"/>
  <c r="L490" i="4"/>
  <c r="M490" i="4" s="1"/>
  <c r="L494" i="4"/>
  <c r="M494" i="4" s="1"/>
  <c r="L498" i="4"/>
  <c r="M498" i="4" s="1"/>
  <c r="L502" i="4"/>
  <c r="M502" i="4" s="1"/>
  <c r="L506" i="4"/>
  <c r="M506" i="4" s="1"/>
  <c r="L510" i="4"/>
  <c r="M510" i="4" s="1"/>
  <c r="L514" i="4"/>
  <c r="M514" i="4" s="1"/>
  <c r="L518" i="4"/>
  <c r="M518" i="4" s="1"/>
  <c r="L522" i="4"/>
  <c r="M522" i="4" s="1"/>
  <c r="L526" i="4"/>
  <c r="M526" i="4" s="1"/>
  <c r="L530" i="4"/>
  <c r="M530" i="4" s="1"/>
  <c r="L534" i="4"/>
  <c r="M534" i="4" s="1"/>
  <c r="L538" i="4"/>
  <c r="M538" i="4" s="1"/>
  <c r="L542" i="4"/>
  <c r="M542" i="4" s="1"/>
  <c r="L546" i="4"/>
  <c r="M546" i="4" s="1"/>
  <c r="L550" i="4"/>
  <c r="M550" i="4" s="1"/>
  <c r="L554" i="4"/>
  <c r="M554" i="4" s="1"/>
  <c r="L558" i="4"/>
  <c r="M558" i="4" s="1"/>
  <c r="L562" i="4"/>
  <c r="M562" i="4" s="1"/>
  <c r="L566" i="4"/>
  <c r="M566" i="4" s="1"/>
  <c r="L570" i="4"/>
  <c r="M570" i="4" s="1"/>
  <c r="L574" i="4"/>
  <c r="M574" i="4" s="1"/>
  <c r="L578" i="4"/>
  <c r="M578" i="4" s="1"/>
  <c r="L582" i="4"/>
  <c r="M582" i="4" s="1"/>
  <c r="L586" i="4"/>
  <c r="M586" i="4" s="1"/>
  <c r="L590" i="4"/>
  <c r="M590" i="4" s="1"/>
  <c r="L594" i="4"/>
  <c r="M594" i="4" s="1"/>
  <c r="L598" i="4"/>
  <c r="M598" i="4" s="1"/>
  <c r="L602" i="4"/>
  <c r="M602" i="4" s="1"/>
  <c r="L606" i="4"/>
  <c r="M606" i="4" s="1"/>
  <c r="L610" i="4"/>
  <c r="M610" i="4" s="1"/>
  <c r="L614" i="4"/>
  <c r="M614" i="4" s="1"/>
  <c r="L618" i="4"/>
  <c r="M618" i="4" s="1"/>
  <c r="L622" i="4"/>
  <c r="M622" i="4" s="1"/>
  <c r="L626" i="4"/>
  <c r="M626" i="4" s="1"/>
  <c r="L630" i="4"/>
  <c r="M630" i="4" s="1"/>
  <c r="L634" i="4"/>
  <c r="M634" i="4" s="1"/>
  <c r="L187" i="4"/>
  <c r="M187" i="4" s="1"/>
  <c r="L191" i="4"/>
  <c r="M191" i="4" s="1"/>
  <c r="L195" i="4"/>
  <c r="M195" i="4" s="1"/>
  <c r="L199" i="4"/>
  <c r="M199" i="4" s="1"/>
  <c r="L203" i="4"/>
  <c r="M203" i="4" s="1"/>
  <c r="L207" i="4"/>
  <c r="M207" i="4" s="1"/>
  <c r="L211" i="4"/>
  <c r="M211" i="4" s="1"/>
  <c r="L215" i="4"/>
  <c r="M215" i="4" s="1"/>
  <c r="L219" i="4"/>
  <c r="M219" i="4" s="1"/>
  <c r="L223" i="4"/>
  <c r="M223" i="4" s="1"/>
  <c r="L227" i="4"/>
  <c r="M227" i="4" s="1"/>
  <c r="L231" i="4"/>
  <c r="M231" i="4" s="1"/>
  <c r="L235" i="4"/>
  <c r="M235" i="4" s="1"/>
  <c r="L239" i="4"/>
  <c r="M239" i="4" s="1"/>
  <c r="L243" i="4"/>
  <c r="M243" i="4" s="1"/>
  <c r="L247" i="4"/>
  <c r="M247" i="4" s="1"/>
  <c r="L251" i="4"/>
  <c r="M251" i="4" s="1"/>
  <c r="L255" i="4"/>
  <c r="M255" i="4" s="1"/>
  <c r="L259" i="4"/>
  <c r="M259" i="4" s="1"/>
  <c r="L263" i="4"/>
  <c r="M263" i="4" s="1"/>
  <c r="L267" i="4"/>
  <c r="M267" i="4" s="1"/>
  <c r="L271" i="4"/>
  <c r="M271" i="4" s="1"/>
  <c r="L275" i="4"/>
  <c r="M275" i="4" s="1"/>
  <c r="L279" i="4"/>
  <c r="M279" i="4" s="1"/>
  <c r="L283" i="4"/>
  <c r="M283" i="4" s="1"/>
  <c r="L287" i="4"/>
  <c r="M287" i="4" s="1"/>
  <c r="L291" i="4"/>
  <c r="M291" i="4" s="1"/>
  <c r="L295" i="4"/>
  <c r="M295" i="4" s="1"/>
  <c r="L299" i="4"/>
  <c r="M299" i="4" s="1"/>
  <c r="L303" i="4"/>
  <c r="M303" i="4" s="1"/>
  <c r="L307" i="4"/>
  <c r="M307" i="4" s="1"/>
  <c r="L311" i="4"/>
  <c r="M311" i="4" s="1"/>
  <c r="L315" i="4"/>
  <c r="M315" i="4" s="1"/>
  <c r="L319" i="4"/>
  <c r="M319" i="4" s="1"/>
  <c r="L323" i="4"/>
  <c r="M323" i="4" s="1"/>
  <c r="L327" i="4"/>
  <c r="M327" i="4" s="1"/>
  <c r="L331" i="4"/>
  <c r="M331" i="4" s="1"/>
  <c r="L335" i="4"/>
  <c r="M335" i="4" s="1"/>
  <c r="L339" i="4"/>
  <c r="M339" i="4" s="1"/>
  <c r="L343" i="4"/>
  <c r="M343" i="4" s="1"/>
  <c r="L347" i="4"/>
  <c r="M347" i="4" s="1"/>
  <c r="L351" i="4"/>
  <c r="M351" i="4" s="1"/>
  <c r="L355" i="4"/>
  <c r="M355" i="4" s="1"/>
  <c r="L359" i="4"/>
  <c r="M359" i="4" s="1"/>
  <c r="L363" i="4"/>
  <c r="M363" i="4" s="1"/>
  <c r="L367" i="4"/>
  <c r="M367" i="4" s="1"/>
  <c r="L371" i="4"/>
  <c r="M371" i="4" s="1"/>
  <c r="L375" i="4"/>
  <c r="M375" i="4" s="1"/>
  <c r="L379" i="4"/>
  <c r="M379" i="4" s="1"/>
  <c r="L383" i="4"/>
  <c r="M383" i="4" s="1"/>
  <c r="L387" i="4"/>
  <c r="M387" i="4" s="1"/>
  <c r="L391" i="4"/>
  <c r="M391" i="4" s="1"/>
  <c r="L395" i="4"/>
  <c r="M395" i="4" s="1"/>
  <c r="L399" i="4"/>
  <c r="M399" i="4" s="1"/>
  <c r="L403" i="4"/>
  <c r="M403" i="4" s="1"/>
  <c r="L407" i="4"/>
  <c r="M407" i="4" s="1"/>
  <c r="L411" i="4"/>
  <c r="M411" i="4" s="1"/>
  <c r="L415" i="4"/>
  <c r="M415" i="4" s="1"/>
  <c r="L419" i="4"/>
  <c r="M419" i="4" s="1"/>
  <c r="L423" i="4"/>
  <c r="M423" i="4" s="1"/>
  <c r="L427" i="4"/>
  <c r="M427" i="4" s="1"/>
  <c r="L431" i="4"/>
  <c r="M431" i="4" s="1"/>
  <c r="L435" i="4"/>
  <c r="M435" i="4" s="1"/>
  <c r="L439" i="4"/>
  <c r="M439" i="4" s="1"/>
  <c r="L443" i="4"/>
  <c r="M443" i="4" s="1"/>
  <c r="L447" i="4"/>
  <c r="M447" i="4" s="1"/>
  <c r="L451" i="4"/>
  <c r="M451" i="4" s="1"/>
  <c r="L455" i="4"/>
  <c r="M455" i="4" s="1"/>
  <c r="L459" i="4"/>
  <c r="M459" i="4" s="1"/>
  <c r="L463" i="4"/>
  <c r="M463" i="4" s="1"/>
  <c r="L467" i="4"/>
  <c r="M467" i="4" s="1"/>
  <c r="L471" i="4"/>
  <c r="M471" i="4" s="1"/>
  <c r="L475" i="4"/>
  <c r="M475" i="4" s="1"/>
  <c r="L479" i="4"/>
  <c r="M479" i="4" s="1"/>
  <c r="L483" i="4"/>
  <c r="M483" i="4" s="1"/>
  <c r="L487" i="4"/>
  <c r="M487" i="4" s="1"/>
  <c r="L491" i="4"/>
  <c r="M491" i="4" s="1"/>
  <c r="L495" i="4"/>
  <c r="M495" i="4" s="1"/>
  <c r="L499" i="4"/>
  <c r="M499" i="4" s="1"/>
  <c r="L503" i="4"/>
  <c r="M503" i="4" s="1"/>
  <c r="L507" i="4"/>
  <c r="M507" i="4" s="1"/>
  <c r="L511" i="4"/>
  <c r="M511" i="4" s="1"/>
  <c r="L515" i="4"/>
  <c r="M515" i="4" s="1"/>
  <c r="L519" i="4"/>
  <c r="M519" i="4" s="1"/>
  <c r="L523" i="4"/>
  <c r="M523" i="4" s="1"/>
  <c r="L527" i="4"/>
  <c r="M527" i="4" s="1"/>
  <c r="L531" i="4"/>
  <c r="M531" i="4" s="1"/>
  <c r="L535" i="4"/>
  <c r="M535" i="4" s="1"/>
  <c r="L539" i="4"/>
  <c r="M539" i="4" s="1"/>
  <c r="L543" i="4"/>
  <c r="M543" i="4" s="1"/>
  <c r="L547" i="4"/>
  <c r="M547" i="4" s="1"/>
  <c r="L551" i="4"/>
  <c r="M551" i="4" s="1"/>
  <c r="L555" i="4"/>
  <c r="M555" i="4" s="1"/>
  <c r="L559" i="4"/>
  <c r="M559" i="4" s="1"/>
  <c r="L563" i="4"/>
  <c r="M563" i="4" s="1"/>
  <c r="L567" i="4"/>
  <c r="M567" i="4" s="1"/>
  <c r="L571" i="4"/>
  <c r="M571" i="4" s="1"/>
  <c r="L575" i="4"/>
  <c r="M575" i="4" s="1"/>
  <c r="L579" i="4"/>
  <c r="M579" i="4" s="1"/>
  <c r="L583" i="4"/>
  <c r="M583" i="4" s="1"/>
  <c r="L587" i="4"/>
  <c r="M587" i="4" s="1"/>
  <c r="L591" i="4"/>
  <c r="M591" i="4" s="1"/>
  <c r="L595" i="4"/>
  <c r="M595" i="4" s="1"/>
  <c r="L599" i="4"/>
  <c r="M599" i="4" s="1"/>
  <c r="L603" i="4"/>
  <c r="M603" i="4" s="1"/>
  <c r="L607" i="4"/>
  <c r="M607" i="4" s="1"/>
  <c r="L611" i="4"/>
  <c r="M611" i="4" s="1"/>
  <c r="L615" i="4"/>
  <c r="M615" i="4" s="1"/>
  <c r="L619" i="4"/>
  <c r="M619" i="4" s="1"/>
  <c r="L623" i="4"/>
  <c r="M623" i="4" s="1"/>
  <c r="L627" i="4"/>
  <c r="M627" i="4" s="1"/>
  <c r="L631" i="4"/>
  <c r="M631" i="4" s="1"/>
  <c r="L635" i="4"/>
  <c r="M635" i="4" s="1"/>
  <c r="L188" i="4"/>
  <c r="M188" i="4" s="1"/>
  <c r="L192" i="4"/>
  <c r="M192" i="4" s="1"/>
  <c r="L196" i="4"/>
  <c r="M196" i="4" s="1"/>
  <c r="L200" i="4"/>
  <c r="M200" i="4" s="1"/>
  <c r="L204" i="4"/>
  <c r="M204" i="4" s="1"/>
  <c r="L208" i="4"/>
  <c r="M208" i="4" s="1"/>
  <c r="L212" i="4"/>
  <c r="M212" i="4" s="1"/>
  <c r="L216" i="4"/>
  <c r="M216" i="4" s="1"/>
  <c r="L220" i="4"/>
  <c r="M220" i="4" s="1"/>
  <c r="L224" i="4"/>
  <c r="M224" i="4" s="1"/>
  <c r="L228" i="4"/>
  <c r="M228" i="4" s="1"/>
  <c r="L232" i="4"/>
  <c r="M232" i="4" s="1"/>
  <c r="L236" i="4"/>
  <c r="M236" i="4" s="1"/>
  <c r="L240" i="4"/>
  <c r="M240" i="4" s="1"/>
  <c r="L244" i="4"/>
  <c r="M244" i="4" s="1"/>
  <c r="L248" i="4"/>
  <c r="M248" i="4" s="1"/>
  <c r="L252" i="4"/>
  <c r="M252" i="4" s="1"/>
  <c r="L256" i="4"/>
  <c r="M256" i="4" s="1"/>
  <c r="L260" i="4"/>
  <c r="M260" i="4" s="1"/>
  <c r="L264" i="4"/>
  <c r="M264" i="4" s="1"/>
  <c r="L268" i="4"/>
  <c r="M268" i="4" s="1"/>
  <c r="L272" i="4"/>
  <c r="M272" i="4" s="1"/>
  <c r="L276" i="4"/>
  <c r="M276" i="4" s="1"/>
  <c r="L280" i="4"/>
  <c r="M280" i="4" s="1"/>
  <c r="L284" i="4"/>
  <c r="M284" i="4" s="1"/>
  <c r="L288" i="4"/>
  <c r="M288" i="4" s="1"/>
  <c r="L292" i="4"/>
  <c r="M292" i="4" s="1"/>
  <c r="L296" i="4"/>
  <c r="M296" i="4" s="1"/>
  <c r="L300" i="4"/>
  <c r="M300" i="4" s="1"/>
  <c r="L304" i="4"/>
  <c r="M304" i="4" s="1"/>
  <c r="L308" i="4"/>
  <c r="M308" i="4" s="1"/>
  <c r="L312" i="4"/>
  <c r="M312" i="4" s="1"/>
  <c r="L316" i="4"/>
  <c r="M316" i="4" s="1"/>
  <c r="L320" i="4"/>
  <c r="M320" i="4" s="1"/>
  <c r="L324" i="4"/>
  <c r="M324" i="4" s="1"/>
  <c r="L328" i="4"/>
  <c r="M328" i="4" s="1"/>
  <c r="L332" i="4"/>
  <c r="M332" i="4" s="1"/>
  <c r="L336" i="4"/>
  <c r="M336" i="4" s="1"/>
  <c r="L340" i="4"/>
  <c r="M340" i="4" s="1"/>
  <c r="L344" i="4"/>
  <c r="M344" i="4" s="1"/>
  <c r="L348" i="4"/>
  <c r="M348" i="4" s="1"/>
  <c r="L352" i="4"/>
  <c r="M352" i="4" s="1"/>
  <c r="L356" i="4"/>
  <c r="M356" i="4" s="1"/>
  <c r="L360" i="4"/>
  <c r="M360" i="4" s="1"/>
  <c r="L364" i="4"/>
  <c r="M364" i="4" s="1"/>
  <c r="L368" i="4"/>
  <c r="M368" i="4" s="1"/>
  <c r="L372" i="4"/>
  <c r="M372" i="4" s="1"/>
  <c r="L376" i="4"/>
  <c r="M376" i="4" s="1"/>
  <c r="L380" i="4"/>
  <c r="M380" i="4" s="1"/>
  <c r="L384" i="4"/>
  <c r="M384" i="4" s="1"/>
  <c r="L388" i="4"/>
  <c r="M388" i="4" s="1"/>
  <c r="L392" i="4"/>
  <c r="M392" i="4" s="1"/>
  <c r="L396" i="4"/>
  <c r="M396" i="4" s="1"/>
  <c r="L400" i="4"/>
  <c r="M400" i="4" s="1"/>
  <c r="L404" i="4"/>
  <c r="M404" i="4" s="1"/>
  <c r="L408" i="4"/>
  <c r="M408" i="4" s="1"/>
  <c r="L412" i="4"/>
  <c r="M412" i="4" s="1"/>
  <c r="L416" i="4"/>
  <c r="M416" i="4" s="1"/>
  <c r="L420" i="4"/>
  <c r="M420" i="4" s="1"/>
  <c r="L424" i="4"/>
  <c r="M424" i="4" s="1"/>
  <c r="L428" i="4"/>
  <c r="M428" i="4" s="1"/>
  <c r="L432" i="4"/>
  <c r="M432" i="4" s="1"/>
  <c r="L436" i="4"/>
  <c r="M436" i="4" s="1"/>
  <c r="L440" i="4"/>
  <c r="M440" i="4" s="1"/>
  <c r="L444" i="4"/>
  <c r="M444" i="4" s="1"/>
  <c r="L448" i="4"/>
  <c r="M448" i="4" s="1"/>
  <c r="L452" i="4"/>
  <c r="M452" i="4" s="1"/>
  <c r="L456" i="4"/>
  <c r="M456" i="4" s="1"/>
  <c r="L460" i="4"/>
  <c r="M460" i="4" s="1"/>
  <c r="L464" i="4"/>
  <c r="M464" i="4" s="1"/>
  <c r="L468" i="4"/>
  <c r="M468" i="4" s="1"/>
  <c r="L472" i="4"/>
  <c r="M472" i="4" s="1"/>
  <c r="L476" i="4"/>
  <c r="M476" i="4" s="1"/>
  <c r="L480" i="4"/>
  <c r="M480" i="4" s="1"/>
  <c r="L484" i="4"/>
  <c r="M484" i="4" s="1"/>
  <c r="L488" i="4"/>
  <c r="M488" i="4" s="1"/>
  <c r="L492" i="4"/>
  <c r="M492" i="4" s="1"/>
  <c r="L496" i="4"/>
  <c r="M496" i="4" s="1"/>
  <c r="L500" i="4"/>
  <c r="M500" i="4" s="1"/>
  <c r="L504" i="4"/>
  <c r="M504" i="4" s="1"/>
  <c r="L508" i="4"/>
  <c r="M508" i="4" s="1"/>
  <c r="L512" i="4"/>
  <c r="M512" i="4" s="1"/>
  <c r="L516" i="4"/>
  <c r="M516" i="4" s="1"/>
  <c r="L520" i="4"/>
  <c r="M520" i="4" s="1"/>
  <c r="L524" i="4"/>
  <c r="M524" i="4" s="1"/>
  <c r="L528" i="4"/>
  <c r="M528" i="4" s="1"/>
  <c r="L532" i="4"/>
  <c r="M532" i="4" s="1"/>
  <c r="L536" i="4"/>
  <c r="M536" i="4" s="1"/>
  <c r="L540" i="4"/>
  <c r="M540" i="4" s="1"/>
  <c r="L544" i="4"/>
  <c r="M544" i="4" s="1"/>
  <c r="L548" i="4"/>
  <c r="M548" i="4" s="1"/>
  <c r="L552" i="4"/>
  <c r="M552" i="4" s="1"/>
  <c r="L556" i="4"/>
  <c r="M556" i="4" s="1"/>
  <c r="L560" i="4"/>
  <c r="M560" i="4" s="1"/>
  <c r="L564" i="4"/>
  <c r="M564" i="4" s="1"/>
  <c r="L568" i="4"/>
  <c r="M568" i="4" s="1"/>
  <c r="L572" i="4"/>
  <c r="M572" i="4" s="1"/>
  <c r="L576" i="4"/>
  <c r="M576" i="4" s="1"/>
  <c r="L580" i="4"/>
  <c r="M580" i="4" s="1"/>
  <c r="L584" i="4"/>
  <c r="M584" i="4" s="1"/>
  <c r="L588" i="4"/>
  <c r="M588" i="4" s="1"/>
  <c r="L592" i="4"/>
  <c r="M592" i="4" s="1"/>
  <c r="L596" i="4"/>
  <c r="M596" i="4" s="1"/>
  <c r="L600" i="4"/>
  <c r="M600" i="4" s="1"/>
  <c r="L604" i="4"/>
  <c r="M604" i="4" s="1"/>
  <c r="L608" i="4"/>
  <c r="M608" i="4" s="1"/>
  <c r="L612" i="4"/>
  <c r="M612" i="4" s="1"/>
  <c r="L616" i="4"/>
  <c r="M616" i="4" s="1"/>
  <c r="L620" i="4"/>
  <c r="M620" i="4" s="1"/>
  <c r="L624" i="4"/>
  <c r="M624" i="4" s="1"/>
  <c r="L628" i="4"/>
  <c r="M628" i="4" s="1"/>
  <c r="L632" i="4"/>
  <c r="M632" i="4" s="1"/>
  <c r="L636" i="4"/>
  <c r="M636" i="4" s="1"/>
  <c r="L640" i="4"/>
  <c r="M640" i="4" s="1"/>
  <c r="L644" i="4"/>
  <c r="M644" i="4" s="1"/>
  <c r="L648" i="4"/>
  <c r="M648" i="4" s="1"/>
  <c r="L652" i="4"/>
  <c r="M652" i="4" s="1"/>
  <c r="L656" i="4"/>
  <c r="M656" i="4" s="1"/>
  <c r="L660" i="4"/>
  <c r="M660" i="4" s="1"/>
  <c r="L664" i="4"/>
  <c r="M664" i="4" s="1"/>
  <c r="L668" i="4"/>
  <c r="M668" i="4" s="1"/>
  <c r="L672" i="4"/>
  <c r="M672" i="4" s="1"/>
  <c r="L676" i="4"/>
  <c r="M676" i="4" s="1"/>
  <c r="L680" i="4"/>
  <c r="M680" i="4" s="1"/>
  <c r="L684" i="4"/>
  <c r="M684" i="4" s="1"/>
  <c r="L688" i="4"/>
  <c r="M688" i="4" s="1"/>
  <c r="L692" i="4"/>
  <c r="M692" i="4" s="1"/>
  <c r="L696" i="4"/>
  <c r="M696" i="4" s="1"/>
  <c r="L700" i="4"/>
  <c r="M700" i="4" s="1"/>
  <c r="L704" i="4"/>
  <c r="M704" i="4" s="1"/>
  <c r="L708" i="4"/>
  <c r="M708" i="4" s="1"/>
  <c r="L712" i="4"/>
  <c r="M712" i="4" s="1"/>
  <c r="L716" i="4"/>
  <c r="M716" i="4" s="1"/>
  <c r="L720" i="4"/>
  <c r="M720" i="4" s="1"/>
  <c r="L724" i="4"/>
  <c r="M724" i="4" s="1"/>
  <c r="L728" i="4"/>
  <c r="M728" i="4" s="1"/>
  <c r="L732" i="4"/>
  <c r="M732" i="4" s="1"/>
  <c r="L736" i="4"/>
  <c r="M736" i="4" s="1"/>
  <c r="L740" i="4"/>
  <c r="M740" i="4" s="1"/>
  <c r="L744" i="4"/>
  <c r="M744" i="4" s="1"/>
  <c r="L748" i="4"/>
  <c r="M748" i="4" s="1"/>
  <c r="L752" i="4"/>
  <c r="M752" i="4" s="1"/>
  <c r="L756" i="4"/>
  <c r="M756" i="4" s="1"/>
  <c r="L760" i="4"/>
  <c r="M760" i="4" s="1"/>
  <c r="L764" i="4"/>
  <c r="M764" i="4" s="1"/>
  <c r="L768" i="4"/>
  <c r="M768" i="4" s="1"/>
  <c r="L772" i="4"/>
  <c r="M772" i="4" s="1"/>
  <c r="L776" i="4"/>
  <c r="M776" i="4" s="1"/>
  <c r="L780" i="4"/>
  <c r="M780" i="4" s="1"/>
  <c r="L784" i="4"/>
  <c r="M784" i="4" s="1"/>
  <c r="L788" i="4"/>
  <c r="M788" i="4" s="1"/>
  <c r="L792" i="4"/>
  <c r="M792" i="4" s="1"/>
  <c r="L796" i="4"/>
  <c r="M796" i="4" s="1"/>
  <c r="L800" i="4"/>
  <c r="M800" i="4" s="1"/>
  <c r="L804" i="4"/>
  <c r="M804" i="4" s="1"/>
  <c r="L808" i="4"/>
  <c r="M808" i="4" s="1"/>
  <c r="L812" i="4"/>
  <c r="M812" i="4" s="1"/>
  <c r="L816" i="4"/>
  <c r="M816" i="4" s="1"/>
  <c r="L820" i="4"/>
  <c r="M820" i="4" s="1"/>
  <c r="L824" i="4"/>
  <c r="M824" i="4" s="1"/>
  <c r="L828" i="4"/>
  <c r="M828" i="4" s="1"/>
  <c r="L832" i="4"/>
  <c r="M832" i="4" s="1"/>
  <c r="L836" i="4"/>
  <c r="M836" i="4" s="1"/>
  <c r="L840" i="4"/>
  <c r="M840" i="4" s="1"/>
  <c r="L844" i="4"/>
  <c r="M844" i="4" s="1"/>
  <c r="L848" i="4"/>
  <c r="M848" i="4" s="1"/>
  <c r="L852" i="4"/>
  <c r="M852" i="4" s="1"/>
  <c r="L856" i="4"/>
  <c r="M856" i="4" s="1"/>
  <c r="L860" i="4"/>
  <c r="M860" i="4" s="1"/>
  <c r="L864" i="4"/>
  <c r="M864" i="4" s="1"/>
  <c r="L868" i="4"/>
  <c r="M868" i="4" s="1"/>
  <c r="L872" i="4"/>
  <c r="M872" i="4" s="1"/>
  <c r="L876" i="4"/>
  <c r="M876" i="4" s="1"/>
  <c r="L880" i="4"/>
  <c r="M880" i="4" s="1"/>
  <c r="L884" i="4"/>
  <c r="M884" i="4" s="1"/>
  <c r="L874" i="4"/>
  <c r="M874" i="4" s="1"/>
  <c r="L886" i="4"/>
  <c r="M886" i="4" s="1"/>
  <c r="N886" i="4" s="1"/>
  <c r="L641" i="4"/>
  <c r="M641" i="4" s="1"/>
  <c r="L645" i="4"/>
  <c r="M645" i="4" s="1"/>
  <c r="L649" i="4"/>
  <c r="M649" i="4" s="1"/>
  <c r="L653" i="4"/>
  <c r="M653" i="4" s="1"/>
  <c r="L657" i="4"/>
  <c r="M657" i="4" s="1"/>
  <c r="L661" i="4"/>
  <c r="M661" i="4" s="1"/>
  <c r="L665" i="4"/>
  <c r="M665" i="4" s="1"/>
  <c r="L669" i="4"/>
  <c r="M669" i="4" s="1"/>
  <c r="L673" i="4"/>
  <c r="M673" i="4" s="1"/>
  <c r="L677" i="4"/>
  <c r="M677" i="4" s="1"/>
  <c r="L681" i="4"/>
  <c r="M681" i="4" s="1"/>
  <c r="L685" i="4"/>
  <c r="M685" i="4" s="1"/>
  <c r="L689" i="4"/>
  <c r="M689" i="4" s="1"/>
  <c r="L693" i="4"/>
  <c r="M693" i="4" s="1"/>
  <c r="L697" i="4"/>
  <c r="M697" i="4" s="1"/>
  <c r="L701" i="4"/>
  <c r="M701" i="4" s="1"/>
  <c r="L705" i="4"/>
  <c r="M705" i="4" s="1"/>
  <c r="L709" i="4"/>
  <c r="M709" i="4" s="1"/>
  <c r="L713" i="4"/>
  <c r="M713" i="4" s="1"/>
  <c r="L717" i="4"/>
  <c r="M717" i="4" s="1"/>
  <c r="L721" i="4"/>
  <c r="M721" i="4" s="1"/>
  <c r="L725" i="4"/>
  <c r="M725" i="4" s="1"/>
  <c r="L729" i="4"/>
  <c r="M729" i="4" s="1"/>
  <c r="L733" i="4"/>
  <c r="M733" i="4" s="1"/>
  <c r="L737" i="4"/>
  <c r="M737" i="4" s="1"/>
  <c r="L741" i="4"/>
  <c r="M741" i="4" s="1"/>
  <c r="L745" i="4"/>
  <c r="M745" i="4" s="1"/>
  <c r="L749" i="4"/>
  <c r="M749" i="4" s="1"/>
  <c r="L753" i="4"/>
  <c r="M753" i="4" s="1"/>
  <c r="L757" i="4"/>
  <c r="M757" i="4" s="1"/>
  <c r="L761" i="4"/>
  <c r="M761" i="4" s="1"/>
  <c r="L765" i="4"/>
  <c r="M765" i="4" s="1"/>
  <c r="L769" i="4"/>
  <c r="M769" i="4" s="1"/>
  <c r="L773" i="4"/>
  <c r="M773" i="4" s="1"/>
  <c r="L777" i="4"/>
  <c r="M777" i="4" s="1"/>
  <c r="L781" i="4"/>
  <c r="M781" i="4" s="1"/>
  <c r="L785" i="4"/>
  <c r="M785" i="4" s="1"/>
  <c r="L789" i="4"/>
  <c r="M789" i="4" s="1"/>
  <c r="L793" i="4"/>
  <c r="M793" i="4" s="1"/>
  <c r="L797" i="4"/>
  <c r="M797" i="4" s="1"/>
  <c r="L801" i="4"/>
  <c r="M801" i="4" s="1"/>
  <c r="L805" i="4"/>
  <c r="M805" i="4" s="1"/>
  <c r="L809" i="4"/>
  <c r="M809" i="4" s="1"/>
  <c r="L813" i="4"/>
  <c r="M813" i="4" s="1"/>
  <c r="L817" i="4"/>
  <c r="M817" i="4" s="1"/>
  <c r="L821" i="4"/>
  <c r="M821" i="4" s="1"/>
  <c r="L825" i="4"/>
  <c r="M825" i="4" s="1"/>
  <c r="L829" i="4"/>
  <c r="M829" i="4" s="1"/>
  <c r="L833" i="4"/>
  <c r="M833" i="4" s="1"/>
  <c r="L837" i="4"/>
  <c r="M837" i="4" s="1"/>
  <c r="L841" i="4"/>
  <c r="M841" i="4" s="1"/>
  <c r="L845" i="4"/>
  <c r="M845" i="4" s="1"/>
  <c r="L849" i="4"/>
  <c r="M849" i="4" s="1"/>
  <c r="L853" i="4"/>
  <c r="M853" i="4" s="1"/>
  <c r="L857" i="4"/>
  <c r="M857" i="4" s="1"/>
  <c r="L861" i="4"/>
  <c r="M861" i="4" s="1"/>
  <c r="L865" i="4"/>
  <c r="M865" i="4" s="1"/>
  <c r="L869" i="4"/>
  <c r="M869" i="4" s="1"/>
  <c r="L873" i="4"/>
  <c r="M873" i="4" s="1"/>
  <c r="L877" i="4"/>
  <c r="M877" i="4" s="1"/>
  <c r="L881" i="4"/>
  <c r="M881" i="4" s="1"/>
  <c r="L885" i="4"/>
  <c r="M885" i="4" s="1"/>
  <c r="N885" i="4" s="1"/>
  <c r="L866" i="4"/>
  <c r="M866" i="4" s="1"/>
  <c r="L878" i="4"/>
  <c r="M878" i="4" s="1"/>
  <c r="L638" i="4"/>
  <c r="M638" i="4" s="1"/>
  <c r="L642" i="4"/>
  <c r="M642" i="4" s="1"/>
  <c r="L646" i="4"/>
  <c r="M646" i="4" s="1"/>
  <c r="L650" i="4"/>
  <c r="M650" i="4" s="1"/>
  <c r="L654" i="4"/>
  <c r="M654" i="4" s="1"/>
  <c r="L658" i="4"/>
  <c r="M658" i="4" s="1"/>
  <c r="L662" i="4"/>
  <c r="M662" i="4" s="1"/>
  <c r="L666" i="4"/>
  <c r="M666" i="4" s="1"/>
  <c r="L670" i="4"/>
  <c r="M670" i="4" s="1"/>
  <c r="L674" i="4"/>
  <c r="M674" i="4" s="1"/>
  <c r="L678" i="4"/>
  <c r="M678" i="4" s="1"/>
  <c r="L682" i="4"/>
  <c r="M682" i="4" s="1"/>
  <c r="L686" i="4"/>
  <c r="M686" i="4" s="1"/>
  <c r="L690" i="4"/>
  <c r="M690" i="4" s="1"/>
  <c r="L694" i="4"/>
  <c r="M694" i="4" s="1"/>
  <c r="L698" i="4"/>
  <c r="M698" i="4" s="1"/>
  <c r="L702" i="4"/>
  <c r="M702" i="4" s="1"/>
  <c r="L706" i="4"/>
  <c r="M706" i="4" s="1"/>
  <c r="L710" i="4"/>
  <c r="M710" i="4" s="1"/>
  <c r="L714" i="4"/>
  <c r="M714" i="4" s="1"/>
  <c r="L718" i="4"/>
  <c r="M718" i="4" s="1"/>
  <c r="L722" i="4"/>
  <c r="M722" i="4" s="1"/>
  <c r="L726" i="4"/>
  <c r="M726" i="4" s="1"/>
  <c r="L730" i="4"/>
  <c r="M730" i="4" s="1"/>
  <c r="L734" i="4"/>
  <c r="M734" i="4" s="1"/>
  <c r="L738" i="4"/>
  <c r="M738" i="4" s="1"/>
  <c r="L742" i="4"/>
  <c r="M742" i="4" s="1"/>
  <c r="L746" i="4"/>
  <c r="M746" i="4" s="1"/>
  <c r="L750" i="4"/>
  <c r="M750" i="4" s="1"/>
  <c r="L754" i="4"/>
  <c r="M754" i="4" s="1"/>
  <c r="L758" i="4"/>
  <c r="M758" i="4" s="1"/>
  <c r="L762" i="4"/>
  <c r="M762" i="4" s="1"/>
  <c r="L766" i="4"/>
  <c r="M766" i="4" s="1"/>
  <c r="L770" i="4"/>
  <c r="M770" i="4" s="1"/>
  <c r="L774" i="4"/>
  <c r="M774" i="4" s="1"/>
  <c r="L778" i="4"/>
  <c r="M778" i="4" s="1"/>
  <c r="L782" i="4"/>
  <c r="M782" i="4" s="1"/>
  <c r="L786" i="4"/>
  <c r="M786" i="4" s="1"/>
  <c r="L790" i="4"/>
  <c r="M790" i="4" s="1"/>
  <c r="L794" i="4"/>
  <c r="M794" i="4" s="1"/>
  <c r="L798" i="4"/>
  <c r="M798" i="4" s="1"/>
  <c r="L802" i="4"/>
  <c r="M802" i="4" s="1"/>
  <c r="L806" i="4"/>
  <c r="M806" i="4" s="1"/>
  <c r="L810" i="4"/>
  <c r="M810" i="4" s="1"/>
  <c r="L814" i="4"/>
  <c r="M814" i="4" s="1"/>
  <c r="L818" i="4"/>
  <c r="M818" i="4" s="1"/>
  <c r="L822" i="4"/>
  <c r="M822" i="4" s="1"/>
  <c r="L826" i="4"/>
  <c r="M826" i="4" s="1"/>
  <c r="L830" i="4"/>
  <c r="M830" i="4" s="1"/>
  <c r="L834" i="4"/>
  <c r="M834" i="4" s="1"/>
  <c r="L838" i="4"/>
  <c r="M838" i="4" s="1"/>
  <c r="L842" i="4"/>
  <c r="M842" i="4" s="1"/>
  <c r="L846" i="4"/>
  <c r="M846" i="4" s="1"/>
  <c r="L850" i="4"/>
  <c r="M850" i="4" s="1"/>
  <c r="L854" i="4"/>
  <c r="M854" i="4" s="1"/>
  <c r="L858" i="4"/>
  <c r="M858" i="4" s="1"/>
  <c r="L862" i="4"/>
  <c r="M862" i="4" s="1"/>
  <c r="L870" i="4"/>
  <c r="M870" i="4" s="1"/>
  <c r="L882" i="4"/>
  <c r="M882" i="4" s="1"/>
  <c r="L639" i="4"/>
  <c r="M639" i="4" s="1"/>
  <c r="L643" i="4"/>
  <c r="M643" i="4" s="1"/>
  <c r="L647" i="4"/>
  <c r="M647" i="4" s="1"/>
  <c r="L651" i="4"/>
  <c r="M651" i="4" s="1"/>
  <c r="L655" i="4"/>
  <c r="M655" i="4" s="1"/>
  <c r="L659" i="4"/>
  <c r="M659" i="4" s="1"/>
  <c r="L663" i="4"/>
  <c r="M663" i="4" s="1"/>
  <c r="L667" i="4"/>
  <c r="M667" i="4" s="1"/>
  <c r="L671" i="4"/>
  <c r="M671" i="4" s="1"/>
  <c r="L675" i="4"/>
  <c r="M675" i="4" s="1"/>
  <c r="L679" i="4"/>
  <c r="M679" i="4" s="1"/>
  <c r="L683" i="4"/>
  <c r="M683" i="4" s="1"/>
  <c r="L687" i="4"/>
  <c r="M687" i="4" s="1"/>
  <c r="L691" i="4"/>
  <c r="M691" i="4" s="1"/>
  <c r="L695" i="4"/>
  <c r="M695" i="4" s="1"/>
  <c r="L699" i="4"/>
  <c r="M699" i="4" s="1"/>
  <c r="L703" i="4"/>
  <c r="M703" i="4" s="1"/>
  <c r="L707" i="4"/>
  <c r="M707" i="4" s="1"/>
  <c r="L711" i="4"/>
  <c r="M711" i="4" s="1"/>
  <c r="L715" i="4"/>
  <c r="M715" i="4" s="1"/>
  <c r="L719" i="4"/>
  <c r="M719" i="4" s="1"/>
  <c r="L723" i="4"/>
  <c r="M723" i="4" s="1"/>
  <c r="L727" i="4"/>
  <c r="M727" i="4" s="1"/>
  <c r="L731" i="4"/>
  <c r="M731" i="4" s="1"/>
  <c r="L735" i="4"/>
  <c r="M735" i="4" s="1"/>
  <c r="L739" i="4"/>
  <c r="M739" i="4" s="1"/>
  <c r="L743" i="4"/>
  <c r="M743" i="4" s="1"/>
  <c r="L747" i="4"/>
  <c r="M747" i="4" s="1"/>
  <c r="L751" i="4"/>
  <c r="M751" i="4" s="1"/>
  <c r="L755" i="4"/>
  <c r="M755" i="4" s="1"/>
  <c r="L759" i="4"/>
  <c r="M759" i="4" s="1"/>
  <c r="L763" i="4"/>
  <c r="M763" i="4" s="1"/>
  <c r="L767" i="4"/>
  <c r="M767" i="4" s="1"/>
  <c r="L771" i="4"/>
  <c r="M771" i="4" s="1"/>
  <c r="L775" i="4"/>
  <c r="M775" i="4" s="1"/>
  <c r="L779" i="4"/>
  <c r="M779" i="4" s="1"/>
  <c r="L783" i="4"/>
  <c r="M783" i="4" s="1"/>
  <c r="L787" i="4"/>
  <c r="M787" i="4" s="1"/>
  <c r="L791" i="4"/>
  <c r="M791" i="4" s="1"/>
  <c r="L795" i="4"/>
  <c r="M795" i="4" s="1"/>
  <c r="L799" i="4"/>
  <c r="M799" i="4" s="1"/>
  <c r="L803" i="4"/>
  <c r="M803" i="4" s="1"/>
  <c r="L807" i="4"/>
  <c r="M807" i="4" s="1"/>
  <c r="L811" i="4"/>
  <c r="M811" i="4" s="1"/>
  <c r="L815" i="4"/>
  <c r="M815" i="4" s="1"/>
  <c r="L819" i="4"/>
  <c r="M819" i="4" s="1"/>
  <c r="L823" i="4"/>
  <c r="M823" i="4" s="1"/>
  <c r="L827" i="4"/>
  <c r="M827" i="4" s="1"/>
  <c r="L831" i="4"/>
  <c r="M831" i="4" s="1"/>
  <c r="L835" i="4"/>
  <c r="M835" i="4" s="1"/>
  <c r="L839" i="4"/>
  <c r="M839" i="4" s="1"/>
  <c r="L843" i="4"/>
  <c r="M843" i="4" s="1"/>
  <c r="L847" i="4"/>
  <c r="M847" i="4" s="1"/>
  <c r="L851" i="4"/>
  <c r="M851" i="4" s="1"/>
  <c r="L855" i="4"/>
  <c r="M855" i="4" s="1"/>
  <c r="L859" i="4"/>
  <c r="M859" i="4" s="1"/>
  <c r="L863" i="4"/>
  <c r="M863" i="4" s="1"/>
  <c r="L867" i="4"/>
  <c r="M867" i="4" s="1"/>
  <c r="L871" i="4"/>
  <c r="M871" i="4" s="1"/>
  <c r="L875" i="4"/>
  <c r="M875" i="4" s="1"/>
  <c r="L879" i="4"/>
  <c r="M879" i="4" s="1"/>
  <c r="L883" i="4"/>
  <c r="M883" i="4" s="1"/>
  <c r="B7" i="4"/>
  <c r="L122" i="4"/>
  <c r="M122" i="4" s="1"/>
  <c r="B24" i="1"/>
  <c r="B8" i="4" s="1"/>
  <c r="L9" i="4"/>
  <c r="M9" i="4" s="1"/>
  <c r="L98" i="4"/>
  <c r="M98" i="4" s="1"/>
  <c r="L162" i="4"/>
  <c r="M162" i="4" s="1"/>
  <c r="L78" i="4"/>
  <c r="M78" i="4" s="1"/>
  <c r="L12" i="4"/>
  <c r="M12" i="4" s="1"/>
  <c r="L186" i="4"/>
  <c r="M186" i="4" s="1"/>
  <c r="L158" i="4"/>
  <c r="M158" i="4" s="1"/>
  <c r="L114" i="4"/>
  <c r="M114" i="4" s="1"/>
  <c r="L74" i="4"/>
  <c r="M74" i="4" s="1"/>
  <c r="L154" i="4"/>
  <c r="M154" i="4" s="1"/>
  <c r="L130" i="4"/>
  <c r="M130" i="4" s="1"/>
  <c r="L110" i="4"/>
  <c r="M110" i="4" s="1"/>
  <c r="L66" i="4"/>
  <c r="M66" i="4" s="1"/>
  <c r="L170" i="4"/>
  <c r="M170" i="4" s="1"/>
  <c r="L146" i="4"/>
  <c r="M146" i="4" s="1"/>
  <c r="L126" i="4"/>
  <c r="M126" i="4" s="1"/>
  <c r="L106" i="4"/>
  <c r="M106" i="4" s="1"/>
  <c r="L82" i="4"/>
  <c r="M82" i="4" s="1"/>
  <c r="L178" i="4"/>
  <c r="M178" i="4" s="1"/>
  <c r="L94" i="4"/>
  <c r="M94" i="4" s="1"/>
  <c r="L138" i="4"/>
  <c r="M138" i="4" s="1"/>
  <c r="L174" i="4"/>
  <c r="M174" i="4" s="1"/>
  <c r="L90" i="4"/>
  <c r="M90" i="4" s="1"/>
  <c r="L182" i="4"/>
  <c r="M182" i="4" s="1"/>
  <c r="L166" i="4"/>
  <c r="M166" i="4" s="1"/>
  <c r="L150" i="4"/>
  <c r="M150" i="4" s="1"/>
  <c r="L134" i="4"/>
  <c r="M134" i="4" s="1"/>
  <c r="L118" i="4"/>
  <c r="M118" i="4" s="1"/>
  <c r="L102" i="4"/>
  <c r="M102" i="4" s="1"/>
  <c r="L86" i="4"/>
  <c r="M86" i="4" s="1"/>
  <c r="L70" i="4"/>
  <c r="M70" i="4" s="1"/>
  <c r="L62" i="4"/>
  <c r="M62" i="4" s="1"/>
  <c r="L50" i="4"/>
  <c r="M50" i="4" s="1"/>
  <c r="L42" i="4"/>
  <c r="M42" i="4" s="1"/>
  <c r="L34" i="4"/>
  <c r="M34" i="4" s="1"/>
  <c r="L26" i="4"/>
  <c r="M26" i="4" s="1"/>
  <c r="L22" i="4"/>
  <c r="M22" i="4" s="1"/>
  <c r="L14" i="4"/>
  <c r="M14" i="4" s="1"/>
  <c r="L185" i="4"/>
  <c r="M185" i="4" s="1"/>
  <c r="L173" i="4"/>
  <c r="M173" i="4" s="1"/>
  <c r="L165" i="4"/>
  <c r="M165" i="4" s="1"/>
  <c r="L153" i="4"/>
  <c r="M153" i="4" s="1"/>
  <c r="L145" i="4"/>
  <c r="M145" i="4" s="1"/>
  <c r="L133" i="4"/>
  <c r="M133" i="4" s="1"/>
  <c r="L125" i="4"/>
  <c r="M125" i="4" s="1"/>
  <c r="L113" i="4"/>
  <c r="M113" i="4" s="1"/>
  <c r="L105" i="4"/>
  <c r="M105" i="4" s="1"/>
  <c r="L93" i="4"/>
  <c r="M93" i="4" s="1"/>
  <c r="L85" i="4"/>
  <c r="M85" i="4" s="1"/>
  <c r="L73" i="4"/>
  <c r="M73" i="4" s="1"/>
  <c r="L57" i="4"/>
  <c r="M57" i="4" s="1"/>
  <c r="L183" i="4"/>
  <c r="M183" i="4" s="1"/>
  <c r="L179" i="4"/>
  <c r="M179" i="4" s="1"/>
  <c r="L175" i="4"/>
  <c r="M175" i="4" s="1"/>
  <c r="L171" i="4"/>
  <c r="M171" i="4" s="1"/>
  <c r="L167" i="4"/>
  <c r="M167" i="4" s="1"/>
  <c r="L163" i="4"/>
  <c r="M163" i="4" s="1"/>
  <c r="L159" i="4"/>
  <c r="M159" i="4" s="1"/>
  <c r="L155" i="4"/>
  <c r="M155" i="4" s="1"/>
  <c r="L151" i="4"/>
  <c r="M151" i="4" s="1"/>
  <c r="L147" i="4"/>
  <c r="M147" i="4" s="1"/>
  <c r="L143" i="4"/>
  <c r="M143" i="4" s="1"/>
  <c r="L139" i="4"/>
  <c r="M139" i="4" s="1"/>
  <c r="L135" i="4"/>
  <c r="M135" i="4" s="1"/>
  <c r="L131" i="4"/>
  <c r="M131" i="4" s="1"/>
  <c r="L127" i="4"/>
  <c r="M127" i="4" s="1"/>
  <c r="L123" i="4"/>
  <c r="M123" i="4" s="1"/>
  <c r="L119" i="4"/>
  <c r="M119" i="4" s="1"/>
  <c r="L115" i="4"/>
  <c r="M115" i="4" s="1"/>
  <c r="L111" i="4"/>
  <c r="M111" i="4" s="1"/>
  <c r="L107" i="4"/>
  <c r="M107" i="4" s="1"/>
  <c r="L103" i="4"/>
  <c r="M103" i="4" s="1"/>
  <c r="L99" i="4"/>
  <c r="M99" i="4" s="1"/>
  <c r="L95" i="4"/>
  <c r="M95" i="4" s="1"/>
  <c r="L91" i="4"/>
  <c r="M91" i="4" s="1"/>
  <c r="L87" i="4"/>
  <c r="M87" i="4" s="1"/>
  <c r="L83" i="4"/>
  <c r="M83" i="4" s="1"/>
  <c r="L79" i="4"/>
  <c r="M79" i="4" s="1"/>
  <c r="L75" i="4"/>
  <c r="M75" i="4" s="1"/>
  <c r="L71" i="4"/>
  <c r="M71" i="4" s="1"/>
  <c r="L67" i="4"/>
  <c r="M67" i="4" s="1"/>
  <c r="L63" i="4"/>
  <c r="M63" i="4" s="1"/>
  <c r="L59" i="4"/>
  <c r="M59" i="4" s="1"/>
  <c r="L55" i="4"/>
  <c r="M55" i="4" s="1"/>
  <c r="L51" i="4"/>
  <c r="M51" i="4" s="1"/>
  <c r="L47" i="4"/>
  <c r="M47" i="4" s="1"/>
  <c r="L43" i="4"/>
  <c r="M43" i="4" s="1"/>
  <c r="L39" i="4"/>
  <c r="M39" i="4" s="1"/>
  <c r="L35" i="4"/>
  <c r="M35" i="4" s="1"/>
  <c r="L31" i="4"/>
  <c r="M31" i="4" s="1"/>
  <c r="L27" i="4"/>
  <c r="M27" i="4" s="1"/>
  <c r="L23" i="4"/>
  <c r="M23" i="4" s="1"/>
  <c r="L19" i="4"/>
  <c r="M19" i="4" s="1"/>
  <c r="L15" i="4"/>
  <c r="M15" i="4" s="1"/>
  <c r="L11" i="4"/>
  <c r="M11" i="4" s="1"/>
  <c r="L54" i="4"/>
  <c r="M54" i="4" s="1"/>
  <c r="L30" i="4"/>
  <c r="M30" i="4" s="1"/>
  <c r="L10" i="4"/>
  <c r="M10" i="4" s="1"/>
  <c r="L58" i="4"/>
  <c r="M58" i="4" s="1"/>
  <c r="L46" i="4"/>
  <c r="M46" i="4" s="1"/>
  <c r="L38" i="4"/>
  <c r="M38" i="4" s="1"/>
  <c r="L18" i="4"/>
  <c r="M18" i="4" s="1"/>
  <c r="L181" i="4"/>
  <c r="M181" i="4" s="1"/>
  <c r="L157" i="4"/>
  <c r="M157" i="4" s="1"/>
  <c r="L137" i="4"/>
  <c r="M137" i="4" s="1"/>
  <c r="L117" i="4"/>
  <c r="M117" i="4" s="1"/>
  <c r="L97" i="4"/>
  <c r="M97" i="4" s="1"/>
  <c r="L77" i="4"/>
  <c r="M77" i="4" s="1"/>
  <c r="L65" i="4"/>
  <c r="M65" i="4" s="1"/>
  <c r="L61" i="4"/>
  <c r="M61" i="4" s="1"/>
  <c r="L49" i="4"/>
  <c r="M49" i="4" s="1"/>
  <c r="L45" i="4"/>
  <c r="M45" i="4" s="1"/>
  <c r="L41" i="4"/>
  <c r="M41" i="4" s="1"/>
  <c r="L37" i="4"/>
  <c r="M37" i="4" s="1"/>
  <c r="L33" i="4"/>
  <c r="M33" i="4" s="1"/>
  <c r="L29" i="4"/>
  <c r="M29" i="4" s="1"/>
  <c r="L25" i="4"/>
  <c r="M25" i="4" s="1"/>
  <c r="L21" i="4"/>
  <c r="M21" i="4" s="1"/>
  <c r="L17" i="4"/>
  <c r="M17" i="4" s="1"/>
  <c r="L13" i="4"/>
  <c r="M13" i="4" s="1"/>
  <c r="L177" i="4"/>
  <c r="M177" i="4" s="1"/>
  <c r="L169" i="4"/>
  <c r="M169" i="4" s="1"/>
  <c r="L161" i="4"/>
  <c r="M161" i="4" s="1"/>
  <c r="L149" i="4"/>
  <c r="M149" i="4" s="1"/>
  <c r="L141" i="4"/>
  <c r="M141" i="4" s="1"/>
  <c r="L129" i="4"/>
  <c r="M129" i="4" s="1"/>
  <c r="L121" i="4"/>
  <c r="M121" i="4" s="1"/>
  <c r="L109" i="4"/>
  <c r="M109" i="4" s="1"/>
  <c r="L101" i="4"/>
  <c r="M101" i="4" s="1"/>
  <c r="L89" i="4"/>
  <c r="M89" i="4" s="1"/>
  <c r="L81" i="4"/>
  <c r="M81" i="4" s="1"/>
  <c r="L69" i="4"/>
  <c r="M69" i="4" s="1"/>
  <c r="L53" i="4"/>
  <c r="M53" i="4" s="1"/>
  <c r="L184" i="4"/>
  <c r="M184" i="4" s="1"/>
  <c r="L180" i="4"/>
  <c r="M180" i="4" s="1"/>
  <c r="L176" i="4"/>
  <c r="M176" i="4" s="1"/>
  <c r="L172" i="4"/>
  <c r="M172" i="4" s="1"/>
  <c r="L168" i="4"/>
  <c r="M168" i="4" s="1"/>
  <c r="L164" i="4"/>
  <c r="M164" i="4" s="1"/>
  <c r="L160" i="4"/>
  <c r="M160" i="4" s="1"/>
  <c r="L156" i="4"/>
  <c r="M156" i="4" s="1"/>
  <c r="L152" i="4"/>
  <c r="M152" i="4" s="1"/>
  <c r="L148" i="4"/>
  <c r="M148" i="4" s="1"/>
  <c r="L144" i="4"/>
  <c r="M144" i="4" s="1"/>
  <c r="L140" i="4"/>
  <c r="M140" i="4" s="1"/>
  <c r="L136" i="4"/>
  <c r="M136" i="4" s="1"/>
  <c r="L132" i="4"/>
  <c r="M132" i="4" s="1"/>
  <c r="L128" i="4"/>
  <c r="M128" i="4" s="1"/>
  <c r="L124" i="4"/>
  <c r="M124" i="4" s="1"/>
  <c r="L120" i="4"/>
  <c r="M120" i="4" s="1"/>
  <c r="L116" i="4"/>
  <c r="M116" i="4" s="1"/>
  <c r="L112" i="4"/>
  <c r="M112" i="4" s="1"/>
  <c r="L108" i="4"/>
  <c r="M108" i="4" s="1"/>
  <c r="L104" i="4"/>
  <c r="M104" i="4" s="1"/>
  <c r="L100" i="4"/>
  <c r="M100" i="4" s="1"/>
  <c r="L96" i="4"/>
  <c r="M96" i="4" s="1"/>
  <c r="L92" i="4"/>
  <c r="M92" i="4" s="1"/>
  <c r="L88" i="4"/>
  <c r="M88" i="4" s="1"/>
  <c r="L84" i="4"/>
  <c r="M84" i="4" s="1"/>
  <c r="L80" i="4"/>
  <c r="M80" i="4" s="1"/>
  <c r="L76" i="4"/>
  <c r="M76" i="4" s="1"/>
  <c r="L72" i="4"/>
  <c r="M72" i="4" s="1"/>
  <c r="L68" i="4"/>
  <c r="M68" i="4" s="1"/>
  <c r="L64" i="4"/>
  <c r="M64" i="4" s="1"/>
  <c r="L60" i="4"/>
  <c r="M60" i="4" s="1"/>
  <c r="L56" i="4"/>
  <c r="M56" i="4" s="1"/>
  <c r="L52" i="4"/>
  <c r="M52" i="4" s="1"/>
  <c r="L48" i="4"/>
  <c r="M48" i="4" s="1"/>
  <c r="L44" i="4"/>
  <c r="M44" i="4" s="1"/>
  <c r="L40" i="4"/>
  <c r="M40" i="4" s="1"/>
  <c r="L36" i="4"/>
  <c r="M36" i="4" s="1"/>
  <c r="L32" i="4"/>
  <c r="M32" i="4" s="1"/>
  <c r="L28" i="4"/>
  <c r="M28" i="4" s="1"/>
  <c r="L24" i="4"/>
  <c r="M24" i="4" s="1"/>
  <c r="L20" i="4"/>
  <c r="M20" i="4" s="1"/>
  <c r="L16" i="4"/>
  <c r="M16" i="4" s="1"/>
  <c r="C56" i="4" l="1"/>
  <c r="D50" i="4"/>
  <c r="B56" i="4"/>
  <c r="O882" i="3"/>
  <c r="O125" i="3"/>
  <c r="O878" i="3"/>
  <c r="O854" i="3"/>
  <c r="O873" i="3"/>
  <c r="O849" i="3"/>
  <c r="O829" i="3"/>
  <c r="O805" i="3"/>
  <c r="O876" i="3"/>
  <c r="O864" i="3"/>
  <c r="O852" i="3"/>
  <c r="O840" i="3"/>
  <c r="O824" i="3"/>
  <c r="O808" i="3"/>
  <c r="O796" i="3"/>
  <c r="O780" i="3"/>
  <c r="O768" i="3"/>
  <c r="O756" i="3"/>
  <c r="O740" i="3"/>
  <c r="O728" i="3"/>
  <c r="O712" i="3"/>
  <c r="O700" i="3"/>
  <c r="O684" i="3"/>
  <c r="O668" i="3"/>
  <c r="O640" i="3"/>
  <c r="O875" i="3"/>
  <c r="O867" i="3"/>
  <c r="O859" i="3"/>
  <c r="O851" i="3"/>
  <c r="O843" i="3"/>
  <c r="O835" i="3"/>
  <c r="O827" i="3"/>
  <c r="O819" i="3"/>
  <c r="O811" i="3"/>
  <c r="O803" i="3"/>
  <c r="O795" i="3"/>
  <c r="O787" i="3"/>
  <c r="O779" i="3"/>
  <c r="O771" i="3"/>
  <c r="O763" i="3"/>
  <c r="O755" i="3"/>
  <c r="O747" i="3"/>
  <c r="O739" i="3"/>
  <c r="O731" i="3"/>
  <c r="O723" i="3"/>
  <c r="O715" i="3"/>
  <c r="O707" i="3"/>
  <c r="O699" i="3"/>
  <c r="O691" i="3"/>
  <c r="O683" i="3"/>
  <c r="O675" i="3"/>
  <c r="O667" i="3"/>
  <c r="O659" i="3"/>
  <c r="O651" i="3"/>
  <c r="O643" i="3"/>
  <c r="O635" i="3"/>
  <c r="O627" i="3"/>
  <c r="O619" i="3"/>
  <c r="O611" i="3"/>
  <c r="O603" i="3"/>
  <c r="O595" i="3"/>
  <c r="O587" i="3"/>
  <c r="O579" i="3"/>
  <c r="O571" i="3"/>
  <c r="O563" i="3"/>
  <c r="O555" i="3"/>
  <c r="O547" i="3"/>
  <c r="O539" i="3"/>
  <c r="O531" i="3"/>
  <c r="O523" i="3"/>
  <c r="O515" i="3"/>
  <c r="O507" i="3"/>
  <c r="O499" i="3"/>
  <c r="O491" i="3"/>
  <c r="O483" i="3"/>
  <c r="O475" i="3"/>
  <c r="O467" i="3"/>
  <c r="O459" i="3"/>
  <c r="O451" i="3"/>
  <c r="O443" i="3"/>
  <c r="O435" i="3"/>
  <c r="O427" i="3"/>
  <c r="O419" i="3"/>
  <c r="O411" i="3"/>
  <c r="O403" i="3"/>
  <c r="O395" i="3"/>
  <c r="O387" i="3"/>
  <c r="O862" i="3"/>
  <c r="O838" i="3"/>
  <c r="O861" i="3"/>
  <c r="O837" i="3"/>
  <c r="O817" i="3"/>
  <c r="O789" i="3"/>
  <c r="O872" i="3"/>
  <c r="O860" i="3"/>
  <c r="O844" i="3"/>
  <c r="O832" i="3"/>
  <c r="O816" i="3"/>
  <c r="O800" i="3"/>
  <c r="O788" i="3"/>
  <c r="O776" i="3"/>
  <c r="O760" i="3"/>
  <c r="O748" i="3"/>
  <c r="O732" i="3"/>
  <c r="O720" i="3"/>
  <c r="O704" i="3"/>
  <c r="O692" i="3"/>
  <c r="O676" i="3"/>
  <c r="O660" i="3"/>
  <c r="O879" i="3"/>
  <c r="O871" i="3"/>
  <c r="O863" i="3"/>
  <c r="O855" i="3"/>
  <c r="O847" i="3"/>
  <c r="O839" i="3"/>
  <c r="O831" i="3"/>
  <c r="O823" i="3"/>
  <c r="O815" i="3"/>
  <c r="O807" i="3"/>
  <c r="O799" i="3"/>
  <c r="O791" i="3"/>
  <c r="O783" i="3"/>
  <c r="O775" i="3"/>
  <c r="O767" i="3"/>
  <c r="O759" i="3"/>
  <c r="O751" i="3"/>
  <c r="O743" i="3"/>
  <c r="O735" i="3"/>
  <c r="O727" i="3"/>
  <c r="O719" i="3"/>
  <c r="O711" i="3"/>
  <c r="O703" i="3"/>
  <c r="O695" i="3"/>
  <c r="O687" i="3"/>
  <c r="O679" i="3"/>
  <c r="O671" i="3"/>
  <c r="O663" i="3"/>
  <c r="O655" i="3"/>
  <c r="O647" i="3"/>
  <c r="O639" i="3"/>
  <c r="O631" i="3"/>
  <c r="O623" i="3"/>
  <c r="O615" i="3"/>
  <c r="O607" i="3"/>
  <c r="O599" i="3"/>
  <c r="O591" i="3"/>
  <c r="O583" i="3"/>
  <c r="O575" i="3"/>
  <c r="O567" i="3"/>
  <c r="O559" i="3"/>
  <c r="O551" i="3"/>
  <c r="O543" i="3"/>
  <c r="O535" i="3"/>
  <c r="O527" i="3"/>
  <c r="O519" i="3"/>
  <c r="O511" i="3"/>
  <c r="O503" i="3"/>
  <c r="O495" i="3"/>
  <c r="O487" i="3"/>
  <c r="O479" i="3"/>
  <c r="O471" i="3"/>
  <c r="O463" i="3"/>
  <c r="O455" i="3"/>
  <c r="O447" i="3"/>
  <c r="O439" i="3"/>
  <c r="O431" i="3"/>
  <c r="O423" i="3"/>
  <c r="O415" i="3"/>
  <c r="O407" i="3"/>
  <c r="O399" i="3"/>
  <c r="O391" i="3"/>
  <c r="O383" i="3"/>
  <c r="O375" i="3"/>
  <c r="O367" i="3"/>
  <c r="O359" i="3"/>
  <c r="O351" i="3"/>
  <c r="O343" i="3"/>
  <c r="O335" i="3"/>
  <c r="O327" i="3"/>
  <c r="O319" i="3"/>
  <c r="O311" i="3"/>
  <c r="O303" i="3"/>
  <c r="O295" i="3"/>
  <c r="O287" i="3"/>
  <c r="O279" i="3"/>
  <c r="O271" i="3"/>
  <c r="O263" i="3"/>
  <c r="O255" i="3"/>
  <c r="O247" i="3"/>
  <c r="O239" i="3"/>
  <c r="O231" i="3"/>
  <c r="O223" i="3"/>
  <c r="O215" i="3"/>
  <c r="O207" i="3"/>
  <c r="O199" i="3"/>
  <c r="O191" i="3"/>
  <c r="O183" i="3"/>
  <c r="O175" i="3"/>
  <c r="O167" i="3"/>
  <c r="O159" i="3"/>
  <c r="O151" i="3"/>
  <c r="O143" i="3"/>
  <c r="O135" i="3"/>
  <c r="O127" i="3"/>
  <c r="O118" i="3"/>
  <c r="O110" i="3"/>
  <c r="O102" i="3"/>
  <c r="O94" i="3"/>
  <c r="O86" i="3"/>
  <c r="O78" i="3"/>
  <c r="O70" i="3"/>
  <c r="O62" i="3"/>
  <c r="O54" i="3"/>
  <c r="O46" i="3"/>
  <c r="O38" i="3"/>
  <c r="O30" i="3"/>
  <c r="O22" i="3"/>
  <c r="O14" i="3"/>
  <c r="O874" i="3"/>
  <c r="O842" i="3"/>
  <c r="O830" i="3"/>
  <c r="O822" i="3"/>
  <c r="O814" i="3"/>
  <c r="O806" i="3"/>
  <c r="O798" i="3"/>
  <c r="O790" i="3"/>
  <c r="O782" i="3"/>
  <c r="O774" i="3"/>
  <c r="O766" i="3"/>
  <c r="O758" i="3"/>
  <c r="O750" i="3"/>
  <c r="O742" i="3"/>
  <c r="O734" i="3"/>
  <c r="O726" i="3"/>
  <c r="O718" i="3"/>
  <c r="O710" i="3"/>
  <c r="O702" i="3"/>
  <c r="O694" i="3"/>
  <c r="O686" i="3"/>
  <c r="O678" i="3"/>
  <c r="O670" i="3"/>
  <c r="O662" i="3"/>
  <c r="O654" i="3"/>
  <c r="O646" i="3"/>
  <c r="O638" i="3"/>
  <c r="O630" i="3"/>
  <c r="O622" i="3"/>
  <c r="O614" i="3"/>
  <c r="O606" i="3"/>
  <c r="O598" i="3"/>
  <c r="O590" i="3"/>
  <c r="O582" i="3"/>
  <c r="O574" i="3"/>
  <c r="O566" i="3"/>
  <c r="O558" i="3"/>
  <c r="O550" i="3"/>
  <c r="O542" i="3"/>
  <c r="O534" i="3"/>
  <c r="O526" i="3"/>
  <c r="O518" i="3"/>
  <c r="O510" i="3"/>
  <c r="O502" i="3"/>
  <c r="O494" i="3"/>
  <c r="O486" i="3"/>
  <c r="O478" i="3"/>
  <c r="O470" i="3"/>
  <c r="O462" i="3"/>
  <c r="O454" i="3"/>
  <c r="O446" i="3"/>
  <c r="O438" i="3"/>
  <c r="O430" i="3"/>
  <c r="O422" i="3"/>
  <c r="O414" i="3"/>
  <c r="O406" i="3"/>
  <c r="O398" i="3"/>
  <c r="O390" i="3"/>
  <c r="O382" i="3"/>
  <c r="O374" i="3"/>
  <c r="O366" i="3"/>
  <c r="O358" i="3"/>
  <c r="O350" i="3"/>
  <c r="O342" i="3"/>
  <c r="O334" i="3"/>
  <c r="O326" i="3"/>
  <c r="O318" i="3"/>
  <c r="O310" i="3"/>
  <c r="O302" i="3"/>
  <c r="O294" i="3"/>
  <c r="O286" i="3"/>
  <c r="O278" i="3"/>
  <c r="O270" i="3"/>
  <c r="O262" i="3"/>
  <c r="O254" i="3"/>
  <c r="O246" i="3"/>
  <c r="O238" i="3"/>
  <c r="O230" i="3"/>
  <c r="O222" i="3"/>
  <c r="O214" i="3"/>
  <c r="O206" i="3"/>
  <c r="O198" i="3"/>
  <c r="O190" i="3"/>
  <c r="O182" i="3"/>
  <c r="O174" i="3"/>
  <c r="O166" i="3"/>
  <c r="O158" i="3"/>
  <c r="O150" i="3"/>
  <c r="O142" i="3"/>
  <c r="O134" i="3"/>
  <c r="O126" i="3"/>
  <c r="O117" i="3"/>
  <c r="O109" i="3"/>
  <c r="O101" i="3"/>
  <c r="O93" i="3"/>
  <c r="O85" i="3"/>
  <c r="O77" i="3"/>
  <c r="O69" i="3"/>
  <c r="O61" i="3"/>
  <c r="O53" i="3"/>
  <c r="O45" i="3"/>
  <c r="O37" i="3"/>
  <c r="O29" i="3"/>
  <c r="O21" i="3"/>
  <c r="O13" i="3"/>
  <c r="O6" i="3"/>
  <c r="O850" i="3"/>
  <c r="O857" i="3"/>
  <c r="O833" i="3"/>
  <c r="O355" i="3"/>
  <c r="O323" i="3"/>
  <c r="O291" i="3"/>
  <c r="O259" i="3"/>
  <c r="O227" i="3"/>
  <c r="O195" i="3"/>
  <c r="O163" i="3"/>
  <c r="O131" i="3"/>
  <c r="O98" i="3"/>
  <c r="O66" i="3"/>
  <c r="O34" i="3"/>
  <c r="O858" i="3"/>
  <c r="O810" i="3"/>
  <c r="O778" i="3"/>
  <c r="O746" i="3"/>
  <c r="O714" i="3"/>
  <c r="O682" i="3"/>
  <c r="O650" i="3"/>
  <c r="O618" i="3"/>
  <c r="O586" i="3"/>
  <c r="O554" i="3"/>
  <c r="O522" i="3"/>
  <c r="O490" i="3"/>
  <c r="O458" i="3"/>
  <c r="O426" i="3"/>
  <c r="O394" i="3"/>
  <c r="O362" i="3"/>
  <c r="O330" i="3"/>
  <c r="O298" i="3"/>
  <c r="O266" i="3"/>
  <c r="O234" i="3"/>
  <c r="O202" i="3"/>
  <c r="O170" i="3"/>
  <c r="O138" i="3"/>
  <c r="O105" i="3"/>
  <c r="O73" i="3"/>
  <c r="O41" i="3"/>
  <c r="O9" i="3"/>
  <c r="O801" i="3"/>
  <c r="O785" i="3"/>
  <c r="O769" i="3"/>
  <c r="O745" i="3"/>
  <c r="O721" i="3"/>
  <c r="O689" i="3"/>
  <c r="O657" i="3"/>
  <c r="O625" i="3"/>
  <c r="O585" i="3"/>
  <c r="O537" i="3"/>
  <c r="O489" i="3"/>
  <c r="O441" i="3"/>
  <c r="O401" i="3"/>
  <c r="O353" i="3"/>
  <c r="O313" i="3"/>
  <c r="O265" i="3"/>
  <c r="O217" i="3"/>
  <c r="O177" i="3"/>
  <c r="O137" i="3"/>
  <c r="O96" i="3"/>
  <c r="O56" i="3"/>
  <c r="O8" i="3"/>
  <c r="O797" i="3"/>
  <c r="O792" i="3"/>
  <c r="O680" i="3"/>
  <c r="O624" i="3"/>
  <c r="O584" i="3"/>
  <c r="O544" i="3"/>
  <c r="O512" i="3"/>
  <c r="O472" i="3"/>
  <c r="O440" i="3"/>
  <c r="O400" i="3"/>
  <c r="O360" i="3"/>
  <c r="O328" i="3"/>
  <c r="O288" i="3"/>
  <c r="O248" i="3"/>
  <c r="O216" i="3"/>
  <c r="O176" i="3"/>
  <c r="O144" i="3"/>
  <c r="O111" i="3"/>
  <c r="O79" i="3"/>
  <c r="O47" i="3"/>
  <c r="O15" i="3"/>
  <c r="O363" i="3"/>
  <c r="O331" i="3"/>
  <c r="O299" i="3"/>
  <c r="O267" i="3"/>
  <c r="O235" i="3"/>
  <c r="O203" i="3"/>
  <c r="O171" i="3"/>
  <c r="O139" i="3"/>
  <c r="O106" i="3"/>
  <c r="O74" i="3"/>
  <c r="O42" i="3"/>
  <c r="O10" i="3"/>
  <c r="O818" i="3"/>
  <c r="O786" i="3"/>
  <c r="O754" i="3"/>
  <c r="O722" i="3"/>
  <c r="O690" i="3"/>
  <c r="O658" i="3"/>
  <c r="O626" i="3"/>
  <c r="O594" i="3"/>
  <c r="O562" i="3"/>
  <c r="O530" i="3"/>
  <c r="O498" i="3"/>
  <c r="O466" i="3"/>
  <c r="O434" i="3"/>
  <c r="O402" i="3"/>
  <c r="O370" i="3"/>
  <c r="O338" i="3"/>
  <c r="O306" i="3"/>
  <c r="O274" i="3"/>
  <c r="O242" i="3"/>
  <c r="O210" i="3"/>
  <c r="O178" i="3"/>
  <c r="O146" i="3"/>
  <c r="O113" i="3"/>
  <c r="O81" i="3"/>
  <c r="O49" i="3"/>
  <c r="O17" i="3"/>
  <c r="O845" i="3"/>
  <c r="O371" i="3"/>
  <c r="O339" i="3"/>
  <c r="O307" i="3"/>
  <c r="O275" i="3"/>
  <c r="O243" i="3"/>
  <c r="O211" i="3"/>
  <c r="O179" i="3"/>
  <c r="O147" i="3"/>
  <c r="O114" i="3"/>
  <c r="O82" i="3"/>
  <c r="O50" i="3"/>
  <c r="O18" i="3"/>
  <c r="O826" i="3"/>
  <c r="O794" i="3"/>
  <c r="O762" i="3"/>
  <c r="O730" i="3"/>
  <c r="O698" i="3"/>
  <c r="O666" i="3"/>
  <c r="O634" i="3"/>
  <c r="O602" i="3"/>
  <c r="O570" i="3"/>
  <c r="O538" i="3"/>
  <c r="O506" i="3"/>
  <c r="O474" i="3"/>
  <c r="O442" i="3"/>
  <c r="O410" i="3"/>
  <c r="O378" i="3"/>
  <c r="O346" i="3"/>
  <c r="O314" i="3"/>
  <c r="O282" i="3"/>
  <c r="O250" i="3"/>
  <c r="O218" i="3"/>
  <c r="O186" i="3"/>
  <c r="O154" i="3"/>
  <c r="O121" i="3"/>
  <c r="O89" i="3"/>
  <c r="O57" i="3"/>
  <c r="O25" i="3"/>
  <c r="O877" i="3"/>
  <c r="O809" i="3"/>
  <c r="O793" i="3"/>
  <c r="O781" i="3"/>
  <c r="O773" i="3"/>
  <c r="O765" i="3"/>
  <c r="O757" i="3"/>
  <c r="O749" i="3"/>
  <c r="O741" i="3"/>
  <c r="O733" i="3"/>
  <c r="O725" i="3"/>
  <c r="O717" i="3"/>
  <c r="O709" i="3"/>
  <c r="O701" i="3"/>
  <c r="O693" i="3"/>
  <c r="O685" i="3"/>
  <c r="O677" i="3"/>
  <c r="O669" i="3"/>
  <c r="O661" i="3"/>
  <c r="O653" i="3"/>
  <c r="O645" i="3"/>
  <c r="O637" i="3"/>
  <c r="O629" i="3"/>
  <c r="O621" i="3"/>
  <c r="O613" i="3"/>
  <c r="O605" i="3"/>
  <c r="O597" i="3"/>
  <c r="O589" i="3"/>
  <c r="O581" i="3"/>
  <c r="O573" i="3"/>
  <c r="O565" i="3"/>
  <c r="O557" i="3"/>
  <c r="O549" i="3"/>
  <c r="O541" i="3"/>
  <c r="O533" i="3"/>
  <c r="O525" i="3"/>
  <c r="O517" i="3"/>
  <c r="O509" i="3"/>
  <c r="O501" i="3"/>
  <c r="O493" i="3"/>
  <c r="O485" i="3"/>
  <c r="O477" i="3"/>
  <c r="O469" i="3"/>
  <c r="O461" i="3"/>
  <c r="O453" i="3"/>
  <c r="O445" i="3"/>
  <c r="O437" i="3"/>
  <c r="O429" i="3"/>
  <c r="O421" i="3"/>
  <c r="O413" i="3"/>
  <c r="O405" i="3"/>
  <c r="O397" i="3"/>
  <c r="O389" i="3"/>
  <c r="O381" i="3"/>
  <c r="O373" i="3"/>
  <c r="O365" i="3"/>
  <c r="O357" i="3"/>
  <c r="O349" i="3"/>
  <c r="O341" i="3"/>
  <c r="O333" i="3"/>
  <c r="O325" i="3"/>
  <c r="O317" i="3"/>
  <c r="O309" i="3"/>
  <c r="O301" i="3"/>
  <c r="O293" i="3"/>
  <c r="O285" i="3"/>
  <c r="O277" i="3"/>
  <c r="O269" i="3"/>
  <c r="O261" i="3"/>
  <c r="O253" i="3"/>
  <c r="O245" i="3"/>
  <c r="O237" i="3"/>
  <c r="O229" i="3"/>
  <c r="O221" i="3"/>
  <c r="O213" i="3"/>
  <c r="O205" i="3"/>
  <c r="O197" i="3"/>
  <c r="O189" i="3"/>
  <c r="O181" i="3"/>
  <c r="O173" i="3"/>
  <c r="O165" i="3"/>
  <c r="O157" i="3"/>
  <c r="O149" i="3"/>
  <c r="O141" i="3"/>
  <c r="O133" i="3"/>
  <c r="O124" i="3"/>
  <c r="O116" i="3"/>
  <c r="O108" i="3"/>
  <c r="O100" i="3"/>
  <c r="O92" i="3"/>
  <c r="O84" i="3"/>
  <c r="O76" i="3"/>
  <c r="O68" i="3"/>
  <c r="O60" i="3"/>
  <c r="O52" i="3"/>
  <c r="O44" i="3"/>
  <c r="O36" i="3"/>
  <c r="O28" i="3"/>
  <c r="O20" i="3"/>
  <c r="O12" i="3"/>
  <c r="O866" i="3"/>
  <c r="O881" i="3"/>
  <c r="O865" i="3"/>
  <c r="O841" i="3"/>
  <c r="O813" i="3"/>
  <c r="O880" i="3"/>
  <c r="O856" i="3"/>
  <c r="O836" i="3"/>
  <c r="O820" i="3"/>
  <c r="O804" i="3"/>
  <c r="O784" i="3"/>
  <c r="O764" i="3"/>
  <c r="O744" i="3"/>
  <c r="O724" i="3"/>
  <c r="O708" i="3"/>
  <c r="O688" i="3"/>
  <c r="O672" i="3"/>
  <c r="O656" i="3"/>
  <c r="O648" i="3"/>
  <c r="O636" i="3"/>
  <c r="O628" i="3"/>
  <c r="O620" i="3"/>
  <c r="O612" i="3"/>
  <c r="O604" i="3"/>
  <c r="O596" i="3"/>
  <c r="O588" i="3"/>
  <c r="O580" i="3"/>
  <c r="O572" i="3"/>
  <c r="O564" i="3"/>
  <c r="O556" i="3"/>
  <c r="O548" i="3"/>
  <c r="O540" i="3"/>
  <c r="O379" i="3"/>
  <c r="O347" i="3"/>
  <c r="O315" i="3"/>
  <c r="O283" i="3"/>
  <c r="O251" i="3"/>
  <c r="O219" i="3"/>
  <c r="O187" i="3"/>
  <c r="O155" i="3"/>
  <c r="O122" i="3"/>
  <c r="O90" i="3"/>
  <c r="O58" i="3"/>
  <c r="O26" i="3"/>
  <c r="O834" i="3"/>
  <c r="O802" i="3"/>
  <c r="O770" i="3"/>
  <c r="O738" i="3"/>
  <c r="O706" i="3"/>
  <c r="O674" i="3"/>
  <c r="O642" i="3"/>
  <c r="O610" i="3"/>
  <c r="O578" i="3"/>
  <c r="O546" i="3"/>
  <c r="O514" i="3"/>
  <c r="O482" i="3"/>
  <c r="O450" i="3"/>
  <c r="O418" i="3"/>
  <c r="O386" i="3"/>
  <c r="O354" i="3"/>
  <c r="O322" i="3"/>
  <c r="O290" i="3"/>
  <c r="O258" i="3"/>
  <c r="O226" i="3"/>
  <c r="O194" i="3"/>
  <c r="O162" i="3"/>
  <c r="O130" i="3"/>
  <c r="O97" i="3"/>
  <c r="O65" i="3"/>
  <c r="O33" i="3"/>
  <c r="O870" i="3"/>
  <c r="O821" i="3"/>
  <c r="O777" i="3"/>
  <c r="O761" i="3"/>
  <c r="O753" i="3"/>
  <c r="O737" i="3"/>
  <c r="O729" i="3"/>
  <c r="O713" i="3"/>
  <c r="O705" i="3"/>
  <c r="O697" i="3"/>
  <c r="O681" i="3"/>
  <c r="O673" i="3"/>
  <c r="O665" i="3"/>
  <c r="O649" i="3"/>
  <c r="O641" i="3"/>
  <c r="O633" i="3"/>
  <c r="O617" i="3"/>
  <c r="O609" i="3"/>
  <c r="O601" i="3"/>
  <c r="O593" i="3"/>
  <c r="O577" i="3"/>
  <c r="O569" i="3"/>
  <c r="O561" i="3"/>
  <c r="O553" i="3"/>
  <c r="O545" i="3"/>
  <c r="O529" i="3"/>
  <c r="O521" i="3"/>
  <c r="O513" i="3"/>
  <c r="O505" i="3"/>
  <c r="O497" i="3"/>
  <c r="O481" i="3"/>
  <c r="O473" i="3"/>
  <c r="O465" i="3"/>
  <c r="O457" i="3"/>
  <c r="O449" i="3"/>
  <c r="O433" i="3"/>
  <c r="O425" i="3"/>
  <c r="O417" i="3"/>
  <c r="O409" i="3"/>
  <c r="O393" i="3"/>
  <c r="O385" i="3"/>
  <c r="O377" i="3"/>
  <c r="O369" i="3"/>
  <c r="O361" i="3"/>
  <c r="O345" i="3"/>
  <c r="O337" i="3"/>
  <c r="O329" i="3"/>
  <c r="O321" i="3"/>
  <c r="O305" i="3"/>
  <c r="O297" i="3"/>
  <c r="O289" i="3"/>
  <c r="O281" i="3"/>
  <c r="O273" i="3"/>
  <c r="O257" i="3"/>
  <c r="O249" i="3"/>
  <c r="O241" i="3"/>
  <c r="O233" i="3"/>
  <c r="O225" i="3"/>
  <c r="O209" i="3"/>
  <c r="O201" i="3"/>
  <c r="O193" i="3"/>
  <c r="O185" i="3"/>
  <c r="O169" i="3"/>
  <c r="O161" i="3"/>
  <c r="O153" i="3"/>
  <c r="O145" i="3"/>
  <c r="O129" i="3"/>
  <c r="O120" i="3"/>
  <c r="O112" i="3"/>
  <c r="O104" i="3"/>
  <c r="O88" i="3"/>
  <c r="O80" i="3"/>
  <c r="O72" i="3"/>
  <c r="O64" i="3"/>
  <c r="O48" i="3"/>
  <c r="O40" i="3"/>
  <c r="O32" i="3"/>
  <c r="O24" i="3"/>
  <c r="O16" i="3"/>
  <c r="O846" i="3"/>
  <c r="O869" i="3"/>
  <c r="O853" i="3"/>
  <c r="O825" i="3"/>
  <c r="O868" i="3"/>
  <c r="O848" i="3"/>
  <c r="O828" i="3"/>
  <c r="O812" i="3"/>
  <c r="O772" i="3"/>
  <c r="O752" i="3"/>
  <c r="O736" i="3"/>
  <c r="O716" i="3"/>
  <c r="O696" i="3"/>
  <c r="O664" i="3"/>
  <c r="O652" i="3"/>
  <c r="O644" i="3"/>
  <c r="O632" i="3"/>
  <c r="O616" i="3"/>
  <c r="O608" i="3"/>
  <c r="O600" i="3"/>
  <c r="O592" i="3"/>
  <c r="O576" i="3"/>
  <c r="O568" i="3"/>
  <c r="O560" i="3"/>
  <c r="O552" i="3"/>
  <c r="O536" i="3"/>
  <c r="O528" i="3"/>
  <c r="O520" i="3"/>
  <c r="O504" i="3"/>
  <c r="O496" i="3"/>
  <c r="O488" i="3"/>
  <c r="O480" i="3"/>
  <c r="O464" i="3"/>
  <c r="O456" i="3"/>
  <c r="O448" i="3"/>
  <c r="O432" i="3"/>
  <c r="O424" i="3"/>
  <c r="O416" i="3"/>
  <c r="O408" i="3"/>
  <c r="O392" i="3"/>
  <c r="O384" i="3"/>
  <c r="O376" i="3"/>
  <c r="O368" i="3"/>
  <c r="O352" i="3"/>
  <c r="O344" i="3"/>
  <c r="O336" i="3"/>
  <c r="O320" i="3"/>
  <c r="O312" i="3"/>
  <c r="O304" i="3"/>
  <c r="O296" i="3"/>
  <c r="O280" i="3"/>
  <c r="O272" i="3"/>
  <c r="O264" i="3"/>
  <c r="O256" i="3"/>
  <c r="O240" i="3"/>
  <c r="O232" i="3"/>
  <c r="O224" i="3"/>
  <c r="O208" i="3"/>
  <c r="O200" i="3"/>
  <c r="O192" i="3"/>
  <c r="O184" i="3"/>
  <c r="O168" i="3"/>
  <c r="O160" i="3"/>
  <c r="O152" i="3"/>
  <c r="O136" i="3"/>
  <c r="O128" i="3"/>
  <c r="O119" i="3"/>
  <c r="O103" i="3"/>
  <c r="O95" i="3"/>
  <c r="O87" i="3"/>
  <c r="O71" i="3"/>
  <c r="O63" i="3"/>
  <c r="O55" i="3"/>
  <c r="O39" i="3"/>
  <c r="O31" i="3"/>
  <c r="O23" i="3"/>
  <c r="O7" i="3"/>
  <c r="O220" i="3"/>
  <c r="O516" i="3"/>
  <c r="O484" i="3"/>
  <c r="O420" i="3"/>
  <c r="O228" i="3"/>
  <c r="O164" i="3"/>
  <c r="O99" i="3"/>
  <c r="O524" i="3"/>
  <c r="O492" i="3"/>
  <c r="O460" i="3"/>
  <c r="O428" i="3"/>
  <c r="O396" i="3"/>
  <c r="O364" i="3"/>
  <c r="O332" i="3"/>
  <c r="O300" i="3"/>
  <c r="O268" i="3"/>
  <c r="O236" i="3"/>
  <c r="O204" i="3"/>
  <c r="O172" i="3"/>
  <c r="O140" i="3"/>
  <c r="O107" i="3"/>
  <c r="O75" i="3"/>
  <c r="O43" i="3"/>
  <c r="O11" i="3"/>
  <c r="O532" i="3"/>
  <c r="O500" i="3"/>
  <c r="O468" i="3"/>
  <c r="O436" i="3"/>
  <c r="O404" i="3"/>
  <c r="O372" i="3"/>
  <c r="O340" i="3"/>
  <c r="O308" i="3"/>
  <c r="O276" i="3"/>
  <c r="O244" i="3"/>
  <c r="O212" i="3"/>
  <c r="O180" i="3"/>
  <c r="O148" i="3"/>
  <c r="O115" i="3"/>
  <c r="O83" i="3"/>
  <c r="O51" i="3"/>
  <c r="O19" i="3"/>
  <c r="O508" i="3"/>
  <c r="O476" i="3"/>
  <c r="O444" i="3"/>
  <c r="O412" i="3"/>
  <c r="O380" i="3"/>
  <c r="O348" i="3"/>
  <c r="O316" i="3"/>
  <c r="O284" i="3"/>
  <c r="O252" i="3"/>
  <c r="O188" i="3"/>
  <c r="O156" i="3"/>
  <c r="O123" i="3"/>
  <c r="O91" i="3"/>
  <c r="O59" i="3"/>
  <c r="O27" i="3"/>
  <c r="O452" i="3"/>
  <c r="O388" i="3"/>
  <c r="O356" i="3"/>
  <c r="O324" i="3"/>
  <c r="O292" i="3"/>
  <c r="O260" i="3"/>
  <c r="O196" i="3"/>
  <c r="O132" i="3"/>
  <c r="O67" i="3"/>
  <c r="O35" i="3"/>
  <c r="N867" i="2"/>
  <c r="N803" i="2"/>
  <c r="N831" i="2"/>
  <c r="N859" i="2"/>
  <c r="N791" i="2"/>
  <c r="N839" i="2"/>
  <c r="N775" i="2"/>
  <c r="N731" i="2"/>
  <c r="N695" i="2"/>
  <c r="N656" i="2"/>
  <c r="N614" i="2"/>
  <c r="N571" i="2"/>
  <c r="N528" i="2"/>
  <c r="N486" i="2"/>
  <c r="N459" i="2"/>
  <c r="N432" i="2"/>
  <c r="N411" i="2"/>
  <c r="N390" i="2"/>
  <c r="N368" i="2"/>
  <c r="N347" i="2"/>
  <c r="N326" i="2"/>
  <c r="N304" i="2"/>
  <c r="N283" i="2"/>
  <c r="N262" i="2"/>
  <c r="N240" i="2"/>
  <c r="N214" i="2"/>
  <c r="N890" i="2"/>
  <c r="P890" i="2" s="1"/>
  <c r="N874" i="2"/>
  <c r="N858" i="2"/>
  <c r="N842" i="2"/>
  <c r="N826" i="2"/>
  <c r="N810" i="2"/>
  <c r="N794" i="2"/>
  <c r="N778" i="2"/>
  <c r="N762" i="2"/>
  <c r="N746" i="2"/>
  <c r="N730" i="2"/>
  <c r="N714" i="2"/>
  <c r="N698" i="2"/>
  <c r="N682" i="2"/>
  <c r="N666" i="2"/>
  <c r="N644" i="2"/>
  <c r="N623" i="2"/>
  <c r="N602" i="2"/>
  <c r="N580" i="2"/>
  <c r="N559" i="2"/>
  <c r="N538" i="2"/>
  <c r="N516" i="2"/>
  <c r="N495" i="2"/>
  <c r="N474" i="2"/>
  <c r="N452" i="2"/>
  <c r="N431" i="2"/>
  <c r="N410" i="2"/>
  <c r="N388" i="2"/>
  <c r="N367" i="2"/>
  <c r="N346" i="2"/>
  <c r="N324" i="2"/>
  <c r="N303" i="2"/>
  <c r="N282" i="2"/>
  <c r="N260" i="2"/>
  <c r="N239" i="2"/>
  <c r="N218" i="2"/>
  <c r="N194" i="2"/>
  <c r="N759" i="2"/>
  <c r="N715" i="2"/>
  <c r="N679" i="2"/>
  <c r="N640" i="2"/>
  <c r="N598" i="2"/>
  <c r="N555" i="2"/>
  <c r="N512" i="2"/>
  <c r="N454" i="2"/>
  <c r="N877" i="2"/>
  <c r="N861" i="2"/>
  <c r="N845" i="2"/>
  <c r="N829" i="2"/>
  <c r="N813" i="2"/>
  <c r="N797" i="2"/>
  <c r="N781" i="2"/>
  <c r="N765" i="2"/>
  <c r="N749" i="2"/>
  <c r="N733" i="2"/>
  <c r="N717" i="2"/>
  <c r="N701" i="2"/>
  <c r="N685" i="2"/>
  <c r="N669" i="2"/>
  <c r="N648" i="2"/>
  <c r="N627" i="2"/>
  <c r="N606" i="2"/>
  <c r="N584" i="2"/>
  <c r="N563" i="2"/>
  <c r="N542" i="2"/>
  <c r="N520" i="2"/>
  <c r="N499" i="2"/>
  <c r="N478" i="2"/>
  <c r="N456" i="2"/>
  <c r="N435" i="2"/>
  <c r="N414" i="2"/>
  <c r="N392" i="2"/>
  <c r="N371" i="2"/>
  <c r="N350" i="2"/>
  <c r="N328" i="2"/>
  <c r="N307" i="2"/>
  <c r="N286" i="2"/>
  <c r="N264" i="2"/>
  <c r="N243" i="2"/>
  <c r="N222" i="2"/>
  <c r="N199" i="2"/>
  <c r="N755" i="2"/>
  <c r="N224" i="2"/>
  <c r="N876" i="2"/>
  <c r="N860" i="2"/>
  <c r="N844" i="2"/>
  <c r="N828" i="2"/>
  <c r="N812" i="2"/>
  <c r="N796" i="2"/>
  <c r="N780" i="2"/>
  <c r="N764" i="2"/>
  <c r="N748" i="2"/>
  <c r="N732" i="2"/>
  <c r="N716" i="2"/>
  <c r="N700" i="2"/>
  <c r="N684" i="2"/>
  <c r="N668" i="2"/>
  <c r="N647" i="2"/>
  <c r="N626" i="2"/>
  <c r="N604" i="2"/>
  <c r="N583" i="2"/>
  <c r="N562" i="2"/>
  <c r="N540" i="2"/>
  <c r="N519" i="2"/>
  <c r="N498" i="2"/>
  <c r="N476" i="2"/>
  <c r="N455" i="2"/>
  <c r="N434" i="2"/>
  <c r="N412" i="2"/>
  <c r="N391" i="2"/>
  <c r="N370" i="2"/>
  <c r="N348" i="2"/>
  <c r="N327" i="2"/>
  <c r="N306" i="2"/>
  <c r="N284" i="2"/>
  <c r="N263" i="2"/>
  <c r="N242" i="2"/>
  <c r="N220" i="2"/>
  <c r="N198" i="2"/>
  <c r="N653" i="2"/>
  <c r="N637" i="2"/>
  <c r="N621" i="2"/>
  <c r="N605" i="2"/>
  <c r="N589" i="2"/>
  <c r="N573" i="2"/>
  <c r="N557" i="2"/>
  <c r="N541" i="2"/>
  <c r="N525" i="2"/>
  <c r="N509" i="2"/>
  <c r="N493" i="2"/>
  <c r="N477" i="2"/>
  <c r="N461" i="2"/>
  <c r="N445" i="2"/>
  <c r="N429" i="2"/>
  <c r="N413" i="2"/>
  <c r="N397" i="2"/>
  <c r="N381" i="2"/>
  <c r="N365" i="2"/>
  <c r="N349" i="2"/>
  <c r="N333" i="2"/>
  <c r="N317" i="2"/>
  <c r="N301" i="2"/>
  <c r="N285" i="2"/>
  <c r="N269" i="2"/>
  <c r="N253" i="2"/>
  <c r="N237" i="2"/>
  <c r="N221" i="2"/>
  <c r="N205" i="2"/>
  <c r="N197" i="2"/>
  <c r="N851" i="2"/>
  <c r="N879" i="2"/>
  <c r="N815" i="2"/>
  <c r="N843" i="2"/>
  <c r="N887" i="2"/>
  <c r="N823" i="2"/>
  <c r="N763" i="2"/>
  <c r="N719" i="2"/>
  <c r="N687" i="2"/>
  <c r="N646" i="2"/>
  <c r="N603" i="2"/>
  <c r="N560" i="2"/>
  <c r="N518" i="2"/>
  <c r="N475" i="2"/>
  <c r="N448" i="2"/>
  <c r="N427" i="2"/>
  <c r="N406" i="2"/>
  <c r="N384" i="2"/>
  <c r="N363" i="2"/>
  <c r="N342" i="2"/>
  <c r="N320" i="2"/>
  <c r="N299" i="2"/>
  <c r="N278" i="2"/>
  <c r="N256" i="2"/>
  <c r="N235" i="2"/>
  <c r="N208" i="2"/>
  <c r="N886" i="2"/>
  <c r="N870" i="2"/>
  <c r="N854" i="2"/>
  <c r="N838" i="2"/>
  <c r="N822" i="2"/>
  <c r="N806" i="2"/>
  <c r="N790" i="2"/>
  <c r="N774" i="2"/>
  <c r="N758" i="2"/>
  <c r="N742" i="2"/>
  <c r="N726" i="2"/>
  <c r="N710" i="2"/>
  <c r="N694" i="2"/>
  <c r="N678" i="2"/>
  <c r="N660" i="2"/>
  <c r="N639" i="2"/>
  <c r="N618" i="2"/>
  <c r="N596" i="2"/>
  <c r="N575" i="2"/>
  <c r="N554" i="2"/>
  <c r="N532" i="2"/>
  <c r="N511" i="2"/>
  <c r="N490" i="2"/>
  <c r="N468" i="2"/>
  <c r="N447" i="2"/>
  <c r="N426" i="2"/>
  <c r="N404" i="2"/>
  <c r="N383" i="2"/>
  <c r="N362" i="2"/>
  <c r="N340" i="2"/>
  <c r="N319" i="2"/>
  <c r="N298" i="2"/>
  <c r="N276" i="2"/>
  <c r="N255" i="2"/>
  <c r="N234" i="2"/>
  <c r="N212" i="2"/>
  <c r="N795" i="2"/>
  <c r="N747" i="2"/>
  <c r="N707" i="2"/>
  <c r="N671" i="2"/>
  <c r="N630" i="2"/>
  <c r="N587" i="2"/>
  <c r="N544" i="2"/>
  <c r="N502" i="2"/>
  <c r="N889" i="2"/>
  <c r="N873" i="2"/>
  <c r="N857" i="2"/>
  <c r="N841" i="2"/>
  <c r="N825" i="2"/>
  <c r="N809" i="2"/>
  <c r="N793" i="2"/>
  <c r="N777" i="2"/>
  <c r="N761" i="2"/>
  <c r="N745" i="2"/>
  <c r="N729" i="2"/>
  <c r="N713" i="2"/>
  <c r="N697" i="2"/>
  <c r="N681" i="2"/>
  <c r="N664" i="2"/>
  <c r="N643" i="2"/>
  <c r="N622" i="2"/>
  <c r="N600" i="2"/>
  <c r="N579" i="2"/>
  <c r="N558" i="2"/>
  <c r="N536" i="2"/>
  <c r="N515" i="2"/>
  <c r="N494" i="2"/>
  <c r="N472" i="2"/>
  <c r="N451" i="2"/>
  <c r="N430" i="2"/>
  <c r="N408" i="2"/>
  <c r="N387" i="2"/>
  <c r="N366" i="2"/>
  <c r="N344" i="2"/>
  <c r="N323" i="2"/>
  <c r="N302" i="2"/>
  <c r="N280" i="2"/>
  <c r="N259" i="2"/>
  <c r="N238" i="2"/>
  <c r="N216" i="2"/>
  <c r="N192" i="2"/>
  <c r="N743" i="2"/>
  <c r="N888" i="2"/>
  <c r="N872" i="2"/>
  <c r="N856" i="2"/>
  <c r="N840" i="2"/>
  <c r="N824" i="2"/>
  <c r="N808" i="2"/>
  <c r="N792" i="2"/>
  <c r="N776" i="2"/>
  <c r="N760" i="2"/>
  <c r="N744" i="2"/>
  <c r="N728" i="2"/>
  <c r="N712" i="2"/>
  <c r="N696" i="2"/>
  <c r="N680" i="2"/>
  <c r="N663" i="2"/>
  <c r="N642" i="2"/>
  <c r="N620" i="2"/>
  <c r="N599" i="2"/>
  <c r="N578" i="2"/>
  <c r="N556" i="2"/>
  <c r="N535" i="2"/>
  <c r="N514" i="2"/>
  <c r="N492" i="2"/>
  <c r="N471" i="2"/>
  <c r="N450" i="2"/>
  <c r="N428" i="2"/>
  <c r="N407" i="2"/>
  <c r="N386" i="2"/>
  <c r="N364" i="2"/>
  <c r="N343" i="2"/>
  <c r="N322" i="2"/>
  <c r="N300" i="2"/>
  <c r="N279" i="2"/>
  <c r="N258" i="2"/>
  <c r="N236" i="2"/>
  <c r="N215" i="2"/>
  <c r="N665" i="2"/>
  <c r="N649" i="2"/>
  <c r="N633" i="2"/>
  <c r="N617" i="2"/>
  <c r="N601" i="2"/>
  <c r="N585" i="2"/>
  <c r="N569" i="2"/>
  <c r="N553" i="2"/>
  <c r="N537" i="2"/>
  <c r="N521" i="2"/>
  <c r="N505" i="2"/>
  <c r="N489" i="2"/>
  <c r="N473" i="2"/>
  <c r="N457" i="2"/>
  <c r="N441" i="2"/>
  <c r="N425" i="2"/>
  <c r="N409" i="2"/>
  <c r="N393" i="2"/>
  <c r="N377" i="2"/>
  <c r="N361" i="2"/>
  <c r="N345" i="2"/>
  <c r="N329" i="2"/>
  <c r="N313" i="2"/>
  <c r="N297" i="2"/>
  <c r="N281" i="2"/>
  <c r="N265" i="2"/>
  <c r="N249" i="2"/>
  <c r="N233" i="2"/>
  <c r="N217" i="2"/>
  <c r="N200" i="2"/>
  <c r="N193" i="2"/>
  <c r="N835" i="2"/>
  <c r="N863" i="2"/>
  <c r="N799" i="2"/>
  <c r="N827" i="2"/>
  <c r="N871" i="2"/>
  <c r="N807" i="2"/>
  <c r="N751" i="2"/>
  <c r="N711" i="2"/>
  <c r="N675" i="2"/>
  <c r="N635" i="2"/>
  <c r="N592" i="2"/>
  <c r="N550" i="2"/>
  <c r="N507" i="2"/>
  <c r="N470" i="2"/>
  <c r="N443" i="2"/>
  <c r="N422" i="2"/>
  <c r="N400" i="2"/>
  <c r="N379" i="2"/>
  <c r="N358" i="2"/>
  <c r="N336" i="2"/>
  <c r="N315" i="2"/>
  <c r="N294" i="2"/>
  <c r="N272" i="2"/>
  <c r="N251" i="2"/>
  <c r="N230" i="2"/>
  <c r="N203" i="2"/>
  <c r="N882" i="2"/>
  <c r="N866" i="2"/>
  <c r="N850" i="2"/>
  <c r="N834" i="2"/>
  <c r="N818" i="2"/>
  <c r="N802" i="2"/>
  <c r="N786" i="2"/>
  <c r="N770" i="2"/>
  <c r="N754" i="2"/>
  <c r="N738" i="2"/>
  <c r="N722" i="2"/>
  <c r="N706" i="2"/>
  <c r="N690" i="2"/>
  <c r="N674" i="2"/>
  <c r="N655" i="2"/>
  <c r="N634" i="2"/>
  <c r="N612" i="2"/>
  <c r="N591" i="2"/>
  <c r="N570" i="2"/>
  <c r="N548" i="2"/>
  <c r="N527" i="2"/>
  <c r="N506" i="2"/>
  <c r="N484" i="2"/>
  <c r="N463" i="2"/>
  <c r="N442" i="2"/>
  <c r="N420" i="2"/>
  <c r="N399" i="2"/>
  <c r="N378" i="2"/>
  <c r="N356" i="2"/>
  <c r="N335" i="2"/>
  <c r="N314" i="2"/>
  <c r="N292" i="2"/>
  <c r="N271" i="2"/>
  <c r="N250" i="2"/>
  <c r="N228" i="2"/>
  <c r="N207" i="2"/>
  <c r="N783" i="2"/>
  <c r="N735" i="2"/>
  <c r="N699" i="2"/>
  <c r="N662" i="2"/>
  <c r="N619" i="2"/>
  <c r="N576" i="2"/>
  <c r="N534" i="2"/>
  <c r="N491" i="2"/>
  <c r="N885" i="2"/>
  <c r="N869" i="2"/>
  <c r="N853" i="2"/>
  <c r="N837" i="2"/>
  <c r="N821" i="2"/>
  <c r="N805" i="2"/>
  <c r="N789" i="2"/>
  <c r="N773" i="2"/>
  <c r="N757" i="2"/>
  <c r="N741" i="2"/>
  <c r="N725" i="2"/>
  <c r="N709" i="2"/>
  <c r="N693" i="2"/>
  <c r="N677" i="2"/>
  <c r="N659" i="2"/>
  <c r="N638" i="2"/>
  <c r="N616" i="2"/>
  <c r="N595" i="2"/>
  <c r="N574" i="2"/>
  <c r="N552" i="2"/>
  <c r="N531" i="2"/>
  <c r="N510" i="2"/>
  <c r="N488" i="2"/>
  <c r="N467" i="2"/>
  <c r="N446" i="2"/>
  <c r="N424" i="2"/>
  <c r="N403" i="2"/>
  <c r="N382" i="2"/>
  <c r="N360" i="2"/>
  <c r="N339" i="2"/>
  <c r="N318" i="2"/>
  <c r="N296" i="2"/>
  <c r="N275" i="2"/>
  <c r="N254" i="2"/>
  <c r="N232" i="2"/>
  <c r="N211" i="2"/>
  <c r="N779" i="2"/>
  <c r="N727" i="2"/>
  <c r="N884" i="2"/>
  <c r="N868" i="2"/>
  <c r="N852" i="2"/>
  <c r="N836" i="2"/>
  <c r="N820" i="2"/>
  <c r="N804" i="2"/>
  <c r="N788" i="2"/>
  <c r="N772" i="2"/>
  <c r="N756" i="2"/>
  <c r="N740" i="2"/>
  <c r="N724" i="2"/>
  <c r="N708" i="2"/>
  <c r="N692" i="2"/>
  <c r="N676" i="2"/>
  <c r="N658" i="2"/>
  <c r="N636" i="2"/>
  <c r="N615" i="2"/>
  <c r="N594" i="2"/>
  <c r="N572" i="2"/>
  <c r="N551" i="2"/>
  <c r="N530" i="2"/>
  <c r="N508" i="2"/>
  <c r="N487" i="2"/>
  <c r="N466" i="2"/>
  <c r="N444" i="2"/>
  <c r="N423" i="2"/>
  <c r="N402" i="2"/>
  <c r="N380" i="2"/>
  <c r="N359" i="2"/>
  <c r="N338" i="2"/>
  <c r="N316" i="2"/>
  <c r="N295" i="2"/>
  <c r="N274" i="2"/>
  <c r="N252" i="2"/>
  <c r="N231" i="2"/>
  <c r="N210" i="2"/>
  <c r="N661" i="2"/>
  <c r="N645" i="2"/>
  <c r="N629" i="2"/>
  <c r="N613" i="2"/>
  <c r="N597" i="2"/>
  <c r="N581" i="2"/>
  <c r="N565" i="2"/>
  <c r="N549" i="2"/>
  <c r="N533" i="2"/>
  <c r="N517" i="2"/>
  <c r="N501" i="2"/>
  <c r="N485" i="2"/>
  <c r="N469" i="2"/>
  <c r="N453" i="2"/>
  <c r="N437" i="2"/>
  <c r="N421" i="2"/>
  <c r="N405" i="2"/>
  <c r="N389" i="2"/>
  <c r="N373" i="2"/>
  <c r="N357" i="2"/>
  <c r="N341" i="2"/>
  <c r="N325" i="2"/>
  <c r="N309" i="2"/>
  <c r="N293" i="2"/>
  <c r="N277" i="2"/>
  <c r="N261" i="2"/>
  <c r="N245" i="2"/>
  <c r="N229" i="2"/>
  <c r="N213" i="2"/>
  <c r="N195" i="2"/>
  <c r="N891" i="2"/>
  <c r="P891" i="2" s="1"/>
  <c r="N883" i="2"/>
  <c r="N819" i="2"/>
  <c r="N847" i="2"/>
  <c r="N875" i="2"/>
  <c r="N811" i="2"/>
  <c r="N855" i="2"/>
  <c r="N787" i="2"/>
  <c r="N739" i="2"/>
  <c r="N703" i="2"/>
  <c r="N667" i="2"/>
  <c r="N624" i="2"/>
  <c r="N582" i="2"/>
  <c r="N539" i="2"/>
  <c r="N496" i="2"/>
  <c r="N464" i="2"/>
  <c r="N438" i="2"/>
  <c r="N416" i="2"/>
  <c r="N395" i="2"/>
  <c r="N374" i="2"/>
  <c r="N352" i="2"/>
  <c r="N331" i="2"/>
  <c r="N310" i="2"/>
  <c r="N288" i="2"/>
  <c r="N267" i="2"/>
  <c r="N246" i="2"/>
  <c r="N219" i="2"/>
  <c r="N196" i="2"/>
  <c r="N878" i="2"/>
  <c r="N862" i="2"/>
  <c r="N846" i="2"/>
  <c r="N830" i="2"/>
  <c r="N814" i="2"/>
  <c r="N798" i="2"/>
  <c r="N782" i="2"/>
  <c r="N766" i="2"/>
  <c r="N750" i="2"/>
  <c r="N734" i="2"/>
  <c r="N718" i="2"/>
  <c r="N702" i="2"/>
  <c r="N686" i="2"/>
  <c r="N670" i="2"/>
  <c r="N650" i="2"/>
  <c r="N628" i="2"/>
  <c r="N607" i="2"/>
  <c r="N586" i="2"/>
  <c r="N564" i="2"/>
  <c r="N543" i="2"/>
  <c r="N522" i="2"/>
  <c r="N500" i="2"/>
  <c r="N479" i="2"/>
  <c r="N458" i="2"/>
  <c r="N436" i="2"/>
  <c r="N415" i="2"/>
  <c r="N394" i="2"/>
  <c r="N372" i="2"/>
  <c r="N351" i="2"/>
  <c r="N330" i="2"/>
  <c r="N308" i="2"/>
  <c r="N287" i="2"/>
  <c r="N266" i="2"/>
  <c r="N244" i="2"/>
  <c r="N223" i="2"/>
  <c r="N202" i="2"/>
  <c r="N771" i="2"/>
  <c r="N723" i="2"/>
  <c r="N691" i="2"/>
  <c r="N651" i="2"/>
  <c r="N608" i="2"/>
  <c r="N566" i="2"/>
  <c r="N523" i="2"/>
  <c r="N480" i="2"/>
  <c r="N881" i="2"/>
  <c r="N865" i="2"/>
  <c r="N849" i="2"/>
  <c r="N833" i="2"/>
  <c r="N817" i="2"/>
  <c r="N801" i="2"/>
  <c r="N785" i="2"/>
  <c r="N769" i="2"/>
  <c r="N753" i="2"/>
  <c r="N737" i="2"/>
  <c r="N721" i="2"/>
  <c r="N705" i="2"/>
  <c r="N689" i="2"/>
  <c r="N673" i="2"/>
  <c r="N654" i="2"/>
  <c r="N632" i="2"/>
  <c r="N611" i="2"/>
  <c r="N590" i="2"/>
  <c r="N568" i="2"/>
  <c r="N547" i="2"/>
  <c r="N526" i="2"/>
  <c r="N504" i="2"/>
  <c r="N483" i="2"/>
  <c r="N462" i="2"/>
  <c r="N440" i="2"/>
  <c r="N419" i="2"/>
  <c r="N398" i="2"/>
  <c r="N376" i="2"/>
  <c r="N355" i="2"/>
  <c r="N334" i="2"/>
  <c r="N312" i="2"/>
  <c r="N291" i="2"/>
  <c r="N270" i="2"/>
  <c r="N248" i="2"/>
  <c r="N227" i="2"/>
  <c r="N206" i="2"/>
  <c r="N767" i="2"/>
  <c r="N683" i="2"/>
  <c r="N880" i="2"/>
  <c r="N864" i="2"/>
  <c r="N848" i="2"/>
  <c r="N832" i="2"/>
  <c r="N816" i="2"/>
  <c r="N800" i="2"/>
  <c r="N784" i="2"/>
  <c r="N768" i="2"/>
  <c r="N752" i="2"/>
  <c r="N736" i="2"/>
  <c r="N720" i="2"/>
  <c r="N704" i="2"/>
  <c r="N688" i="2"/>
  <c r="N672" i="2"/>
  <c r="N652" i="2"/>
  <c r="N631" i="2"/>
  <c r="N610" i="2"/>
  <c r="N588" i="2"/>
  <c r="N567" i="2"/>
  <c r="N546" i="2"/>
  <c r="N524" i="2"/>
  <c r="N503" i="2"/>
  <c r="N482" i="2"/>
  <c r="N460" i="2"/>
  <c r="N439" i="2"/>
  <c r="N418" i="2"/>
  <c r="N396" i="2"/>
  <c r="N375" i="2"/>
  <c r="N354" i="2"/>
  <c r="N332" i="2"/>
  <c r="N311" i="2"/>
  <c r="N290" i="2"/>
  <c r="N268" i="2"/>
  <c r="N247" i="2"/>
  <c r="N226" i="2"/>
  <c r="N204" i="2"/>
  <c r="N657" i="2"/>
  <c r="N641" i="2"/>
  <c r="N625" i="2"/>
  <c r="N609" i="2"/>
  <c r="N593" i="2"/>
  <c r="N577" i="2"/>
  <c r="N561" i="2"/>
  <c r="N545" i="2"/>
  <c r="N529" i="2"/>
  <c r="N513" i="2"/>
  <c r="N497" i="2"/>
  <c r="N481" i="2"/>
  <c r="N465" i="2"/>
  <c r="N449" i="2"/>
  <c r="N433" i="2"/>
  <c r="N417" i="2"/>
  <c r="N401" i="2"/>
  <c r="N385" i="2"/>
  <c r="N369" i="2"/>
  <c r="N353" i="2"/>
  <c r="N337" i="2"/>
  <c r="N321" i="2"/>
  <c r="N305" i="2"/>
  <c r="N289" i="2"/>
  <c r="N273" i="2"/>
  <c r="N257" i="2"/>
  <c r="N241" i="2"/>
  <c r="N225" i="2"/>
  <c r="N209" i="2"/>
  <c r="N201" i="2"/>
  <c r="G8" i="4"/>
  <c r="G11" i="4" s="1"/>
  <c r="G9" i="4"/>
  <c r="B57" i="4" l="1"/>
  <c r="M4" i="4"/>
  <c r="C57" i="4"/>
  <c r="N4" i="4"/>
  <c r="D56" i="4"/>
  <c r="E50" i="4"/>
  <c r="G10" i="4"/>
  <c r="N871" i="4" s="1"/>
  <c r="N802" i="4" l="1"/>
  <c r="N788" i="4"/>
  <c r="N766" i="4"/>
  <c r="N768" i="4"/>
  <c r="N878" i="4"/>
  <c r="N764" i="4"/>
  <c r="N866" i="4"/>
  <c r="N776" i="4"/>
  <c r="N786" i="4"/>
  <c r="N772" i="4"/>
  <c r="N881" i="4"/>
  <c r="N879" i="4"/>
  <c r="N877" i="4"/>
  <c r="N875" i="4"/>
  <c r="N873" i="4"/>
  <c r="N760" i="4"/>
  <c r="N770" i="4"/>
  <c r="N883" i="4"/>
  <c r="N865" i="4"/>
  <c r="N863" i="4"/>
  <c r="N861" i="4"/>
  <c r="N859" i="4"/>
  <c r="N857" i="4"/>
  <c r="N823" i="4"/>
  <c r="N805" i="4"/>
  <c r="N803" i="4"/>
  <c r="N785" i="4"/>
  <c r="N783" i="4"/>
  <c r="N781" i="4"/>
  <c r="N779" i="4"/>
  <c r="N777" i="4"/>
  <c r="N853" i="4"/>
  <c r="N851" i="4"/>
  <c r="N833" i="4"/>
  <c r="N831" i="4"/>
  <c r="N829" i="4"/>
  <c r="N827" i="4"/>
  <c r="N825" i="4"/>
  <c r="N855" i="4"/>
  <c r="N837" i="4"/>
  <c r="N835" i="4"/>
  <c r="N817" i="4"/>
  <c r="N815" i="4"/>
  <c r="N813" i="4"/>
  <c r="N811" i="4"/>
  <c r="N809" i="4"/>
  <c r="N839" i="4"/>
  <c r="N821" i="4"/>
  <c r="N819" i="4"/>
  <c r="N801" i="4"/>
  <c r="N799" i="4"/>
  <c r="N797" i="4"/>
  <c r="N795" i="4"/>
  <c r="N793" i="4"/>
  <c r="N759" i="4"/>
  <c r="N868" i="4"/>
  <c r="N846" i="4"/>
  <c r="N848" i="4"/>
  <c r="N826" i="4"/>
  <c r="N844" i="4"/>
  <c r="N838" i="4"/>
  <c r="N856" i="4"/>
  <c r="N807" i="4"/>
  <c r="N789" i="4"/>
  <c r="N787" i="4"/>
  <c r="N769" i="4"/>
  <c r="N767" i="4"/>
  <c r="N765" i="4"/>
  <c r="N763" i="4"/>
  <c r="N761" i="4"/>
  <c r="N791" i="4"/>
  <c r="N773" i="4"/>
  <c r="N771" i="4"/>
  <c r="N880" i="4"/>
  <c r="N858" i="4"/>
  <c r="N876" i="4"/>
  <c r="N882" i="4"/>
  <c r="N874" i="4"/>
  <c r="N775" i="4"/>
  <c r="N884" i="4"/>
  <c r="N862" i="4"/>
  <c r="N864" i="4"/>
  <c r="N842" i="4"/>
  <c r="N860" i="4"/>
  <c r="N854" i="4"/>
  <c r="N872" i="4"/>
  <c r="N818" i="4"/>
  <c r="N804" i="4"/>
  <c r="N782" i="4"/>
  <c r="N784" i="4"/>
  <c r="N762" i="4"/>
  <c r="N780" i="4"/>
  <c r="N774" i="4"/>
  <c r="N792" i="4"/>
  <c r="N870" i="4"/>
  <c r="N852" i="4"/>
  <c r="N830" i="4"/>
  <c r="N832" i="4"/>
  <c r="N810" i="4"/>
  <c r="N828" i="4"/>
  <c r="N822" i="4"/>
  <c r="N840" i="4"/>
  <c r="N850" i="4"/>
  <c r="N836" i="4"/>
  <c r="N814" i="4"/>
  <c r="N816" i="4"/>
  <c r="N794" i="4"/>
  <c r="N812" i="4"/>
  <c r="N806" i="4"/>
  <c r="N824" i="4"/>
  <c r="N834" i="4"/>
  <c r="N820" i="4"/>
  <c r="N798" i="4"/>
  <c r="N800" i="4"/>
  <c r="N778" i="4"/>
  <c r="N796" i="4"/>
  <c r="N790" i="4"/>
  <c r="N808" i="4"/>
  <c r="N869" i="4"/>
  <c r="N867" i="4"/>
  <c r="N849" i="4"/>
  <c r="N847" i="4"/>
  <c r="N845" i="4"/>
  <c r="N843" i="4"/>
  <c r="N841" i="4"/>
  <c r="N24" i="4"/>
  <c r="N61" i="4"/>
  <c r="N177" i="4"/>
  <c r="N176" i="4"/>
  <c r="N116" i="4"/>
  <c r="N31" i="4"/>
  <c r="N150" i="4"/>
  <c r="N722" i="4"/>
  <c r="N724" i="4"/>
  <c r="N468" i="4"/>
  <c r="N212" i="4"/>
  <c r="N125" i="4"/>
  <c r="N691" i="4"/>
  <c r="N689" i="4"/>
  <c r="N560" i="4"/>
  <c r="N304" i="4"/>
  <c r="N135" i="4"/>
  <c r="N751" i="4"/>
  <c r="N733" i="4"/>
  <c r="N588" i="4"/>
  <c r="N332" i="4"/>
  <c r="N107" i="4"/>
  <c r="N169" i="4"/>
  <c r="N53" i="4"/>
  <c r="N128" i="4"/>
  <c r="N68" i="4"/>
  <c r="N58" i="4"/>
  <c r="N14" i="4"/>
  <c r="N647" i="4"/>
  <c r="N645" i="4"/>
  <c r="N516" i="4"/>
  <c r="N260" i="4"/>
  <c r="N163" i="4"/>
  <c r="N739" i="4"/>
  <c r="N737" i="4"/>
  <c r="N608" i="4"/>
  <c r="N352" i="4"/>
  <c r="N87" i="4"/>
  <c r="N110" i="4"/>
  <c r="N666" i="4"/>
  <c r="N636" i="4"/>
  <c r="N380" i="4"/>
  <c r="N59" i="4"/>
  <c r="N184" i="4"/>
  <c r="N140" i="4"/>
  <c r="N80" i="4"/>
  <c r="N20" i="4"/>
  <c r="N49" i="4"/>
  <c r="N73" i="4"/>
  <c r="N695" i="4"/>
  <c r="N693" i="4"/>
  <c r="N564" i="4"/>
  <c r="N308" i="4"/>
  <c r="N115" i="4"/>
  <c r="N12" i="4"/>
  <c r="N654" i="4"/>
  <c r="N656" i="4"/>
  <c r="N400" i="4"/>
  <c r="N39" i="4"/>
  <c r="N182" i="4"/>
  <c r="N714" i="4"/>
  <c r="N684" i="4"/>
  <c r="N428" i="4"/>
  <c r="N11" i="4"/>
  <c r="N136" i="4"/>
  <c r="N92" i="4"/>
  <c r="N32" i="4"/>
  <c r="N77" i="4"/>
  <c r="N161" i="4"/>
  <c r="N143" i="4"/>
  <c r="N743" i="4"/>
  <c r="N741" i="4"/>
  <c r="N612" i="4"/>
  <c r="N356" i="4"/>
  <c r="N67" i="4"/>
  <c r="N106" i="4"/>
  <c r="N702" i="4"/>
  <c r="N704" i="4"/>
  <c r="N448" i="4"/>
  <c r="N192" i="4"/>
  <c r="N26" i="4"/>
  <c r="N639" i="4"/>
  <c r="N732" i="4"/>
  <c r="N476" i="4"/>
  <c r="N220" i="4"/>
  <c r="N145" i="4"/>
  <c r="N683" i="4"/>
  <c r="N665" i="4"/>
  <c r="N520" i="4"/>
  <c r="N264" i="4"/>
  <c r="N34" i="4"/>
  <c r="N694" i="4"/>
  <c r="N568" i="4"/>
  <c r="N232" i="4"/>
  <c r="N391" i="4"/>
  <c r="N586" i="4"/>
  <c r="N330" i="4"/>
  <c r="N525" i="4"/>
  <c r="N269" i="4"/>
  <c r="N467" i="4"/>
  <c r="N211" i="4"/>
  <c r="N406" i="4"/>
  <c r="N601" i="4"/>
  <c r="N345" i="4"/>
  <c r="N543" i="4"/>
  <c r="N287" i="4"/>
  <c r="N482" i="4"/>
  <c r="N226" i="4"/>
  <c r="N421" i="4"/>
  <c r="N603" i="4"/>
  <c r="N347" i="4"/>
  <c r="N542" i="4"/>
  <c r="N715" i="4"/>
  <c r="N728" i="4"/>
  <c r="N376" i="4"/>
  <c r="N503" i="4"/>
  <c r="N247" i="4"/>
  <c r="N442" i="4"/>
  <c r="N637" i="4"/>
  <c r="N381" i="4"/>
  <c r="N579" i="4"/>
  <c r="N323" i="4"/>
  <c r="N518" i="4"/>
  <c r="N262" i="4"/>
  <c r="N457" i="4"/>
  <c r="N201" i="4"/>
  <c r="N399" i="4"/>
  <c r="N594" i="4"/>
  <c r="N338" i="4"/>
  <c r="N533" i="4"/>
  <c r="N277" i="4"/>
  <c r="N459" i="4"/>
  <c r="N203" i="4"/>
  <c r="N162" i="4"/>
  <c r="N681" i="4"/>
  <c r="N440" i="4"/>
  <c r="N551" i="4"/>
  <c r="N295" i="4"/>
  <c r="N490" i="4"/>
  <c r="N234" i="4"/>
  <c r="N429" i="4"/>
  <c r="N627" i="4"/>
  <c r="N371" i="4"/>
  <c r="N566" i="4"/>
  <c r="N310" i="4"/>
  <c r="N505" i="4"/>
  <c r="N249" i="4"/>
  <c r="N447" i="4"/>
  <c r="N191" i="4"/>
  <c r="N386" i="4"/>
  <c r="N581" i="4"/>
  <c r="N88" i="4"/>
  <c r="N44" i="4"/>
  <c r="N137" i="4"/>
  <c r="N13" i="4"/>
  <c r="N180" i="4"/>
  <c r="N95" i="4"/>
  <c r="N154" i="4"/>
  <c r="N658" i="4"/>
  <c r="N660" i="4"/>
  <c r="N404" i="4"/>
  <c r="N19" i="4"/>
  <c r="N102" i="4"/>
  <c r="N750" i="4"/>
  <c r="N752" i="4"/>
  <c r="N496" i="4"/>
  <c r="N240" i="4"/>
  <c r="N93" i="4"/>
  <c r="N687" i="4"/>
  <c r="N669" i="4"/>
  <c r="N524" i="4"/>
  <c r="N268" i="4"/>
  <c r="N40" i="4"/>
  <c r="N117" i="4"/>
  <c r="N25" i="4"/>
  <c r="N69" i="4"/>
  <c r="N132" i="4"/>
  <c r="N47" i="4"/>
  <c r="N174" i="4"/>
  <c r="N706" i="4"/>
  <c r="N708" i="4"/>
  <c r="N452" i="4"/>
  <c r="N196" i="4"/>
  <c r="N165" i="4"/>
  <c r="N675" i="4"/>
  <c r="N673" i="4"/>
  <c r="N544" i="4"/>
  <c r="N288" i="4"/>
  <c r="N151" i="4"/>
  <c r="N735" i="4"/>
  <c r="N717" i="4"/>
  <c r="N572" i="4"/>
  <c r="N316" i="4"/>
  <c r="N123" i="4"/>
  <c r="N21" i="4"/>
  <c r="N101" i="4"/>
  <c r="N144" i="4"/>
  <c r="N84" i="4"/>
  <c r="N10" i="4"/>
  <c r="N42" i="4"/>
  <c r="N754" i="4"/>
  <c r="N756" i="4"/>
  <c r="N500" i="4"/>
  <c r="N244" i="4"/>
  <c r="N179" i="4"/>
  <c r="N723" i="4"/>
  <c r="N721" i="4"/>
  <c r="N592" i="4"/>
  <c r="N336" i="4"/>
  <c r="N103" i="4"/>
  <c r="N114" i="4"/>
  <c r="N650" i="4"/>
  <c r="N620" i="4"/>
  <c r="N364" i="4"/>
  <c r="N75" i="4"/>
  <c r="N89" i="4"/>
  <c r="N156" i="4"/>
  <c r="N96" i="4"/>
  <c r="N36" i="4"/>
  <c r="N97" i="4"/>
  <c r="N113" i="4"/>
  <c r="N679" i="4"/>
  <c r="N677" i="4"/>
  <c r="N548" i="4"/>
  <c r="N292" i="4"/>
  <c r="N131" i="4"/>
  <c r="N9" i="4"/>
  <c r="N638" i="4"/>
  <c r="N640" i="4"/>
  <c r="N384" i="4"/>
  <c r="N55" i="4"/>
  <c r="N94" i="4"/>
  <c r="N698" i="4"/>
  <c r="N668" i="4"/>
  <c r="N412" i="4"/>
  <c r="N27" i="4"/>
  <c r="N134" i="4"/>
  <c r="N742" i="4"/>
  <c r="N712" i="4"/>
  <c r="N456" i="4"/>
  <c r="N200" i="4"/>
  <c r="N146" i="4"/>
  <c r="N713" i="4"/>
  <c r="N488" i="4"/>
  <c r="N599" i="4"/>
  <c r="N327" i="4"/>
  <c r="N522" i="4"/>
  <c r="N266" i="4"/>
  <c r="N461" i="4"/>
  <c r="N205" i="4"/>
  <c r="N403" i="4"/>
  <c r="N598" i="4"/>
  <c r="N342" i="4"/>
  <c r="N537" i="4"/>
  <c r="N281" i="4"/>
  <c r="N479" i="4"/>
  <c r="N223" i="4"/>
  <c r="N418" i="4"/>
  <c r="N613" i="4"/>
  <c r="N357" i="4"/>
  <c r="N539" i="4"/>
  <c r="N283" i="4"/>
  <c r="N57" i="4"/>
  <c r="N758" i="4"/>
  <c r="N632" i="4"/>
  <c r="N296" i="4"/>
  <c r="N439" i="4"/>
  <c r="N634" i="4"/>
  <c r="N378" i="4"/>
  <c r="N573" i="4"/>
  <c r="N317" i="4"/>
  <c r="N515" i="4"/>
  <c r="N259" i="4"/>
  <c r="N454" i="4"/>
  <c r="N198" i="4"/>
  <c r="N393" i="4"/>
  <c r="N591" i="4"/>
  <c r="N335" i="4"/>
  <c r="N530" i="4"/>
  <c r="N274" i="4"/>
  <c r="N469" i="4"/>
  <c r="N213" i="4"/>
  <c r="N395" i="4"/>
  <c r="N590" i="4"/>
  <c r="N699" i="4"/>
  <c r="N696" i="4"/>
  <c r="N360" i="4"/>
  <c r="N487" i="4"/>
  <c r="N231" i="4"/>
  <c r="N426" i="4"/>
  <c r="N621" i="4"/>
  <c r="N365" i="4"/>
  <c r="N563" i="4"/>
  <c r="N307" i="4"/>
  <c r="N502" i="4"/>
  <c r="N246" i="4"/>
  <c r="N441" i="4"/>
  <c r="N142" i="4"/>
  <c r="N383" i="4"/>
  <c r="N578" i="4"/>
  <c r="N322" i="4"/>
  <c r="N517" i="4"/>
  <c r="N152" i="4"/>
  <c r="N108" i="4"/>
  <c r="N48" i="4"/>
  <c r="N157" i="4"/>
  <c r="N17" i="4"/>
  <c r="N159" i="4"/>
  <c r="N727" i="4"/>
  <c r="N725" i="4"/>
  <c r="N596" i="4"/>
  <c r="N340" i="4"/>
  <c r="N83" i="4"/>
  <c r="N66" i="4"/>
  <c r="N686" i="4"/>
  <c r="N688" i="4"/>
  <c r="N432" i="4"/>
  <c r="N54" i="4"/>
  <c r="N62" i="4"/>
  <c r="N746" i="4"/>
  <c r="N716" i="4"/>
  <c r="N460" i="4"/>
  <c r="N204" i="4"/>
  <c r="N104" i="4"/>
  <c r="N60" i="4"/>
  <c r="N38" i="4"/>
  <c r="N29" i="4"/>
  <c r="N81" i="4"/>
  <c r="N111" i="4"/>
  <c r="N186" i="4"/>
  <c r="N642" i="4"/>
  <c r="N644" i="4"/>
  <c r="N388" i="4"/>
  <c r="N35" i="4"/>
  <c r="N166" i="4"/>
  <c r="N734" i="4"/>
  <c r="N736" i="4"/>
  <c r="N480" i="4"/>
  <c r="N224" i="4"/>
  <c r="N133" i="4"/>
  <c r="N671" i="4"/>
  <c r="N653" i="4"/>
  <c r="N508" i="4"/>
  <c r="N252" i="4"/>
  <c r="N56" i="4"/>
  <c r="N18" i="4"/>
  <c r="N41" i="4"/>
  <c r="N109" i="4"/>
  <c r="N148" i="4"/>
  <c r="N63" i="4"/>
  <c r="N82" i="4"/>
  <c r="N690" i="4"/>
  <c r="N692" i="4"/>
  <c r="N436" i="4"/>
  <c r="N631" i="4"/>
  <c r="N22" i="4"/>
  <c r="N659" i="4"/>
  <c r="N657" i="4"/>
  <c r="N528" i="4"/>
  <c r="N272" i="4"/>
  <c r="N167" i="4"/>
  <c r="N719" i="4"/>
  <c r="N701" i="4"/>
  <c r="N556" i="4"/>
  <c r="N300" i="4"/>
  <c r="N139" i="4"/>
  <c r="N37" i="4"/>
  <c r="N141" i="4"/>
  <c r="N160" i="4"/>
  <c r="N100" i="4"/>
  <c r="N15" i="4"/>
  <c r="N86" i="4"/>
  <c r="N738" i="4"/>
  <c r="N740" i="4"/>
  <c r="N484" i="4"/>
  <c r="N228" i="4"/>
  <c r="N85" i="4"/>
  <c r="N707" i="4"/>
  <c r="N705" i="4"/>
  <c r="N576" i="4"/>
  <c r="N320" i="4"/>
  <c r="N119" i="4"/>
  <c r="N78" i="4"/>
  <c r="N749" i="4"/>
  <c r="N604" i="4"/>
  <c r="N348" i="4"/>
  <c r="N91" i="4"/>
  <c r="N130" i="4"/>
  <c r="N678" i="4"/>
  <c r="N648" i="4"/>
  <c r="N392" i="4"/>
  <c r="N583" i="4"/>
  <c r="N731" i="4"/>
  <c r="N744" i="4"/>
  <c r="N408" i="4"/>
  <c r="N519" i="4"/>
  <c r="N263" i="4"/>
  <c r="N458" i="4"/>
  <c r="N202" i="4"/>
  <c r="N397" i="4"/>
  <c r="N595" i="4"/>
  <c r="N339" i="4"/>
  <c r="N534" i="4"/>
  <c r="N278" i="4"/>
  <c r="N473" i="4"/>
  <c r="N217" i="4"/>
  <c r="N415" i="4"/>
  <c r="N610" i="4"/>
  <c r="N354" i="4"/>
  <c r="N549" i="4"/>
  <c r="N293" i="4"/>
  <c r="N475" i="4"/>
  <c r="N219" i="4"/>
  <c r="N70" i="4"/>
  <c r="N662" i="4"/>
  <c r="N552" i="4"/>
  <c r="N216" i="4"/>
  <c r="N375" i="4"/>
  <c r="N570" i="4"/>
  <c r="N314" i="4"/>
  <c r="N509" i="4"/>
  <c r="N253" i="4"/>
  <c r="N451" i="4"/>
  <c r="N195" i="4"/>
  <c r="N390" i="4"/>
  <c r="N585" i="4"/>
  <c r="N329" i="4"/>
  <c r="N527" i="4"/>
  <c r="N271" i="4"/>
  <c r="N466" i="4"/>
  <c r="N210" i="4"/>
  <c r="N405" i="4"/>
  <c r="N587" i="4"/>
  <c r="N331" i="4"/>
  <c r="N105" i="4"/>
  <c r="N726" i="4"/>
  <c r="N616" i="4"/>
  <c r="N280" i="4"/>
  <c r="N423" i="4"/>
  <c r="N618" i="4"/>
  <c r="N362" i="4"/>
  <c r="N557" i="4"/>
  <c r="N301" i="4"/>
  <c r="N499" i="4"/>
  <c r="N243" i="4"/>
  <c r="N438" i="4"/>
  <c r="N633" i="4"/>
  <c r="N377" i="4"/>
  <c r="N575" i="4"/>
  <c r="N319" i="4"/>
  <c r="N514" i="4"/>
  <c r="N258" i="4"/>
  <c r="N453" i="4"/>
  <c r="N129" i="4"/>
  <c r="N172" i="4"/>
  <c r="N112" i="4"/>
  <c r="N52" i="4"/>
  <c r="N181" i="4"/>
  <c r="N153" i="4"/>
  <c r="N663" i="4"/>
  <c r="N661" i="4"/>
  <c r="N532" i="4"/>
  <c r="N276" i="4"/>
  <c r="N147" i="4"/>
  <c r="N755" i="4"/>
  <c r="N753" i="4"/>
  <c r="N624" i="4"/>
  <c r="N368" i="4"/>
  <c r="N71" i="4"/>
  <c r="N126" i="4"/>
  <c r="N682" i="4"/>
  <c r="N652" i="4"/>
  <c r="N396" i="4"/>
  <c r="N43" i="4"/>
  <c r="N168" i="4"/>
  <c r="N124" i="4"/>
  <c r="N64" i="4"/>
  <c r="N46" i="4"/>
  <c r="N33" i="4"/>
  <c r="N175" i="4"/>
  <c r="N711" i="4"/>
  <c r="N709" i="4"/>
  <c r="N580" i="4"/>
  <c r="N324" i="4"/>
  <c r="N99" i="4"/>
  <c r="N74" i="4"/>
  <c r="N670" i="4"/>
  <c r="N672" i="4"/>
  <c r="N416" i="4"/>
  <c r="N23" i="4"/>
  <c r="N118" i="4"/>
  <c r="N730" i="4"/>
  <c r="N700" i="4"/>
  <c r="N444" i="4"/>
  <c r="N188" i="4"/>
  <c r="N120" i="4"/>
  <c r="N76" i="4"/>
  <c r="N16" i="4"/>
  <c r="N45" i="4"/>
  <c r="N121" i="4"/>
  <c r="N127" i="4"/>
  <c r="N98" i="4"/>
  <c r="N757" i="4"/>
  <c r="N628" i="4"/>
  <c r="N372" i="4"/>
  <c r="N51" i="4"/>
  <c r="N138" i="4"/>
  <c r="N718" i="4"/>
  <c r="N720" i="4"/>
  <c r="N464" i="4"/>
  <c r="N208" i="4"/>
  <c r="N173" i="4"/>
  <c r="N655" i="4"/>
  <c r="N748" i="4"/>
  <c r="N492" i="4"/>
  <c r="N236" i="4"/>
  <c r="N72" i="4"/>
  <c r="N28" i="4"/>
  <c r="N65" i="4"/>
  <c r="N149" i="4"/>
  <c r="N164" i="4"/>
  <c r="N79" i="4"/>
  <c r="N170" i="4"/>
  <c r="N674" i="4"/>
  <c r="N676" i="4"/>
  <c r="N420" i="4"/>
  <c r="N30" i="4"/>
  <c r="N50" i="4"/>
  <c r="N643" i="4"/>
  <c r="N641" i="4"/>
  <c r="N512" i="4"/>
  <c r="N256" i="4"/>
  <c r="N183" i="4"/>
  <c r="N703" i="4"/>
  <c r="N685" i="4"/>
  <c r="N540" i="4"/>
  <c r="N284" i="4"/>
  <c r="N155" i="4"/>
  <c r="N747" i="4"/>
  <c r="N729" i="4"/>
  <c r="N584" i="4"/>
  <c r="N328" i="4"/>
  <c r="N171" i="4"/>
  <c r="N651" i="4"/>
  <c r="N664" i="4"/>
  <c r="N312" i="4"/>
  <c r="N455" i="4"/>
  <c r="N199" i="4"/>
  <c r="N394" i="4"/>
  <c r="N589" i="4"/>
  <c r="N333" i="4"/>
  <c r="N531" i="4"/>
  <c r="N275" i="4"/>
  <c r="N470" i="4"/>
  <c r="N214" i="4"/>
  <c r="N409" i="4"/>
  <c r="N607" i="4"/>
  <c r="N351" i="4"/>
  <c r="N546" i="4"/>
  <c r="N290" i="4"/>
  <c r="N485" i="4"/>
  <c r="N229" i="4"/>
  <c r="N411" i="4"/>
  <c r="N606" i="4"/>
  <c r="N158" i="4"/>
  <c r="N697" i="4"/>
  <c r="N472" i="4"/>
  <c r="N567" i="4"/>
  <c r="N311" i="4"/>
  <c r="N506" i="4"/>
  <c r="N250" i="4"/>
  <c r="N445" i="4"/>
  <c r="N189" i="4"/>
  <c r="N387" i="4"/>
  <c r="N582" i="4"/>
  <c r="N326" i="4"/>
  <c r="N521" i="4"/>
  <c r="N265" i="4"/>
  <c r="N463" i="4"/>
  <c r="N207" i="4"/>
  <c r="N402" i="4"/>
  <c r="N597" i="4"/>
  <c r="N341" i="4"/>
  <c r="N523" i="4"/>
  <c r="N267" i="4"/>
  <c r="N90" i="4"/>
  <c r="N646" i="4"/>
  <c r="N536" i="4"/>
  <c r="N635" i="4"/>
  <c r="N359" i="4"/>
  <c r="N554" i="4"/>
  <c r="N298" i="4"/>
  <c r="N493" i="4"/>
  <c r="N237" i="4"/>
  <c r="N435" i="4"/>
  <c r="N630" i="4"/>
  <c r="N374" i="4"/>
  <c r="N569" i="4"/>
  <c r="N313" i="4"/>
  <c r="N511" i="4"/>
  <c r="N255" i="4"/>
  <c r="N450" i="4"/>
  <c r="N194" i="4"/>
  <c r="N389" i="4"/>
  <c r="N571" i="4"/>
  <c r="N315" i="4"/>
  <c r="N185" i="4"/>
  <c r="N710" i="4"/>
  <c r="N600" i="4"/>
  <c r="N248" i="4"/>
  <c r="N407" i="4"/>
  <c r="N602" i="4"/>
  <c r="N346" i="4"/>
  <c r="N541" i="4"/>
  <c r="N285" i="4"/>
  <c r="N483" i="4"/>
  <c r="N227" i="4"/>
  <c r="N422" i="4"/>
  <c r="N617" i="4"/>
  <c r="N361" i="4"/>
  <c r="N559" i="4"/>
  <c r="N303" i="4"/>
  <c r="N498" i="4"/>
  <c r="N270" i="4"/>
  <c r="N385" i="4"/>
  <c r="N510" i="4"/>
  <c r="N609" i="4"/>
  <c r="N305" i="4"/>
  <c r="N318" i="4"/>
  <c r="N417" i="4"/>
  <c r="N462" i="4"/>
  <c r="N577" i="4"/>
  <c r="N273" i="4"/>
  <c r="N561" i="4"/>
  <c r="N366" i="4"/>
  <c r="N622" i="4"/>
  <c r="N427" i="4"/>
  <c r="N245" i="4"/>
  <c r="N501" i="4"/>
  <c r="N306" i="4"/>
  <c r="N626" i="4"/>
  <c r="N495" i="4"/>
  <c r="N425" i="4"/>
  <c r="N294" i="4"/>
  <c r="N614" i="4"/>
  <c r="N547" i="4"/>
  <c r="N413" i="4"/>
  <c r="N282" i="4"/>
  <c r="N215" i="4"/>
  <c r="N535" i="4"/>
  <c r="N504" i="4"/>
  <c r="N667" i="4"/>
  <c r="N187" i="4"/>
  <c r="N507" i="4"/>
  <c r="N526" i="4"/>
  <c r="N190" i="4"/>
  <c r="N321" i="4"/>
  <c r="N414" i="4"/>
  <c r="N529" i="4"/>
  <c r="N241" i="4"/>
  <c r="N222" i="4"/>
  <c r="N353" i="4"/>
  <c r="N382" i="4"/>
  <c r="N481" i="4"/>
  <c r="N209" i="4"/>
  <c r="N625" i="4"/>
  <c r="N430" i="4"/>
  <c r="N235" i="4"/>
  <c r="N491" i="4"/>
  <c r="N309" i="4"/>
  <c r="N565" i="4"/>
  <c r="N370" i="4"/>
  <c r="N239" i="4"/>
  <c r="N623" i="4"/>
  <c r="N489" i="4"/>
  <c r="N358" i="4"/>
  <c r="N291" i="4"/>
  <c r="N611" i="4"/>
  <c r="N477" i="4"/>
  <c r="N410" i="4"/>
  <c r="N279" i="4"/>
  <c r="N615" i="4"/>
  <c r="N680" i="4"/>
  <c r="N122" i="4"/>
  <c r="N251" i="4"/>
  <c r="N197" i="4"/>
  <c r="N446" i="4"/>
  <c r="N545" i="4"/>
  <c r="N257" i="4"/>
  <c r="N334" i="4"/>
  <c r="N449" i="4"/>
  <c r="N478" i="4"/>
  <c r="N593" i="4"/>
  <c r="N289" i="4"/>
  <c r="N286" i="4"/>
  <c r="N401" i="4"/>
  <c r="N433" i="4"/>
  <c r="N238" i="4"/>
  <c r="N494" i="4"/>
  <c r="N299" i="4"/>
  <c r="N555" i="4"/>
  <c r="N373" i="4"/>
  <c r="N629" i="4"/>
  <c r="N434" i="4"/>
  <c r="N367" i="4"/>
  <c r="N233" i="4"/>
  <c r="N553" i="4"/>
  <c r="N486" i="4"/>
  <c r="N355" i="4"/>
  <c r="N221" i="4"/>
  <c r="N605" i="4"/>
  <c r="N474" i="4"/>
  <c r="N343" i="4"/>
  <c r="N344" i="4"/>
  <c r="N649" i="4"/>
  <c r="N178" i="4"/>
  <c r="N379" i="4"/>
  <c r="N261" i="4"/>
  <c r="N350" i="4"/>
  <c r="N465" i="4"/>
  <c r="N193" i="4"/>
  <c r="N254" i="4"/>
  <c r="N369" i="4"/>
  <c r="N398" i="4"/>
  <c r="N513" i="4"/>
  <c r="N225" i="4"/>
  <c r="N206" i="4"/>
  <c r="N337" i="4"/>
  <c r="N497" i="4"/>
  <c r="N302" i="4"/>
  <c r="N558" i="4"/>
  <c r="N363" i="4"/>
  <c r="N619" i="4"/>
  <c r="N437" i="4"/>
  <c r="N242" i="4"/>
  <c r="N562" i="4"/>
  <c r="N431" i="4"/>
  <c r="N297" i="4"/>
  <c r="N230" i="4"/>
  <c r="N550" i="4"/>
  <c r="N419" i="4"/>
  <c r="N349" i="4"/>
  <c r="N218" i="4"/>
  <c r="N538" i="4"/>
  <c r="N471" i="4"/>
  <c r="N424" i="4"/>
  <c r="N745" i="4"/>
  <c r="N574" i="4"/>
  <c r="N443" i="4"/>
  <c r="N325" i="4"/>
  <c r="D57" i="4"/>
  <c r="D58" i="4" s="1"/>
  <c r="D59" i="4" s="1"/>
  <c r="O4" i="4"/>
  <c r="C58" i="4"/>
  <c r="C59" i="4" s="1"/>
  <c r="E56" i="4"/>
  <c r="F50" i="4"/>
  <c r="B37" i="4" s="1"/>
  <c r="B58" i="4"/>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E57" i="4" l="1"/>
  <c r="E58" i="4" s="1"/>
  <c r="E59" i="4" s="1"/>
  <c r="E62" i="4" s="1"/>
  <c r="P4" i="4"/>
  <c r="D62" i="4"/>
  <c r="G50" i="4"/>
  <c r="G56" i="4" s="1"/>
  <c r="F56" i="4"/>
  <c r="N177" i="2"/>
  <c r="N187" i="2"/>
  <c r="N183" i="2"/>
  <c r="N179" i="2"/>
  <c r="N175" i="2"/>
  <c r="N171" i="2"/>
  <c r="N167" i="2"/>
  <c r="N163" i="2"/>
  <c r="N159" i="2"/>
  <c r="N155" i="2"/>
  <c r="N151" i="2"/>
  <c r="N147" i="2"/>
  <c r="N143" i="2"/>
  <c r="N139" i="2"/>
  <c r="N135" i="2"/>
  <c r="N131" i="2"/>
  <c r="N127" i="2"/>
  <c r="N123" i="2"/>
  <c r="N119" i="2"/>
  <c r="N115" i="2"/>
  <c r="N111" i="2"/>
  <c r="N107" i="2"/>
  <c r="N103" i="2"/>
  <c r="N99" i="2"/>
  <c r="N95" i="2"/>
  <c r="N91" i="2"/>
  <c r="N87" i="2"/>
  <c r="N83" i="2"/>
  <c r="N79" i="2"/>
  <c r="N75" i="2"/>
  <c r="N71" i="2"/>
  <c r="N67" i="2"/>
  <c r="N63" i="2"/>
  <c r="N59" i="2"/>
  <c r="N55" i="2"/>
  <c r="N51" i="2"/>
  <c r="N47" i="2"/>
  <c r="N185" i="2"/>
  <c r="N190" i="2"/>
  <c r="N186" i="2"/>
  <c r="N182" i="2"/>
  <c r="N178" i="2"/>
  <c r="N174" i="2"/>
  <c r="N170" i="2"/>
  <c r="N166" i="2"/>
  <c r="N162" i="2"/>
  <c r="N158" i="2"/>
  <c r="N154" i="2"/>
  <c r="N150" i="2"/>
  <c r="N146" i="2"/>
  <c r="N142" i="2"/>
  <c r="N138" i="2"/>
  <c r="N134" i="2"/>
  <c r="N130" i="2"/>
  <c r="N126" i="2"/>
  <c r="N122" i="2"/>
  <c r="N118" i="2"/>
  <c r="N114" i="2"/>
  <c r="N110" i="2"/>
  <c r="N106" i="2"/>
  <c r="N102" i="2"/>
  <c r="N98" i="2"/>
  <c r="N94" i="2"/>
  <c r="N90" i="2"/>
  <c r="N86" i="2"/>
  <c r="N82" i="2"/>
  <c r="N78" i="2"/>
  <c r="N74" i="2"/>
  <c r="N70" i="2"/>
  <c r="N66" i="2"/>
  <c r="N62" i="2"/>
  <c r="N58" i="2"/>
  <c r="N54" i="2"/>
  <c r="N50" i="2"/>
  <c r="N46" i="2"/>
  <c r="N189" i="2"/>
  <c r="N173" i="2"/>
  <c r="N165" i="2"/>
  <c r="N157" i="2"/>
  <c r="N149" i="2"/>
  <c r="N141" i="2"/>
  <c r="N137" i="2"/>
  <c r="N129" i="2"/>
  <c r="N125" i="2"/>
  <c r="N121" i="2"/>
  <c r="N117" i="2"/>
  <c r="N113" i="2"/>
  <c r="N109" i="2"/>
  <c r="N105" i="2"/>
  <c r="N101" i="2"/>
  <c r="N97" i="2"/>
  <c r="N93" i="2"/>
  <c r="N89" i="2"/>
  <c r="N85" i="2"/>
  <c r="N81" i="2"/>
  <c r="N77" i="2"/>
  <c r="N73" i="2"/>
  <c r="N69" i="2"/>
  <c r="N65" i="2"/>
  <c r="N61" i="2"/>
  <c r="N57" i="2"/>
  <c r="N53" i="2"/>
  <c r="N49" i="2"/>
  <c r="N45" i="2"/>
  <c r="N181" i="2"/>
  <c r="N169" i="2"/>
  <c r="N161" i="2"/>
  <c r="N153" i="2"/>
  <c r="N145" i="2"/>
  <c r="N133" i="2"/>
  <c r="N188" i="2"/>
  <c r="N184" i="2"/>
  <c r="N180" i="2"/>
  <c r="N176" i="2"/>
  <c r="N172" i="2"/>
  <c r="N168" i="2"/>
  <c r="N164" i="2"/>
  <c r="N160" i="2"/>
  <c r="N156" i="2"/>
  <c r="N152" i="2"/>
  <c r="N148" i="2"/>
  <c r="N144" i="2"/>
  <c r="N140" i="2"/>
  <c r="N136" i="2"/>
  <c r="N132" i="2"/>
  <c r="N128" i="2"/>
  <c r="N124" i="2"/>
  <c r="N120" i="2"/>
  <c r="N116" i="2"/>
  <c r="N112" i="2"/>
  <c r="N108" i="2"/>
  <c r="N104" i="2"/>
  <c r="N100" i="2"/>
  <c r="N96" i="2"/>
  <c r="N92" i="2"/>
  <c r="N88" i="2"/>
  <c r="N84" i="2"/>
  <c r="N80" i="2"/>
  <c r="N76" i="2"/>
  <c r="N72" i="2"/>
  <c r="N68" i="2"/>
  <c r="N64" i="2"/>
  <c r="N60" i="2"/>
  <c r="N56" i="2"/>
  <c r="N52" i="2"/>
  <c r="N48" i="2"/>
  <c r="N4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14" i="2"/>
  <c r="F57" i="4" l="1"/>
  <c r="F58" i="4" s="1"/>
  <c r="F59" i="4" s="1"/>
  <c r="F62" i="4" s="1"/>
  <c r="Q4" i="4"/>
  <c r="G57" i="4"/>
  <c r="G58" i="4" s="1"/>
  <c r="G59" i="4" s="1"/>
  <c r="R4" i="4"/>
  <c r="N14" i="2"/>
  <c r="N38" i="2"/>
  <c r="N22" i="2"/>
  <c r="N36" i="2"/>
  <c r="N16" i="2"/>
  <c r="N42" i="2"/>
  <c r="N26" i="2"/>
  <c r="N40" i="2"/>
  <c r="N32" i="2"/>
  <c r="N28" i="2"/>
  <c r="N24" i="2"/>
  <c r="N20" i="2"/>
  <c r="N43" i="2"/>
  <c r="N39" i="2"/>
  <c r="N35" i="2"/>
  <c r="N31" i="2"/>
  <c r="N27" i="2"/>
  <c r="N23" i="2"/>
  <c r="N19" i="2"/>
  <c r="N30" i="2"/>
  <c r="N34" i="2"/>
  <c r="N18" i="2"/>
  <c r="N41" i="2"/>
  <c r="N37" i="2"/>
  <c r="N33" i="2"/>
  <c r="N29" i="2"/>
  <c r="N25" i="2"/>
  <c r="N21" i="2"/>
  <c r="N17" i="2"/>
  <c r="N15" i="2"/>
  <c r="B7" i="2"/>
  <c r="B4" i="2"/>
  <c r="G62" i="4" l="1"/>
  <c r="B6" i="2"/>
  <c r="B15" i="1"/>
  <c r="B5" i="2" l="1"/>
  <c r="B49" i="2" s="1"/>
  <c r="B50" i="2" s="1"/>
  <c r="D7" i="9"/>
  <c r="I7" i="2" l="1"/>
  <c r="I6" i="2"/>
  <c r="I9" i="2" s="1"/>
  <c r="B60" i="2"/>
  <c r="M6" i="2"/>
  <c r="I8" i="2" l="1"/>
  <c r="P191" i="2"/>
  <c r="P273" i="2"/>
  <c r="P688" i="2"/>
  <c r="O688" i="2" s="1"/>
  <c r="S688" i="2" s="1"/>
  <c r="P354" i="2"/>
  <c r="O354" i="2" s="1"/>
  <c r="S354" i="2" s="1"/>
  <c r="P657" i="2"/>
  <c r="P417" i="2"/>
  <c r="O417" i="2" s="1"/>
  <c r="S417" i="2" s="1"/>
  <c r="P226" i="2"/>
  <c r="O226" i="2" s="1"/>
  <c r="S226" i="2" s="1"/>
  <c r="P321" i="2"/>
  <c r="O321" i="2" s="1"/>
  <c r="S321" i="2" s="1"/>
  <c r="P577" i="2"/>
  <c r="P418" i="2"/>
  <c r="P736" i="2"/>
  <c r="O736" i="2" s="1"/>
  <c r="S736" i="2" s="1"/>
  <c r="P291" i="2"/>
  <c r="O291" i="2" s="1"/>
  <c r="S291" i="2" s="1"/>
  <c r="P632" i="2"/>
  <c r="P480" i="2"/>
  <c r="P372" i="2"/>
  <c r="O372" i="2" s="1"/>
  <c r="S372" i="2" s="1"/>
  <c r="P702" i="2"/>
  <c r="O702" i="2" s="1"/>
  <c r="S702" i="2" s="1"/>
  <c r="P288" i="2"/>
  <c r="P787" i="2"/>
  <c r="O787" i="2" s="1"/>
  <c r="S787" i="2" s="1"/>
  <c r="P325" i="2"/>
  <c r="O325" i="2" s="1"/>
  <c r="S325" i="2" s="1"/>
  <c r="P581" i="2"/>
  <c r="O581" i="2" s="1"/>
  <c r="S581" i="2" s="1"/>
  <c r="P423" i="2"/>
  <c r="P740" i="2"/>
  <c r="P296" i="2"/>
  <c r="O296" i="2" s="1"/>
  <c r="S296" i="2" s="1"/>
  <c r="P638" i="2"/>
  <c r="O638" i="2" s="1"/>
  <c r="S638" i="2" s="1"/>
  <c r="P491" i="2"/>
  <c r="P378" i="2"/>
  <c r="O378" i="2" s="1"/>
  <c r="S378" i="2" s="1"/>
  <c r="P706" i="2"/>
  <c r="O706" i="2" s="1"/>
  <c r="S706" i="2" s="1"/>
  <c r="P294" i="2"/>
  <c r="O294" i="2" s="1"/>
  <c r="S294" i="2" s="1"/>
  <c r="P807" i="2"/>
  <c r="P345" i="2"/>
  <c r="P312" i="2"/>
  <c r="O312" i="2" s="1"/>
  <c r="S312" i="2" s="1"/>
  <c r="P654" i="2"/>
  <c r="O654" i="2" s="1"/>
  <c r="S654" i="2" s="1"/>
  <c r="P523" i="2"/>
  <c r="P394" i="2"/>
  <c r="P718" i="2"/>
  <c r="O718" i="2" s="1"/>
  <c r="S718" i="2" s="1"/>
  <c r="P310" i="2"/>
  <c r="O310" i="2" s="1"/>
  <c r="S310" i="2" s="1"/>
  <c r="P855" i="2"/>
  <c r="P341" i="2"/>
  <c r="P597" i="2"/>
  <c r="O597" i="2" s="1"/>
  <c r="S597" i="2" s="1"/>
  <c r="P444" i="2"/>
  <c r="O444" i="2" s="1"/>
  <c r="S444" i="2" s="1"/>
  <c r="P756" i="2"/>
  <c r="P318" i="2"/>
  <c r="O318" i="2" s="1"/>
  <c r="S318" i="2" s="1"/>
  <c r="P659" i="2"/>
  <c r="O659" i="2" s="1"/>
  <c r="S659" i="2" s="1"/>
  <c r="P534" i="2"/>
  <c r="O534" i="2" s="1"/>
  <c r="S534" i="2" s="1"/>
  <c r="P399" i="2"/>
  <c r="P722" i="2"/>
  <c r="P315" i="2"/>
  <c r="O315" i="2" s="1"/>
  <c r="S315" i="2" s="1"/>
  <c r="P353" i="2"/>
  <c r="O353" i="2" s="1"/>
  <c r="S353" i="2" s="1"/>
  <c r="P204" i="2"/>
  <c r="P546" i="2"/>
  <c r="O546" i="2" s="1"/>
  <c r="S546" i="2" s="1"/>
  <c r="P832" i="2"/>
  <c r="O832" i="2" s="1"/>
  <c r="S832" i="2" s="1"/>
  <c r="P419" i="2"/>
  <c r="O419" i="2" s="1"/>
  <c r="S419" i="2" s="1"/>
  <c r="P737" i="2"/>
  <c r="P723" i="2"/>
  <c r="O723" i="2" s="1"/>
  <c r="S723" i="2" s="1"/>
  <c r="P500" i="2"/>
  <c r="O500" i="2" s="1"/>
  <c r="S500" i="2" s="1"/>
  <c r="P798" i="2"/>
  <c r="O798" i="2" s="1"/>
  <c r="S798" i="2" s="1"/>
  <c r="P416" i="2"/>
  <c r="P883" i="2"/>
  <c r="O883" i="2" s="1"/>
  <c r="S883" i="2" s="1"/>
  <c r="P421" i="2"/>
  <c r="O421" i="2" s="1"/>
  <c r="S421" i="2" s="1"/>
  <c r="P210" i="2"/>
  <c r="O210" i="2" s="1"/>
  <c r="S210" i="2" s="1"/>
  <c r="P551" i="2"/>
  <c r="P836" i="2"/>
  <c r="P424" i="2"/>
  <c r="O424" i="2" s="1"/>
  <c r="S424" i="2" s="1"/>
  <c r="P741" i="2"/>
  <c r="O741" i="2" s="1"/>
  <c r="S741" i="2" s="1"/>
  <c r="P735" i="2"/>
  <c r="P506" i="2"/>
  <c r="O506" i="2" s="1"/>
  <c r="S506" i="2" s="1"/>
  <c r="P802" i="2"/>
  <c r="O802" i="2" s="1"/>
  <c r="S802" i="2" s="1"/>
  <c r="P422" i="2"/>
  <c r="O422" i="2" s="1"/>
  <c r="S422" i="2" s="1"/>
  <c r="P193" i="2"/>
  <c r="P441" i="2"/>
  <c r="P497" i="2"/>
  <c r="O497" i="2" s="1"/>
  <c r="S497" i="2" s="1"/>
  <c r="P567" i="2"/>
  <c r="O567" i="2" s="1"/>
  <c r="S567" i="2" s="1"/>
  <c r="P848" i="2"/>
  <c r="P440" i="2"/>
  <c r="P753" i="2"/>
  <c r="O753" i="2" s="1"/>
  <c r="S753" i="2" s="1"/>
  <c r="P771" i="2"/>
  <c r="O771" i="2" s="1"/>
  <c r="S771" i="2" s="1"/>
  <c r="P522" i="2"/>
  <c r="P814" i="2"/>
  <c r="O814" i="2" s="1"/>
  <c r="S814" i="2" s="1"/>
  <c r="P438" i="2"/>
  <c r="O438" i="2" s="1"/>
  <c r="S438" i="2" s="1"/>
  <c r="P245" i="2"/>
  <c r="O245" i="2" s="1"/>
  <c r="S245" i="2" s="1"/>
  <c r="P501" i="2"/>
  <c r="P316" i="2"/>
  <c r="O316" i="2" s="1"/>
  <c r="S316" i="2" s="1"/>
  <c r="P658" i="2"/>
  <c r="O658" i="2" s="1"/>
  <c r="S658" i="2" s="1"/>
  <c r="P779" i="2"/>
  <c r="O779" i="2" s="1"/>
  <c r="S779" i="2" s="1"/>
  <c r="P531" i="2"/>
  <c r="P821" i="2"/>
  <c r="P271" i="2"/>
  <c r="O271" i="2" s="1"/>
  <c r="S271" i="2" s="1"/>
  <c r="P612" i="2"/>
  <c r="O612" i="2" s="1"/>
  <c r="S612" i="2" s="1"/>
  <c r="P882" i="2"/>
  <c r="P592" i="2"/>
  <c r="O592" i="2" s="1"/>
  <c r="S592" i="2" s="1"/>
  <c r="P265" i="2"/>
  <c r="O265" i="2" s="1"/>
  <c r="S265" i="2" s="1"/>
  <c r="P233" i="2"/>
  <c r="O233" i="2" s="1"/>
  <c r="S233" i="2" s="1"/>
  <c r="P489" i="2"/>
  <c r="P300" i="2"/>
  <c r="P642" i="2"/>
  <c r="O642" i="2" s="1"/>
  <c r="S642" i="2" s="1"/>
  <c r="P743" i="2"/>
  <c r="O743" i="2" s="1"/>
  <c r="S743" i="2" s="1"/>
  <c r="P515" i="2"/>
  <c r="P809" i="2"/>
  <c r="O809" i="2" s="1"/>
  <c r="S809" i="2" s="1"/>
  <c r="P255" i="2"/>
  <c r="O255" i="2" s="1"/>
  <c r="S255" i="2" s="1"/>
  <c r="P596" i="2"/>
  <c r="O596" i="2" s="1"/>
  <c r="S596" i="2" s="1"/>
  <c r="P870" i="2"/>
  <c r="P560" i="2"/>
  <c r="P253" i="2"/>
  <c r="O253" i="2" s="1"/>
  <c r="S253" i="2" s="1"/>
  <c r="P509" i="2"/>
  <c r="O509" i="2" s="1"/>
  <c r="S509" i="2" s="1"/>
  <c r="P327" i="2"/>
  <c r="P668" i="2"/>
  <c r="P199" i="2"/>
  <c r="O199" i="2" s="1"/>
  <c r="S199" i="2" s="1"/>
  <c r="P542" i="2"/>
  <c r="O542" i="2" s="1"/>
  <c r="S542" i="2" s="1"/>
  <c r="P829" i="2"/>
  <c r="P401" i="2"/>
  <c r="O401" i="2" s="1"/>
  <c r="S401" i="2" s="1"/>
  <c r="P524" i="2"/>
  <c r="O524" i="2" s="1"/>
  <c r="S524" i="2" s="1"/>
  <c r="P752" i="2"/>
  <c r="O752" i="2" s="1"/>
  <c r="S752" i="2" s="1"/>
  <c r="P439" i="2"/>
  <c r="P305" i="2"/>
  <c r="O305" i="2" s="1"/>
  <c r="S305" i="2" s="1"/>
  <c r="P396" i="2"/>
  <c r="O396" i="2" s="1"/>
  <c r="S396" i="2" s="1"/>
  <c r="P385" i="2"/>
  <c r="O385" i="2" s="1"/>
  <c r="S385" i="2" s="1"/>
  <c r="P641" i="2"/>
  <c r="P503" i="2"/>
  <c r="O503" i="2" s="1"/>
  <c r="S503" i="2" s="1"/>
  <c r="P800" i="2"/>
  <c r="O800" i="2" s="1"/>
  <c r="S800" i="2" s="1"/>
  <c r="P376" i="2"/>
  <c r="O376" i="2" s="1"/>
  <c r="S376" i="2" s="1"/>
  <c r="P705" i="2"/>
  <c r="P651" i="2"/>
  <c r="P458" i="2"/>
  <c r="O458" i="2" s="1"/>
  <c r="S458" i="2" s="1"/>
  <c r="P766" i="2"/>
  <c r="O766" i="2" s="1"/>
  <c r="S766" i="2" s="1"/>
  <c r="P374" i="2"/>
  <c r="P847" i="2"/>
  <c r="O847" i="2" s="1"/>
  <c r="S847" i="2" s="1"/>
  <c r="P389" i="2"/>
  <c r="O389" i="2" s="1"/>
  <c r="S389" i="2" s="1"/>
  <c r="P645" i="2"/>
  <c r="O645" i="2" s="1"/>
  <c r="S645" i="2" s="1"/>
  <c r="P508" i="2"/>
  <c r="P804" i="2"/>
  <c r="P382" i="2"/>
  <c r="O382" i="2" s="1"/>
  <c r="S382" i="2" s="1"/>
  <c r="P709" i="2"/>
  <c r="O709" i="2" s="1"/>
  <c r="S709" i="2" s="1"/>
  <c r="P662" i="2"/>
  <c r="P463" i="2"/>
  <c r="P770" i="2"/>
  <c r="O770" i="2" s="1"/>
  <c r="S770" i="2" s="1"/>
  <c r="P379" i="2"/>
  <c r="O379" i="2" s="1"/>
  <c r="S379" i="2" s="1"/>
  <c r="P863" i="2"/>
  <c r="P816" i="2"/>
  <c r="O816" i="2" s="1"/>
  <c r="S816" i="2" s="1"/>
  <c r="P398" i="2"/>
  <c r="O398" i="2" s="1"/>
  <c r="S398" i="2" s="1"/>
  <c r="P721" i="2"/>
  <c r="O721" i="2" s="1"/>
  <c r="S721" i="2" s="1"/>
  <c r="P691" i="2"/>
  <c r="P479" i="2"/>
  <c r="O479" i="2" s="1"/>
  <c r="S479" i="2" s="1"/>
  <c r="P782" i="2"/>
  <c r="O782" i="2" s="1"/>
  <c r="S782" i="2" s="1"/>
  <c r="P395" i="2"/>
  <c r="O395" i="2" s="1"/>
  <c r="S395" i="2" s="1"/>
  <c r="P819" i="2"/>
  <c r="P405" i="2"/>
  <c r="P661" i="2"/>
  <c r="O661" i="2" s="1"/>
  <c r="S661" i="2" s="1"/>
  <c r="P530" i="2"/>
  <c r="O530" i="2" s="1"/>
  <c r="S530" i="2" s="1"/>
  <c r="P820" i="2"/>
  <c r="P403" i="2"/>
  <c r="P725" i="2"/>
  <c r="O725" i="2" s="1"/>
  <c r="S725" i="2" s="1"/>
  <c r="P699" i="2"/>
  <c r="O699" i="2" s="1"/>
  <c r="S699" i="2" s="1"/>
  <c r="P484" i="2"/>
  <c r="P786" i="2"/>
  <c r="P400" i="2"/>
  <c r="O400" i="2" s="1"/>
  <c r="S400" i="2" s="1"/>
  <c r="P481" i="2"/>
  <c r="O481" i="2" s="1"/>
  <c r="S481" i="2" s="1"/>
  <c r="P290" i="2"/>
  <c r="P631" i="2"/>
  <c r="O631" i="2" s="1"/>
  <c r="S631" i="2" s="1"/>
  <c r="P683" i="2"/>
  <c r="O683" i="2" s="1"/>
  <c r="S683" i="2" s="1"/>
  <c r="P504" i="2"/>
  <c r="O504" i="2" s="1"/>
  <c r="S504" i="2" s="1"/>
  <c r="P801" i="2"/>
  <c r="P244" i="2"/>
  <c r="P586" i="2"/>
  <c r="O586" i="2" s="1"/>
  <c r="S586" i="2" s="1"/>
  <c r="P862" i="2"/>
  <c r="O862" i="2" s="1"/>
  <c r="S862" i="2" s="1"/>
  <c r="P539" i="2"/>
  <c r="P229" i="2"/>
  <c r="P485" i="2"/>
  <c r="O485" i="2" s="1"/>
  <c r="S485" i="2" s="1"/>
  <c r="P295" i="2"/>
  <c r="O295" i="2" s="1"/>
  <c r="S295" i="2" s="1"/>
  <c r="P636" i="2"/>
  <c r="P727" i="2"/>
  <c r="P510" i="2"/>
  <c r="O510" i="2" s="1"/>
  <c r="S510" i="2" s="1"/>
  <c r="P805" i="2"/>
  <c r="O805" i="2" s="1"/>
  <c r="S805" i="2" s="1"/>
  <c r="P250" i="2"/>
  <c r="P591" i="2"/>
  <c r="O591" i="2" s="1"/>
  <c r="S591" i="2" s="1"/>
  <c r="P866" i="2"/>
  <c r="O866" i="2" s="1"/>
  <c r="S866" i="2" s="1"/>
  <c r="P550" i="2"/>
  <c r="O550" i="2" s="1"/>
  <c r="S550" i="2" s="1"/>
  <c r="P249" i="2"/>
  <c r="P289" i="2"/>
  <c r="P625" i="2"/>
  <c r="O625" i="2" s="1"/>
  <c r="S625" i="2" s="1"/>
  <c r="P652" i="2"/>
  <c r="O652" i="2" s="1"/>
  <c r="S652" i="2" s="1"/>
  <c r="P767" i="2"/>
  <c r="P526" i="2"/>
  <c r="P817" i="2"/>
  <c r="O817" i="2" s="1"/>
  <c r="S817" i="2" s="1"/>
  <c r="P266" i="2"/>
  <c r="O266" i="2" s="1"/>
  <c r="S266" i="2" s="1"/>
  <c r="P607" i="2"/>
  <c r="P878" i="2"/>
  <c r="O878" i="2" s="1"/>
  <c r="S878" i="2" s="1"/>
  <c r="P582" i="2"/>
  <c r="O582" i="2" s="1"/>
  <c r="S582" i="2" s="1"/>
  <c r="P309" i="2"/>
  <c r="O309" i="2" s="1"/>
  <c r="S309" i="2" s="1"/>
  <c r="P565" i="2"/>
  <c r="P402" i="2"/>
  <c r="O402" i="2" s="1"/>
  <c r="S402" i="2" s="1"/>
  <c r="P724" i="2"/>
  <c r="O724" i="2" s="1"/>
  <c r="S724" i="2" s="1"/>
  <c r="P275" i="2"/>
  <c r="O275" i="2" s="1"/>
  <c r="S275" i="2" s="1"/>
  <c r="P616" i="2"/>
  <c r="P885" i="2"/>
  <c r="O885" i="2" s="1"/>
  <c r="S885" i="2" s="1"/>
  <c r="P356" i="2"/>
  <c r="O356" i="2" s="1"/>
  <c r="S356" i="2" s="1"/>
  <c r="P690" i="2"/>
  <c r="O690" i="2" s="1"/>
  <c r="S690" i="2" s="1"/>
  <c r="P272" i="2"/>
  <c r="P751" i="2"/>
  <c r="O751" i="2" s="1"/>
  <c r="S751" i="2" s="1"/>
  <c r="P329" i="2"/>
  <c r="O329" i="2" s="1"/>
  <c r="S329" i="2" s="1"/>
  <c r="P297" i="2"/>
  <c r="O297" i="2" s="1"/>
  <c r="S297" i="2" s="1"/>
  <c r="P553" i="2"/>
  <c r="P386" i="2"/>
  <c r="O386" i="2" s="1"/>
  <c r="S386" i="2" s="1"/>
  <c r="P712" i="2"/>
  <c r="O712" i="2" s="1"/>
  <c r="S712" i="2" s="1"/>
  <c r="P259" i="2"/>
  <c r="O259" i="2" s="1"/>
  <c r="S259" i="2" s="1"/>
  <c r="P600" i="2"/>
  <c r="P873" i="2"/>
  <c r="O873" i="2" s="1"/>
  <c r="S873" i="2" s="1"/>
  <c r="P340" i="2"/>
  <c r="O340" i="2" s="1"/>
  <c r="S340" i="2" s="1"/>
  <c r="P678" i="2"/>
  <c r="O678" i="2" s="1"/>
  <c r="S678" i="2" s="1"/>
  <c r="P256" i="2"/>
  <c r="P719" i="2"/>
  <c r="O719" i="2" s="1"/>
  <c r="S719" i="2" s="1"/>
  <c r="P317" i="2"/>
  <c r="O317" i="2" s="1"/>
  <c r="S317" i="2" s="1"/>
  <c r="P573" i="2"/>
  <c r="O573" i="2" s="1"/>
  <c r="S573" i="2" s="1"/>
  <c r="P412" i="2"/>
  <c r="P732" i="2"/>
  <c r="O732" i="2" s="1"/>
  <c r="S732" i="2" s="1"/>
  <c r="P286" i="2"/>
  <c r="O286" i="2" s="1"/>
  <c r="S286" i="2" s="1"/>
  <c r="P627" i="2"/>
  <c r="O627" i="2" s="1"/>
  <c r="S627" i="2" s="1"/>
  <c r="P593" i="2"/>
  <c r="P337" i="2"/>
  <c r="O337" i="2" s="1"/>
  <c r="S337" i="2" s="1"/>
  <c r="P209" i="2"/>
  <c r="O209" i="2" s="1"/>
  <c r="S209" i="2" s="1"/>
  <c r="P610" i="2"/>
  <c r="O610" i="2" s="1"/>
  <c r="S610" i="2" s="1"/>
  <c r="P433" i="2"/>
  <c r="P201" i="2"/>
  <c r="P449" i="2"/>
  <c r="O449" i="2" s="1"/>
  <c r="S449" i="2" s="1"/>
  <c r="P247" i="2"/>
  <c r="O247" i="2" s="1"/>
  <c r="S247" i="2" s="1"/>
  <c r="P588" i="2"/>
  <c r="P864" i="2"/>
  <c r="O864" i="2" s="1"/>
  <c r="S864" i="2" s="1"/>
  <c r="P462" i="2"/>
  <c r="O462" i="2" s="1"/>
  <c r="S462" i="2" s="1"/>
  <c r="P769" i="2"/>
  <c r="O769" i="2" s="1"/>
  <c r="S769" i="2" s="1"/>
  <c r="P202" i="2"/>
  <c r="P543" i="2"/>
  <c r="O543" i="2" s="1"/>
  <c r="S543" i="2" s="1"/>
  <c r="P830" i="2"/>
  <c r="O830" i="2" s="1"/>
  <c r="S830" i="2" s="1"/>
  <c r="P464" i="2"/>
  <c r="O464" i="2" s="1"/>
  <c r="S464" i="2" s="1"/>
  <c r="P195" i="2"/>
  <c r="P453" i="2"/>
  <c r="O453" i="2" s="1"/>
  <c r="S453" i="2" s="1"/>
  <c r="P252" i="2"/>
  <c r="O252" i="2" s="1"/>
  <c r="S252" i="2" s="1"/>
  <c r="P594" i="2"/>
  <c r="O594" i="2" s="1"/>
  <c r="S594" i="2" s="1"/>
  <c r="P868" i="2"/>
  <c r="P467" i="2"/>
  <c r="P773" i="2"/>
  <c r="O773" i="2" s="1"/>
  <c r="S773" i="2" s="1"/>
  <c r="P207" i="2"/>
  <c r="O207" i="2" s="1"/>
  <c r="S207" i="2" s="1"/>
  <c r="P548" i="2"/>
  <c r="P834" i="2"/>
  <c r="P470" i="2"/>
  <c r="O470" i="2" s="1"/>
  <c r="S470" i="2" s="1"/>
  <c r="P217" i="2"/>
  <c r="O217" i="2" s="1"/>
  <c r="S217" i="2" s="1"/>
  <c r="P880" i="2"/>
  <c r="P483" i="2"/>
  <c r="O483" i="2" s="1"/>
  <c r="S483" i="2" s="1"/>
  <c r="P785" i="2"/>
  <c r="O785" i="2" s="1"/>
  <c r="S785" i="2" s="1"/>
  <c r="P223" i="2"/>
  <c r="O223" i="2" s="1"/>
  <c r="S223" i="2" s="1"/>
  <c r="P564" i="2"/>
  <c r="P846" i="2"/>
  <c r="O846" i="2" s="1"/>
  <c r="S846" i="2" s="1"/>
  <c r="P496" i="2"/>
  <c r="O496" i="2" s="1"/>
  <c r="S496" i="2" s="1"/>
  <c r="P213" i="2"/>
  <c r="O213" i="2" s="1"/>
  <c r="S213" i="2" s="1"/>
  <c r="P469" i="2"/>
  <c r="P274" i="2"/>
  <c r="P615" i="2"/>
  <c r="O615" i="2" s="1"/>
  <c r="S615" i="2" s="1"/>
  <c r="P884" i="2"/>
  <c r="O884" i="2" s="1"/>
  <c r="S884" i="2" s="1"/>
  <c r="P488" i="2"/>
  <c r="P789" i="2"/>
  <c r="O789" i="2" s="1"/>
  <c r="S789" i="2" s="1"/>
  <c r="P228" i="2"/>
  <c r="O228" i="2" s="1"/>
  <c r="S228" i="2" s="1"/>
  <c r="P570" i="2"/>
  <c r="O570" i="2" s="1"/>
  <c r="S570" i="2" s="1"/>
  <c r="P850" i="2"/>
  <c r="P507" i="2"/>
  <c r="O507" i="2" s="1"/>
  <c r="S507" i="2" s="1"/>
  <c r="P545" i="2"/>
  <c r="O545" i="2" s="1"/>
  <c r="S545" i="2" s="1"/>
  <c r="P375" i="2"/>
  <c r="O375" i="2" s="1"/>
  <c r="S375" i="2" s="1"/>
  <c r="P704" i="2"/>
  <c r="P248" i="2"/>
  <c r="O248" i="2" s="1"/>
  <c r="S248" i="2" s="1"/>
  <c r="P590" i="2"/>
  <c r="O590" i="2" s="1"/>
  <c r="S590" i="2" s="1"/>
  <c r="P865" i="2"/>
  <c r="O865" i="2" s="1"/>
  <c r="S865" i="2" s="1"/>
  <c r="P330" i="2"/>
  <c r="P670" i="2"/>
  <c r="O670" i="2" s="1"/>
  <c r="S670" i="2" s="1"/>
  <c r="P246" i="2"/>
  <c r="O246" i="2" s="1"/>
  <c r="S246" i="2" s="1"/>
  <c r="P703" i="2"/>
  <c r="O703" i="2" s="1"/>
  <c r="S703" i="2" s="1"/>
  <c r="P293" i="2"/>
  <c r="P549" i="2"/>
  <c r="O549" i="2" s="1"/>
  <c r="S549" i="2" s="1"/>
  <c r="P380" i="2"/>
  <c r="O380" i="2" s="1"/>
  <c r="S380" i="2" s="1"/>
  <c r="P708" i="2"/>
  <c r="O708" i="2" s="1"/>
  <c r="S708" i="2" s="1"/>
  <c r="P254" i="2"/>
  <c r="P595" i="2"/>
  <c r="O595" i="2" s="1"/>
  <c r="S595" i="2" s="1"/>
  <c r="P869" i="2"/>
  <c r="O869" i="2" s="1"/>
  <c r="S869" i="2" s="1"/>
  <c r="P335" i="2"/>
  <c r="O335" i="2" s="1"/>
  <c r="S335" i="2" s="1"/>
  <c r="P674" i="2"/>
  <c r="P251" i="2"/>
  <c r="P711" i="2"/>
  <c r="O711" i="2" s="1"/>
  <c r="S711" i="2" s="1"/>
  <c r="P313" i="2"/>
  <c r="O313" i="2" s="1"/>
  <c r="S313" i="2" s="1"/>
  <c r="P241" i="2"/>
  <c r="P311" i="2"/>
  <c r="O311" i="2" s="1"/>
  <c r="S311" i="2" s="1"/>
  <c r="P720" i="2"/>
  <c r="O720" i="2" s="1"/>
  <c r="S720" i="2" s="1"/>
  <c r="P270" i="2"/>
  <c r="O270" i="2" s="1"/>
  <c r="S270" i="2" s="1"/>
  <c r="P611" i="2"/>
  <c r="P881" i="2"/>
  <c r="O881" i="2" s="1"/>
  <c r="S881" i="2" s="1"/>
  <c r="P351" i="2"/>
  <c r="O351" i="2" s="1"/>
  <c r="S351" i="2" s="1"/>
  <c r="P686" i="2"/>
  <c r="O686" i="2" s="1"/>
  <c r="S686" i="2" s="1"/>
  <c r="P267" i="2"/>
  <c r="P739" i="2"/>
  <c r="P373" i="2"/>
  <c r="O373" i="2" s="1"/>
  <c r="S373" i="2" s="1"/>
  <c r="P629" i="2"/>
  <c r="O629" i="2" s="1"/>
  <c r="S629" i="2" s="1"/>
  <c r="P487" i="2"/>
  <c r="P788" i="2"/>
  <c r="O788" i="2" s="1"/>
  <c r="S788" i="2" s="1"/>
  <c r="P360" i="2"/>
  <c r="O360" i="2" s="1"/>
  <c r="S360" i="2" s="1"/>
  <c r="P693" i="2"/>
  <c r="O693" i="2" s="1"/>
  <c r="S693" i="2" s="1"/>
  <c r="P619" i="2"/>
  <c r="P268" i="2"/>
  <c r="P529" i="2"/>
  <c r="O529" i="2" s="1"/>
  <c r="S529" i="2" s="1"/>
  <c r="P465" i="2"/>
  <c r="O465" i="2" s="1"/>
  <c r="S465" i="2" s="1"/>
  <c r="P225" i="2"/>
  <c r="P561" i="2"/>
  <c r="P257" i="2"/>
  <c r="O257" i="2" s="1"/>
  <c r="S257" i="2" s="1"/>
  <c r="P513" i="2"/>
  <c r="O513" i="2" s="1"/>
  <c r="S513" i="2" s="1"/>
  <c r="P332" i="2"/>
  <c r="P672" i="2"/>
  <c r="O672" i="2" s="1"/>
  <c r="S672" i="2" s="1"/>
  <c r="P206" i="2"/>
  <c r="O206" i="2" s="1"/>
  <c r="S206" i="2" s="1"/>
  <c r="P547" i="2"/>
  <c r="O547" i="2" s="1"/>
  <c r="S547" i="2" s="1"/>
  <c r="P833" i="2"/>
  <c r="P287" i="2"/>
  <c r="P628" i="2"/>
  <c r="O628" i="2" s="1"/>
  <c r="S628" i="2" s="1"/>
  <c r="P196" i="2"/>
  <c r="O196" i="2" s="1"/>
  <c r="S196" i="2" s="1"/>
  <c r="P624" i="2"/>
  <c r="P261" i="2"/>
  <c r="O261" i="2" s="1"/>
  <c r="S261" i="2" s="1"/>
  <c r="P517" i="2"/>
  <c r="O517" i="2" s="1"/>
  <c r="S517" i="2" s="1"/>
  <c r="P338" i="2"/>
  <c r="O338" i="2" s="1"/>
  <c r="S338" i="2" s="1"/>
  <c r="P676" i="2"/>
  <c r="P211" i="2"/>
  <c r="P552" i="2"/>
  <c r="O552" i="2" s="1"/>
  <c r="S552" i="2" s="1"/>
  <c r="P837" i="2"/>
  <c r="O837" i="2" s="1"/>
  <c r="S837" i="2" s="1"/>
  <c r="P292" i="2"/>
  <c r="P634" i="2"/>
  <c r="O634" i="2" s="1"/>
  <c r="S634" i="2" s="1"/>
  <c r="P203" i="2"/>
  <c r="O203" i="2" s="1"/>
  <c r="S203" i="2" s="1"/>
  <c r="P635" i="2"/>
  <c r="O635" i="2" s="1"/>
  <c r="S635" i="2" s="1"/>
  <c r="P281" i="2"/>
  <c r="P227" i="2"/>
  <c r="O227" i="2" s="1"/>
  <c r="S227" i="2" s="1"/>
  <c r="P568" i="2"/>
  <c r="O568" i="2" s="1"/>
  <c r="S568" i="2" s="1"/>
  <c r="P849" i="2"/>
  <c r="O849" i="2" s="1"/>
  <c r="S849" i="2" s="1"/>
  <c r="P308" i="2"/>
  <c r="P650" i="2"/>
  <c r="O650" i="2" s="1"/>
  <c r="S650" i="2" s="1"/>
  <c r="P219" i="2"/>
  <c r="O219" i="2" s="1"/>
  <c r="S219" i="2" s="1"/>
  <c r="P667" i="2"/>
  <c r="O667" i="2" s="1"/>
  <c r="S667" i="2" s="1"/>
  <c r="P277" i="2"/>
  <c r="O277" i="2" s="1"/>
  <c r="S277" i="2" s="1"/>
  <c r="P533" i="2"/>
  <c r="P359" i="2"/>
  <c r="O359" i="2" s="1"/>
  <c r="S359" i="2" s="1"/>
  <c r="P692" i="2"/>
  <c r="O692" i="2" s="1"/>
  <c r="S692" i="2" s="1"/>
  <c r="P232" i="2"/>
  <c r="P574" i="2"/>
  <c r="P853" i="2"/>
  <c r="O853" i="2" s="1"/>
  <c r="S853" i="2" s="1"/>
  <c r="P314" i="2"/>
  <c r="O314" i="2" s="1"/>
  <c r="S314" i="2" s="1"/>
  <c r="P655" i="2"/>
  <c r="O655" i="2" s="1"/>
  <c r="S655" i="2" s="1"/>
  <c r="P230" i="2"/>
  <c r="O230" i="2" s="1"/>
  <c r="S230" i="2" s="1"/>
  <c r="P675" i="2"/>
  <c r="O675" i="2" s="1"/>
  <c r="S675" i="2" s="1"/>
  <c r="P609" i="2"/>
  <c r="O609" i="2" s="1"/>
  <c r="S609" i="2" s="1"/>
  <c r="P460" i="2"/>
  <c r="O460" i="2" s="1"/>
  <c r="S460" i="2" s="1"/>
  <c r="P768" i="2"/>
  <c r="O768" i="2" s="1"/>
  <c r="S768" i="2" s="1"/>
  <c r="P334" i="2"/>
  <c r="O334" i="2" s="1"/>
  <c r="S334" i="2" s="1"/>
  <c r="P673" i="2"/>
  <c r="O673" i="2" s="1"/>
  <c r="S673" i="2" s="1"/>
  <c r="P566" i="2"/>
  <c r="P415" i="2"/>
  <c r="P734" i="2"/>
  <c r="O734" i="2" s="1"/>
  <c r="S734" i="2" s="1"/>
  <c r="P331" i="2"/>
  <c r="O331" i="2" s="1"/>
  <c r="S331" i="2" s="1"/>
  <c r="P811" i="2"/>
  <c r="O811" i="2" s="1"/>
  <c r="S811" i="2" s="1"/>
  <c r="P357" i="2"/>
  <c r="O357" i="2" s="1"/>
  <c r="S357" i="2" s="1"/>
  <c r="P613" i="2"/>
  <c r="O613" i="2" s="1"/>
  <c r="S613" i="2" s="1"/>
  <c r="P466" i="2"/>
  <c r="O466" i="2" s="1"/>
  <c r="S466" i="2" s="1"/>
  <c r="P772" i="2"/>
  <c r="P339" i="2"/>
  <c r="P677" i="2"/>
  <c r="O677" i="2" s="1"/>
  <c r="S677" i="2" s="1"/>
  <c r="P576" i="2"/>
  <c r="O576" i="2" s="1"/>
  <c r="S576" i="2" s="1"/>
  <c r="P420" i="2"/>
  <c r="O420" i="2" s="1"/>
  <c r="S420" i="2" s="1"/>
  <c r="P738" i="2"/>
  <c r="O738" i="2" s="1"/>
  <c r="S738" i="2" s="1"/>
  <c r="P336" i="2"/>
  <c r="O336" i="2" s="1"/>
  <c r="S336" i="2" s="1"/>
  <c r="P827" i="2"/>
  <c r="O827" i="2" s="1"/>
  <c r="S827" i="2" s="1"/>
  <c r="P377" i="2"/>
  <c r="P369" i="2"/>
  <c r="O369" i="2" s="1"/>
  <c r="S369" i="2" s="1"/>
  <c r="P482" i="2"/>
  <c r="O482" i="2" s="1"/>
  <c r="S482" i="2" s="1"/>
  <c r="P784" i="2"/>
  <c r="O784" i="2" s="1"/>
  <c r="S784" i="2" s="1"/>
  <c r="P355" i="2"/>
  <c r="P689" i="2"/>
  <c r="O689" i="2" s="1"/>
  <c r="S689" i="2" s="1"/>
  <c r="P608" i="2"/>
  <c r="O608" i="2" s="1"/>
  <c r="S608" i="2" s="1"/>
  <c r="P436" i="2"/>
  <c r="O436" i="2" s="1"/>
  <c r="S436" i="2" s="1"/>
  <c r="P750" i="2"/>
  <c r="O750" i="2" s="1"/>
  <c r="S750" i="2" s="1"/>
  <c r="P352" i="2"/>
  <c r="O352" i="2" s="1"/>
  <c r="S352" i="2" s="1"/>
  <c r="P875" i="2"/>
  <c r="O875" i="2" s="1"/>
  <c r="S875" i="2" s="1"/>
  <c r="P437" i="2"/>
  <c r="O437" i="2" s="1"/>
  <c r="S437" i="2" s="1"/>
  <c r="P231" i="2"/>
  <c r="O231" i="2" s="1"/>
  <c r="S231" i="2" s="1"/>
  <c r="P572" i="2"/>
  <c r="P852" i="2"/>
  <c r="O852" i="2" s="1"/>
  <c r="S852" i="2" s="1"/>
  <c r="P446" i="2"/>
  <c r="O446" i="2" s="1"/>
  <c r="S446" i="2" s="1"/>
  <c r="P757" i="2"/>
  <c r="P783" i="2"/>
  <c r="O783" i="2" s="1"/>
  <c r="S783" i="2" s="1"/>
  <c r="P527" i="2"/>
  <c r="O527" i="2" s="1"/>
  <c r="S527" i="2" s="1"/>
  <c r="P818" i="2"/>
  <c r="O818" i="2" s="1"/>
  <c r="S818" i="2" s="1"/>
  <c r="P443" i="2"/>
  <c r="P200" i="2"/>
  <c r="O200" i="2" s="1"/>
  <c r="S200" i="2" s="1"/>
  <c r="P835" i="2"/>
  <c r="O835" i="2" s="1"/>
  <c r="S835" i="2" s="1"/>
  <c r="P425" i="2"/>
  <c r="O425" i="2" s="1"/>
  <c r="S425" i="2" s="1"/>
  <c r="P215" i="2"/>
  <c r="O215" i="2" s="1"/>
  <c r="S215" i="2" s="1"/>
  <c r="P556" i="2"/>
  <c r="O556" i="2" s="1"/>
  <c r="S556" i="2" s="1"/>
  <c r="P840" i="2"/>
  <c r="O840" i="2" s="1"/>
  <c r="S840" i="2" s="1"/>
  <c r="P430" i="2"/>
  <c r="O430" i="2" s="1"/>
  <c r="S430" i="2" s="1"/>
  <c r="P745" i="2"/>
  <c r="O745" i="2" s="1"/>
  <c r="S745" i="2" s="1"/>
  <c r="P747" i="2"/>
  <c r="O747" i="2" s="1"/>
  <c r="S747" i="2" s="1"/>
  <c r="P511" i="2"/>
  <c r="O511" i="2" s="1"/>
  <c r="S511" i="2" s="1"/>
  <c r="P806" i="2"/>
  <c r="O806" i="2" s="1"/>
  <c r="S806" i="2" s="1"/>
  <c r="P427" i="2"/>
  <c r="O427" i="2" s="1"/>
  <c r="S427" i="2" s="1"/>
  <c r="P197" i="2"/>
  <c r="O197" i="2" s="1"/>
  <c r="S197" i="2" s="1"/>
  <c r="P445" i="2"/>
  <c r="O445" i="2" s="1"/>
  <c r="S445" i="2" s="1"/>
  <c r="P242" i="2"/>
  <c r="O242" i="2" s="1"/>
  <c r="S242" i="2" s="1"/>
  <c r="P583" i="2"/>
  <c r="P860" i="2"/>
  <c r="P456" i="2"/>
  <c r="O456" i="2" s="1"/>
  <c r="S456" i="2" s="1"/>
  <c r="P765" i="2"/>
  <c r="O765" i="2" s="1"/>
  <c r="S765" i="2" s="1"/>
  <c r="P194" i="2"/>
  <c r="P538" i="2"/>
  <c r="P826" i="2"/>
  <c r="O826" i="2" s="1"/>
  <c r="S826" i="2" s="1"/>
  <c r="P614" i="2"/>
  <c r="O614" i="2" s="1"/>
  <c r="S614" i="2" s="1"/>
  <c r="P569" i="2"/>
  <c r="O569" i="2" s="1"/>
  <c r="S569" i="2" s="1"/>
  <c r="P407" i="2"/>
  <c r="O407" i="2" s="1"/>
  <c r="S407" i="2" s="1"/>
  <c r="P728" i="2"/>
  <c r="O728" i="2" s="1"/>
  <c r="S728" i="2" s="1"/>
  <c r="P280" i="2"/>
  <c r="O280" i="2" s="1"/>
  <c r="S280" i="2" s="1"/>
  <c r="P622" i="2"/>
  <c r="O622" i="2" s="1"/>
  <c r="S622" i="2" s="1"/>
  <c r="P889" i="2"/>
  <c r="P362" i="2"/>
  <c r="O362" i="2" s="1"/>
  <c r="S362" i="2" s="1"/>
  <c r="P694" i="2"/>
  <c r="O694" i="2" s="1"/>
  <c r="S694" i="2" s="1"/>
  <c r="P278" i="2"/>
  <c r="O278" i="2" s="1"/>
  <c r="S278" i="2" s="1"/>
  <c r="P763" i="2"/>
  <c r="O763" i="2" s="1"/>
  <c r="S763" i="2" s="1"/>
  <c r="P333" i="2"/>
  <c r="O333" i="2" s="1"/>
  <c r="S333" i="2" s="1"/>
  <c r="P589" i="2"/>
  <c r="O589" i="2" s="1"/>
  <c r="S589" i="2" s="1"/>
  <c r="P434" i="2"/>
  <c r="P442" i="2"/>
  <c r="O442" i="2" s="1"/>
  <c r="S442" i="2" s="1"/>
  <c r="P871" i="2"/>
  <c r="O871" i="2" s="1"/>
  <c r="S871" i="2" s="1"/>
  <c r="P776" i="2"/>
  <c r="O776" i="2" s="1"/>
  <c r="S776" i="2" s="1"/>
  <c r="P426" i="2"/>
  <c r="O426" i="2" s="1"/>
  <c r="S426" i="2" s="1"/>
  <c r="P381" i="2"/>
  <c r="O381" i="2" s="1"/>
  <c r="S381" i="2" s="1"/>
  <c r="P371" i="2"/>
  <c r="O371" i="2" s="1"/>
  <c r="S371" i="2" s="1"/>
  <c r="P282" i="2"/>
  <c r="O282" i="2" s="1"/>
  <c r="S282" i="2" s="1"/>
  <c r="P698" i="2"/>
  <c r="P459" i="2"/>
  <c r="O459" i="2" s="1"/>
  <c r="S459" i="2" s="1"/>
  <c r="P633" i="2"/>
  <c r="O633" i="2" s="1"/>
  <c r="S633" i="2" s="1"/>
  <c r="P578" i="2"/>
  <c r="O578" i="2" s="1"/>
  <c r="S578" i="2" s="1"/>
  <c r="P192" i="2"/>
  <c r="O192" i="2" s="1"/>
  <c r="S192" i="2" s="1"/>
  <c r="P697" i="2"/>
  <c r="O697" i="2" s="1"/>
  <c r="S697" i="2" s="1"/>
  <c r="P795" i="2"/>
  <c r="O795" i="2" s="1"/>
  <c r="S795" i="2" s="1"/>
  <c r="P618" i="2"/>
  <c r="O618" i="2" s="1"/>
  <c r="S618" i="2" s="1"/>
  <c r="P363" i="2"/>
  <c r="P205" i="2"/>
  <c r="O205" i="2" s="1"/>
  <c r="S205" i="2" s="1"/>
  <c r="P525" i="2"/>
  <c r="O525" i="2" s="1"/>
  <c r="S525" i="2" s="1"/>
  <c r="P519" i="2"/>
  <c r="O519" i="2" s="1"/>
  <c r="S519" i="2" s="1"/>
  <c r="P812" i="2"/>
  <c r="O812" i="2" s="1"/>
  <c r="S812" i="2" s="1"/>
  <c r="P392" i="2"/>
  <c r="O392" i="2" s="1"/>
  <c r="S392" i="2" s="1"/>
  <c r="P717" i="2"/>
  <c r="O717" i="2" s="1"/>
  <c r="S717" i="2" s="1"/>
  <c r="P679" i="2"/>
  <c r="O679" i="2" s="1"/>
  <c r="S679" i="2" s="1"/>
  <c r="P474" i="2"/>
  <c r="O474" i="2" s="1"/>
  <c r="S474" i="2" s="1"/>
  <c r="P778" i="2"/>
  <c r="P390" i="2"/>
  <c r="O390" i="2" s="1"/>
  <c r="S390" i="2" s="1"/>
  <c r="P803" i="2"/>
  <c r="O803" i="2" s="1"/>
  <c r="S803" i="2" s="1"/>
  <c r="P585" i="2"/>
  <c r="O585" i="2" s="1"/>
  <c r="S585" i="2" s="1"/>
  <c r="P428" i="2"/>
  <c r="P744" i="2"/>
  <c r="O744" i="2" s="1"/>
  <c r="S744" i="2" s="1"/>
  <c r="P302" i="2"/>
  <c r="O302" i="2" s="1"/>
  <c r="S302" i="2" s="1"/>
  <c r="P643" i="2"/>
  <c r="O643" i="2" s="1"/>
  <c r="S643" i="2" s="1"/>
  <c r="P502" i="2"/>
  <c r="O502" i="2" s="1"/>
  <c r="S502" i="2" s="1"/>
  <c r="P383" i="2"/>
  <c r="O383" i="2" s="1"/>
  <c r="S383" i="2" s="1"/>
  <c r="P710" i="2"/>
  <c r="O710" i="2" s="1"/>
  <c r="S710" i="2" s="1"/>
  <c r="P299" i="2"/>
  <c r="O299" i="2" s="1"/>
  <c r="S299" i="2" s="1"/>
  <c r="P823" i="2"/>
  <c r="P349" i="2"/>
  <c r="O349" i="2" s="1"/>
  <c r="S349" i="2" s="1"/>
  <c r="P605" i="2"/>
  <c r="O605" i="2" s="1"/>
  <c r="S605" i="2" s="1"/>
  <c r="P455" i="2"/>
  <c r="P764" i="2"/>
  <c r="O764" i="2" s="1"/>
  <c r="S764" i="2" s="1"/>
  <c r="P328" i="2"/>
  <c r="O328" i="2" s="1"/>
  <c r="S328" i="2" s="1"/>
  <c r="P669" i="2"/>
  <c r="O669" i="2" s="1"/>
  <c r="S669" i="2" s="1"/>
  <c r="P555" i="2"/>
  <c r="O555" i="2" s="1"/>
  <c r="S555" i="2" s="1"/>
  <c r="P410" i="2"/>
  <c r="O410" i="2" s="1"/>
  <c r="S410" i="2" s="1"/>
  <c r="P730" i="2"/>
  <c r="O730" i="2" s="1"/>
  <c r="S730" i="2" s="1"/>
  <c r="P326" i="2"/>
  <c r="O326" i="2" s="1"/>
  <c r="S326" i="2" s="1"/>
  <c r="P791" i="2"/>
  <c r="P537" i="2"/>
  <c r="P364" i="2"/>
  <c r="O364" i="2" s="1"/>
  <c r="S364" i="2" s="1"/>
  <c r="P696" i="2"/>
  <c r="O696" i="2" s="1"/>
  <c r="S696" i="2" s="1"/>
  <c r="P238" i="2"/>
  <c r="P579" i="2"/>
  <c r="O579" i="2" s="1"/>
  <c r="S579" i="2" s="1"/>
  <c r="P857" i="2"/>
  <c r="O857" i="2" s="1"/>
  <c r="S857" i="2" s="1"/>
  <c r="P319" i="2"/>
  <c r="O319" i="2" s="1"/>
  <c r="S319" i="2" s="1"/>
  <c r="P660" i="2"/>
  <c r="P235" i="2"/>
  <c r="O235" i="2" s="1"/>
  <c r="S235" i="2" s="1"/>
  <c r="P687" i="2"/>
  <c r="O687" i="2" s="1"/>
  <c r="S687" i="2" s="1"/>
  <c r="P301" i="2"/>
  <c r="O301" i="2" s="1"/>
  <c r="S301" i="2" s="1"/>
  <c r="P557" i="2"/>
  <c r="P391" i="2"/>
  <c r="O391" i="2" s="1"/>
  <c r="S391" i="2" s="1"/>
  <c r="P716" i="2"/>
  <c r="O716" i="2" s="1"/>
  <c r="S716" i="2" s="1"/>
  <c r="P264" i="2"/>
  <c r="O264" i="2" s="1"/>
  <c r="S264" i="2" s="1"/>
  <c r="P606" i="2"/>
  <c r="P877" i="2"/>
  <c r="O877" i="2" s="1"/>
  <c r="S877" i="2" s="1"/>
  <c r="P346" i="2"/>
  <c r="O346" i="2" s="1"/>
  <c r="S346" i="2" s="1"/>
  <c r="P262" i="2"/>
  <c r="O262" i="2" s="1"/>
  <c r="S262" i="2" s="1"/>
  <c r="P528" i="2"/>
  <c r="O528" i="2" s="1"/>
  <c r="S528" i="2" s="1"/>
  <c r="P824" i="2"/>
  <c r="O824" i="2" s="1"/>
  <c r="S824" i="2" s="1"/>
  <c r="P707" i="2"/>
  <c r="O707" i="2" s="1"/>
  <c r="S707" i="2" s="1"/>
  <c r="P851" i="2"/>
  <c r="O851" i="2" s="1"/>
  <c r="S851" i="2" s="1"/>
  <c r="P844" i="2"/>
  <c r="P759" i="2"/>
  <c r="O759" i="2" s="1"/>
  <c r="S759" i="2" s="1"/>
  <c r="P754" i="2"/>
  <c r="O754" i="2" s="1"/>
  <c r="S754" i="2" s="1"/>
  <c r="P361" i="2"/>
  <c r="O361" i="2" s="1"/>
  <c r="S361" i="2" s="1"/>
  <c r="P344" i="2"/>
  <c r="P742" i="2"/>
  <c r="O742" i="2" s="1"/>
  <c r="S742" i="2" s="1"/>
  <c r="P637" i="2"/>
  <c r="O637" i="2" s="1"/>
  <c r="S637" i="2" s="1"/>
  <c r="P701" i="2"/>
  <c r="O701" i="2" s="1"/>
  <c r="S701" i="2" s="1"/>
  <c r="P367" i="2"/>
  <c r="O367" i="2" s="1"/>
  <c r="S367" i="2" s="1"/>
  <c r="P762" i="2"/>
  <c r="O762" i="2" s="1"/>
  <c r="S762" i="2" s="1"/>
  <c r="P775" i="2"/>
  <c r="O775" i="2" s="1"/>
  <c r="S775" i="2" s="1"/>
  <c r="P236" i="2"/>
  <c r="O236" i="2" s="1"/>
  <c r="S236" i="2" s="1"/>
  <c r="P663" i="2"/>
  <c r="O663" i="2" s="1"/>
  <c r="S663" i="2" s="1"/>
  <c r="P366" i="2"/>
  <c r="O366" i="2" s="1"/>
  <c r="S366" i="2" s="1"/>
  <c r="P761" i="2"/>
  <c r="O761" i="2" s="1"/>
  <c r="S761" i="2" s="1"/>
  <c r="P276" i="2"/>
  <c r="O276" i="2" s="1"/>
  <c r="S276" i="2" s="1"/>
  <c r="P758" i="2"/>
  <c r="P448" i="2"/>
  <c r="O448" i="2" s="1"/>
  <c r="S448" i="2" s="1"/>
  <c r="P269" i="2"/>
  <c r="O269" i="2" s="1"/>
  <c r="S269" i="2" s="1"/>
  <c r="P653" i="2"/>
  <c r="O653" i="2" s="1"/>
  <c r="S653" i="2" s="1"/>
  <c r="P604" i="2"/>
  <c r="O604" i="2" s="1"/>
  <c r="S604" i="2" s="1"/>
  <c r="P876" i="2"/>
  <c r="O876" i="2" s="1"/>
  <c r="S876" i="2" s="1"/>
  <c r="P478" i="2"/>
  <c r="O478" i="2" s="1"/>
  <c r="S478" i="2" s="1"/>
  <c r="P781" i="2"/>
  <c r="O781" i="2" s="1"/>
  <c r="S781" i="2" s="1"/>
  <c r="P218" i="2"/>
  <c r="P559" i="2"/>
  <c r="O559" i="2" s="1"/>
  <c r="S559" i="2" s="1"/>
  <c r="P842" i="2"/>
  <c r="O842" i="2" s="1"/>
  <c r="S842" i="2" s="1"/>
  <c r="P486" i="2"/>
  <c r="O486" i="2" s="1"/>
  <c r="S486" i="2" s="1"/>
  <c r="P393" i="2"/>
  <c r="O393" i="2" s="1"/>
  <c r="S393" i="2" s="1"/>
  <c r="P649" i="2"/>
  <c r="O649" i="2" s="1"/>
  <c r="S649" i="2" s="1"/>
  <c r="P514" i="2"/>
  <c r="O514" i="2" s="1"/>
  <c r="S514" i="2" s="1"/>
  <c r="P808" i="2"/>
  <c r="O808" i="2" s="1"/>
  <c r="S808" i="2" s="1"/>
  <c r="P387" i="2"/>
  <c r="O387" i="2" s="1"/>
  <c r="S387" i="2" s="1"/>
  <c r="P713" i="2"/>
  <c r="O713" i="2" s="1"/>
  <c r="S713" i="2" s="1"/>
  <c r="P671" i="2"/>
  <c r="O671" i="2" s="1"/>
  <c r="S671" i="2" s="1"/>
  <c r="P468" i="2"/>
  <c r="O468" i="2" s="1"/>
  <c r="S468" i="2" s="1"/>
  <c r="P774" i="2"/>
  <c r="O774" i="2" s="1"/>
  <c r="S774" i="2" s="1"/>
  <c r="P384" i="2"/>
  <c r="P879" i="2"/>
  <c r="O879" i="2" s="1"/>
  <c r="S879" i="2" s="1"/>
  <c r="P413" i="2"/>
  <c r="O413" i="2" s="1"/>
  <c r="S413" i="2" s="1"/>
  <c r="P198" i="2"/>
  <c r="O198" i="2" s="1"/>
  <c r="S198" i="2" s="1"/>
  <c r="P540" i="2"/>
  <c r="O540" i="2" s="1"/>
  <c r="S540" i="2" s="1"/>
  <c r="P828" i="2"/>
  <c r="O828" i="2" s="1"/>
  <c r="S828" i="2" s="1"/>
  <c r="P414" i="2"/>
  <c r="O414" i="2" s="1"/>
  <c r="S414" i="2" s="1"/>
  <c r="P733" i="2"/>
  <c r="P715" i="2"/>
  <c r="O715" i="2" s="1"/>
  <c r="S715" i="2" s="1"/>
  <c r="P495" i="2"/>
  <c r="O495" i="2" s="1"/>
  <c r="S495" i="2" s="1"/>
  <c r="P794" i="2"/>
  <c r="O794" i="2" s="1"/>
  <c r="S794" i="2" s="1"/>
  <c r="P411" i="2"/>
  <c r="O411" i="2" s="1"/>
  <c r="S411" i="2" s="1"/>
  <c r="P867" i="2"/>
  <c r="P601" i="2"/>
  <c r="O601" i="2" s="1"/>
  <c r="S601" i="2" s="1"/>
  <c r="P450" i="2"/>
  <c r="O450" i="2" s="1"/>
  <c r="S450" i="2" s="1"/>
  <c r="P760" i="2"/>
  <c r="P323" i="2"/>
  <c r="P664" i="2"/>
  <c r="O664" i="2" s="1"/>
  <c r="S664" i="2" s="1"/>
  <c r="P544" i="2"/>
  <c r="O544" i="2" s="1"/>
  <c r="S544" i="2" s="1"/>
  <c r="P404" i="2"/>
  <c r="P726" i="2"/>
  <c r="O726" i="2" s="1"/>
  <c r="S726" i="2" s="1"/>
  <c r="P320" i="2"/>
  <c r="P887" i="2"/>
  <c r="O887" i="2" s="1"/>
  <c r="S887" i="2" s="1"/>
  <c r="P365" i="2"/>
  <c r="O365" i="2" s="1"/>
  <c r="S365" i="2" s="1"/>
  <c r="P621" i="2"/>
  <c r="O621" i="2" s="1"/>
  <c r="S621" i="2" s="1"/>
  <c r="P476" i="2"/>
  <c r="O476" i="2" s="1"/>
  <c r="S476" i="2" s="1"/>
  <c r="P780" i="2"/>
  <c r="O780" i="2" s="1"/>
  <c r="S780" i="2" s="1"/>
  <c r="P350" i="2"/>
  <c r="O350" i="2" s="1"/>
  <c r="S350" i="2" s="1"/>
  <c r="P685" i="2"/>
  <c r="O685" i="2" s="1"/>
  <c r="S685" i="2" s="1"/>
  <c r="P598" i="2"/>
  <c r="O598" i="2" s="1"/>
  <c r="S598" i="2" s="1"/>
  <c r="P431" i="2"/>
  <c r="O431" i="2" s="1"/>
  <c r="S431" i="2" s="1"/>
  <c r="P746" i="2"/>
  <c r="O746" i="2" s="1"/>
  <c r="S746" i="2" s="1"/>
  <c r="P347" i="2"/>
  <c r="O347" i="2" s="1"/>
  <c r="S347" i="2" s="1"/>
  <c r="P665" i="2"/>
  <c r="O665" i="2" s="1"/>
  <c r="S665" i="2" s="1"/>
  <c r="P729" i="2"/>
  <c r="O729" i="2" s="1"/>
  <c r="S729" i="2" s="1"/>
  <c r="P406" i="2"/>
  <c r="P220" i="2"/>
  <c r="O220" i="2" s="1"/>
  <c r="S220" i="2" s="1"/>
  <c r="P435" i="2"/>
  <c r="O435" i="2" s="1"/>
  <c r="S435" i="2" s="1"/>
  <c r="P516" i="2"/>
  <c r="O516" i="2" s="1"/>
  <c r="S516" i="2" s="1"/>
  <c r="P358" i="2"/>
  <c r="P617" i="2"/>
  <c r="O617" i="2" s="1"/>
  <c r="S617" i="2" s="1"/>
  <c r="P681" i="2"/>
  <c r="O681" i="2" s="1"/>
  <c r="S681" i="2" s="1"/>
  <c r="P342" i="2"/>
  <c r="O342" i="2" s="1"/>
  <c r="S342" i="2" s="1"/>
  <c r="P498" i="2"/>
  <c r="P454" i="2"/>
  <c r="O454" i="2" s="1"/>
  <c r="S454" i="2" s="1"/>
  <c r="P452" i="2"/>
  <c r="O452" i="2" s="1"/>
  <c r="S452" i="2" s="1"/>
  <c r="P283" i="2"/>
  <c r="O283" i="2" s="1"/>
  <c r="S283" i="2" s="1"/>
  <c r="P831" i="2"/>
  <c r="P322" i="2"/>
  <c r="O322" i="2" s="1"/>
  <c r="S322" i="2" s="1"/>
  <c r="P792" i="2"/>
  <c r="O792" i="2" s="1"/>
  <c r="S792" i="2" s="1"/>
  <c r="P451" i="2"/>
  <c r="O451" i="2" s="1"/>
  <c r="S451" i="2" s="1"/>
  <c r="P825" i="2"/>
  <c r="O825" i="2" s="1"/>
  <c r="S825" i="2" s="1"/>
  <c r="P447" i="2"/>
  <c r="O447" i="2" s="1"/>
  <c r="S447" i="2" s="1"/>
  <c r="P822" i="2"/>
  <c r="O822" i="2" s="1"/>
  <c r="S822" i="2" s="1"/>
  <c r="P603" i="2"/>
  <c r="O603" i="2" s="1"/>
  <c r="S603" i="2" s="1"/>
  <c r="P397" i="2"/>
  <c r="O397" i="2" s="1"/>
  <c r="S397" i="2" s="1"/>
  <c r="P263" i="2"/>
  <c r="O263" i="2" s="1"/>
  <c r="S263" i="2" s="1"/>
  <c r="P684" i="2"/>
  <c r="O684" i="2" s="1"/>
  <c r="S684" i="2" s="1"/>
  <c r="P222" i="2"/>
  <c r="O222" i="2" s="1"/>
  <c r="S222" i="2" s="1"/>
  <c r="P563" i="2"/>
  <c r="O563" i="2" s="1"/>
  <c r="S563" i="2" s="1"/>
  <c r="P845" i="2"/>
  <c r="O845" i="2" s="1"/>
  <c r="S845" i="2" s="1"/>
  <c r="P303" i="2"/>
  <c r="O303" i="2" s="1"/>
  <c r="S303" i="2" s="1"/>
  <c r="P644" i="2"/>
  <c r="O644" i="2" s="1"/>
  <c r="S644" i="2" s="1"/>
  <c r="P214" i="2"/>
  <c r="O214" i="2" s="1"/>
  <c r="S214" i="2" s="1"/>
  <c r="P656" i="2"/>
  <c r="O656" i="2" s="1"/>
  <c r="S656" i="2" s="1"/>
  <c r="P457" i="2"/>
  <c r="O457" i="2" s="1"/>
  <c r="S457" i="2" s="1"/>
  <c r="P258" i="2"/>
  <c r="O258" i="2" s="1"/>
  <c r="S258" i="2" s="1"/>
  <c r="P599" i="2"/>
  <c r="P872" i="2"/>
  <c r="P472" i="2"/>
  <c r="O472" i="2" s="1"/>
  <c r="S472" i="2" s="1"/>
  <c r="P777" i="2"/>
  <c r="O777" i="2" s="1"/>
  <c r="S777" i="2" s="1"/>
  <c r="P212" i="2"/>
  <c r="O212" i="2" s="1"/>
  <c r="S212" i="2" s="1"/>
  <c r="P554" i="2"/>
  <c r="O554" i="2" s="1"/>
  <c r="S554" i="2" s="1"/>
  <c r="P838" i="2"/>
  <c r="O838" i="2" s="1"/>
  <c r="S838" i="2" s="1"/>
  <c r="P475" i="2"/>
  <c r="O475" i="2" s="1"/>
  <c r="S475" i="2" s="1"/>
  <c r="P221" i="2"/>
  <c r="O221" i="2" s="1"/>
  <c r="S221" i="2" s="1"/>
  <c r="P477" i="2"/>
  <c r="O477" i="2" s="1"/>
  <c r="S477" i="2" s="1"/>
  <c r="P284" i="2"/>
  <c r="O284" i="2" s="1"/>
  <c r="S284" i="2" s="1"/>
  <c r="P626" i="2"/>
  <c r="O626" i="2" s="1"/>
  <c r="S626" i="2" s="1"/>
  <c r="P224" i="2"/>
  <c r="O224" i="2" s="1"/>
  <c r="S224" i="2" s="1"/>
  <c r="P499" i="2"/>
  <c r="O499" i="2" s="1"/>
  <c r="S499" i="2" s="1"/>
  <c r="P797" i="2"/>
  <c r="O797" i="2" s="1"/>
  <c r="S797" i="2" s="1"/>
  <c r="P239" i="2"/>
  <c r="O239" i="2" s="1"/>
  <c r="S239" i="2" s="1"/>
  <c r="P580" i="2"/>
  <c r="O580" i="2" s="1"/>
  <c r="S580" i="2" s="1"/>
  <c r="P858" i="2"/>
  <c r="O858" i="2" s="1"/>
  <c r="S858" i="2" s="1"/>
  <c r="P535" i="2"/>
  <c r="O535" i="2" s="1"/>
  <c r="S535" i="2" s="1"/>
  <c r="P490" i="2"/>
  <c r="O490" i="2" s="1"/>
  <c r="S490" i="2" s="1"/>
  <c r="P562" i="2"/>
  <c r="O562" i="2" s="1"/>
  <c r="S562" i="2" s="1"/>
  <c r="P432" i="2"/>
  <c r="O432" i="2" s="1"/>
  <c r="S432" i="2" s="1"/>
  <c r="P799" i="2"/>
  <c r="O799" i="2" s="1"/>
  <c r="S799" i="2" s="1"/>
  <c r="P471" i="2"/>
  <c r="O471" i="2" s="1"/>
  <c r="S471" i="2" s="1"/>
  <c r="P587" i="2"/>
  <c r="O587" i="2" s="1"/>
  <c r="S587" i="2" s="1"/>
  <c r="P843" i="2"/>
  <c r="O843" i="2" s="1"/>
  <c r="S843" i="2" s="1"/>
  <c r="P796" i="2"/>
  <c r="O796" i="2" s="1"/>
  <c r="S796" i="2" s="1"/>
  <c r="P640" i="2"/>
  <c r="O640" i="2" s="1"/>
  <c r="S640" i="2" s="1"/>
  <c r="P623" i="2"/>
  <c r="O623" i="2" s="1"/>
  <c r="S623" i="2" s="1"/>
  <c r="P368" i="2"/>
  <c r="O368" i="2" s="1"/>
  <c r="S368" i="2" s="1"/>
  <c r="P505" i="2"/>
  <c r="O505" i="2" s="1"/>
  <c r="S505" i="2" s="1"/>
  <c r="P492" i="2"/>
  <c r="O492" i="2" s="1"/>
  <c r="S492" i="2" s="1"/>
  <c r="P856" i="2"/>
  <c r="P536" i="2"/>
  <c r="O536" i="2" s="1"/>
  <c r="S536" i="2" s="1"/>
  <c r="P630" i="2"/>
  <c r="O630" i="2" s="1"/>
  <c r="S630" i="2" s="1"/>
  <c r="P532" i="2"/>
  <c r="O532" i="2" s="1"/>
  <c r="S532" i="2" s="1"/>
  <c r="P886" i="2"/>
  <c r="O886" i="2" s="1"/>
  <c r="S886" i="2" s="1"/>
  <c r="P815" i="2"/>
  <c r="O815" i="2" s="1"/>
  <c r="S815" i="2" s="1"/>
  <c r="P461" i="2"/>
  <c r="O461" i="2" s="1"/>
  <c r="S461" i="2" s="1"/>
  <c r="P348" i="2"/>
  <c r="O348" i="2" s="1"/>
  <c r="S348" i="2" s="1"/>
  <c r="P748" i="2"/>
  <c r="P307" i="2"/>
  <c r="O307" i="2" s="1"/>
  <c r="S307" i="2" s="1"/>
  <c r="P648" i="2"/>
  <c r="O648" i="2" s="1"/>
  <c r="S648" i="2" s="1"/>
  <c r="P512" i="2"/>
  <c r="O512" i="2" s="1"/>
  <c r="S512" i="2" s="1"/>
  <c r="P388" i="2"/>
  <c r="O388" i="2" s="1"/>
  <c r="S388" i="2" s="1"/>
  <c r="P714" i="2"/>
  <c r="O714" i="2" s="1"/>
  <c r="S714" i="2" s="1"/>
  <c r="P304" i="2"/>
  <c r="O304" i="2" s="1"/>
  <c r="S304" i="2" s="1"/>
  <c r="P839" i="2"/>
  <c r="O839" i="2" s="1"/>
  <c r="S839" i="2" s="1"/>
  <c r="P521" i="2"/>
  <c r="O521" i="2" s="1"/>
  <c r="S521" i="2" s="1"/>
  <c r="P343" i="2"/>
  <c r="P680" i="2"/>
  <c r="O680" i="2" s="1"/>
  <c r="S680" i="2" s="1"/>
  <c r="P216" i="2"/>
  <c r="O216" i="2" s="1"/>
  <c r="S216" i="2" s="1"/>
  <c r="P558" i="2"/>
  <c r="P841" i="2"/>
  <c r="O841" i="2" s="1"/>
  <c r="S841" i="2" s="1"/>
  <c r="P298" i="2"/>
  <c r="O298" i="2" s="1"/>
  <c r="S298" i="2" s="1"/>
  <c r="P639" i="2"/>
  <c r="O639" i="2" s="1"/>
  <c r="S639" i="2" s="1"/>
  <c r="P208" i="2"/>
  <c r="O208" i="2" s="1"/>
  <c r="S208" i="2" s="1"/>
  <c r="P646" i="2"/>
  <c r="O646" i="2" s="1"/>
  <c r="S646" i="2" s="1"/>
  <c r="P285" i="2"/>
  <c r="O285" i="2" s="1"/>
  <c r="S285" i="2" s="1"/>
  <c r="P541" i="2"/>
  <c r="O541" i="2" s="1"/>
  <c r="S541" i="2" s="1"/>
  <c r="P370" i="2"/>
  <c r="P700" i="2"/>
  <c r="O700" i="2" s="1"/>
  <c r="S700" i="2" s="1"/>
  <c r="P243" i="2"/>
  <c r="O243" i="2" s="1"/>
  <c r="S243" i="2" s="1"/>
  <c r="P584" i="2"/>
  <c r="O584" i="2" s="1"/>
  <c r="S584" i="2" s="1"/>
  <c r="P861" i="2"/>
  <c r="P324" i="2"/>
  <c r="O324" i="2" s="1"/>
  <c r="S324" i="2" s="1"/>
  <c r="P666" i="2"/>
  <c r="O666" i="2" s="1"/>
  <c r="S666" i="2" s="1"/>
  <c r="P240" i="2"/>
  <c r="O240" i="2" s="1"/>
  <c r="S240" i="2" s="1"/>
  <c r="P695" i="2"/>
  <c r="O695" i="2" s="1"/>
  <c r="S695" i="2" s="1"/>
  <c r="P473" i="2"/>
  <c r="O473" i="2" s="1"/>
  <c r="S473" i="2" s="1"/>
  <c r="P279" i="2"/>
  <c r="O279" i="2" s="1"/>
  <c r="S279" i="2" s="1"/>
  <c r="P620" i="2"/>
  <c r="O620" i="2" s="1"/>
  <c r="S620" i="2" s="1"/>
  <c r="P888" i="2"/>
  <c r="P494" i="2"/>
  <c r="O494" i="2" s="1"/>
  <c r="S494" i="2" s="1"/>
  <c r="P793" i="2"/>
  <c r="O793" i="2" s="1"/>
  <c r="S793" i="2" s="1"/>
  <c r="P234" i="2"/>
  <c r="O234" i="2" s="1"/>
  <c r="S234" i="2" s="1"/>
  <c r="P575" i="2"/>
  <c r="P854" i="2"/>
  <c r="O854" i="2" s="1"/>
  <c r="S854" i="2" s="1"/>
  <c r="P518" i="2"/>
  <c r="O518" i="2" s="1"/>
  <c r="S518" i="2" s="1"/>
  <c r="P237" i="2"/>
  <c r="O237" i="2" s="1"/>
  <c r="S237" i="2" s="1"/>
  <c r="P493" i="2"/>
  <c r="O493" i="2" s="1"/>
  <c r="S493" i="2" s="1"/>
  <c r="P306" i="2"/>
  <c r="O306" i="2" s="1"/>
  <c r="S306" i="2" s="1"/>
  <c r="P647" i="2"/>
  <c r="O647" i="2" s="1"/>
  <c r="S647" i="2" s="1"/>
  <c r="P755" i="2"/>
  <c r="O755" i="2" s="1"/>
  <c r="S755" i="2" s="1"/>
  <c r="P520" i="2"/>
  <c r="P813" i="2"/>
  <c r="O813" i="2" s="1"/>
  <c r="S813" i="2" s="1"/>
  <c r="P260" i="2"/>
  <c r="O260" i="2" s="1"/>
  <c r="S260" i="2" s="1"/>
  <c r="P602" i="2"/>
  <c r="O602" i="2" s="1"/>
  <c r="S602" i="2" s="1"/>
  <c r="P874" i="2"/>
  <c r="O874" i="2" s="1"/>
  <c r="S874" i="2" s="1"/>
  <c r="P571" i="2"/>
  <c r="O571" i="2" s="1"/>
  <c r="S571" i="2" s="1"/>
  <c r="P682" i="2"/>
  <c r="O682" i="2" s="1"/>
  <c r="S682" i="2" s="1"/>
  <c r="P731" i="2"/>
  <c r="O731" i="2" s="1"/>
  <c r="S731" i="2" s="1"/>
  <c r="P859" i="2"/>
  <c r="P409" i="2"/>
  <c r="O409" i="2" s="1"/>
  <c r="S409" i="2" s="1"/>
  <c r="P408" i="2"/>
  <c r="O408" i="2" s="1"/>
  <c r="S408" i="2" s="1"/>
  <c r="P790" i="2"/>
  <c r="O790" i="2" s="1"/>
  <c r="S790" i="2" s="1"/>
  <c r="P429" i="2"/>
  <c r="O429" i="2" s="1"/>
  <c r="S429" i="2" s="1"/>
  <c r="P749" i="2"/>
  <c r="O749" i="2" s="1"/>
  <c r="S749" i="2" s="1"/>
  <c r="P810" i="2"/>
  <c r="O810" i="2" s="1"/>
  <c r="S810" i="2" s="1"/>
  <c r="P48" i="2"/>
  <c r="O48" i="2" s="1"/>
  <c r="S48" i="2" s="1"/>
  <c r="P50" i="2"/>
  <c r="P92" i="2"/>
  <c r="O92" i="2" s="1"/>
  <c r="S92" i="2" s="1"/>
  <c r="P156" i="2"/>
  <c r="O156" i="2" s="1"/>
  <c r="S156" i="2" s="1"/>
  <c r="P49" i="2"/>
  <c r="O49" i="2" s="1"/>
  <c r="S49" i="2" s="1"/>
  <c r="P113" i="2"/>
  <c r="P62" i="2"/>
  <c r="O62" i="2" s="1"/>
  <c r="S62" i="2" s="1"/>
  <c r="P126" i="2"/>
  <c r="O126" i="2" s="1"/>
  <c r="S126" i="2" s="1"/>
  <c r="P190" i="2"/>
  <c r="O190" i="2" s="1"/>
  <c r="S190" i="2" s="1"/>
  <c r="P103" i="2"/>
  <c r="O103" i="2" s="1"/>
  <c r="S103" i="2" s="1"/>
  <c r="P167" i="2"/>
  <c r="O167" i="2" s="1"/>
  <c r="S167" i="2" s="1"/>
  <c r="P53" i="2"/>
  <c r="O53" i="2" s="1"/>
  <c r="S53" i="2" s="1"/>
  <c r="P114" i="2"/>
  <c r="O114" i="2" s="1"/>
  <c r="S114" i="2" s="1"/>
  <c r="P178" i="2"/>
  <c r="P91" i="2"/>
  <c r="O91" i="2" s="1"/>
  <c r="S91" i="2" s="1"/>
  <c r="P155" i="2"/>
  <c r="O155" i="2" s="1"/>
  <c r="S155" i="2" s="1"/>
  <c r="P128" i="2"/>
  <c r="O128" i="2" s="1"/>
  <c r="S128" i="2" s="1"/>
  <c r="P137" i="2"/>
  <c r="O137" i="2" s="1"/>
  <c r="S137" i="2" s="1"/>
  <c r="P84" i="2"/>
  <c r="O84" i="2" s="1"/>
  <c r="S84" i="2" s="1"/>
  <c r="P148" i="2"/>
  <c r="O148" i="2" s="1"/>
  <c r="S148" i="2" s="1"/>
  <c r="P181" i="2"/>
  <c r="O181" i="2" s="1"/>
  <c r="S181" i="2" s="1"/>
  <c r="P105" i="2"/>
  <c r="P54" i="2"/>
  <c r="O54" i="2" s="1"/>
  <c r="S54" i="2" s="1"/>
  <c r="P118" i="2"/>
  <c r="O118" i="2" s="1"/>
  <c r="S118" i="2" s="1"/>
  <c r="P182" i="2"/>
  <c r="O182" i="2" s="1"/>
  <c r="S182" i="2" s="1"/>
  <c r="P95" i="2"/>
  <c r="P159" i="2"/>
  <c r="O159" i="2" s="1"/>
  <c r="S159" i="2" s="1"/>
  <c r="P160" i="2"/>
  <c r="O160" i="2" s="1"/>
  <c r="S160" i="2" s="1"/>
  <c r="P72" i="2"/>
  <c r="O72" i="2" s="1"/>
  <c r="S72" i="2" s="1"/>
  <c r="P136" i="2"/>
  <c r="P153" i="2"/>
  <c r="O153" i="2" s="1"/>
  <c r="S153" i="2" s="1"/>
  <c r="P93" i="2"/>
  <c r="O93" i="2" s="1"/>
  <c r="S93" i="2" s="1"/>
  <c r="P189" i="2"/>
  <c r="O189" i="2" s="1"/>
  <c r="S189" i="2" s="1"/>
  <c r="P106" i="2"/>
  <c r="O106" i="2" s="1"/>
  <c r="S106" i="2" s="1"/>
  <c r="P170" i="2"/>
  <c r="O170" i="2" s="1"/>
  <c r="S170" i="2" s="1"/>
  <c r="P83" i="2"/>
  <c r="O83" i="2" s="1"/>
  <c r="S83" i="2" s="1"/>
  <c r="P147" i="2"/>
  <c r="O147" i="2" s="1"/>
  <c r="S147" i="2" s="1"/>
  <c r="P123" i="2"/>
  <c r="O123" i="2" s="1"/>
  <c r="S123" i="2" s="1"/>
  <c r="P116" i="2"/>
  <c r="O116" i="2" s="1"/>
  <c r="S116" i="2" s="1"/>
  <c r="P86" i="2"/>
  <c r="O86" i="2" s="1"/>
  <c r="S86" i="2" s="1"/>
  <c r="P177" i="2"/>
  <c r="O177" i="2" s="1"/>
  <c r="S177" i="2" s="1"/>
  <c r="P168" i="2"/>
  <c r="O168" i="2" s="1"/>
  <c r="S168" i="2" s="1"/>
  <c r="P138" i="2"/>
  <c r="O138" i="2" s="1"/>
  <c r="S138" i="2" s="1"/>
  <c r="P179" i="2"/>
  <c r="O179" i="2" s="1"/>
  <c r="S179" i="2" s="1"/>
  <c r="P112" i="2"/>
  <c r="O112" i="2" s="1"/>
  <c r="S112" i="2" s="1"/>
  <c r="P44" i="2"/>
  <c r="P108" i="2"/>
  <c r="O108" i="2" s="1"/>
  <c r="S108" i="2" s="1"/>
  <c r="P172" i="2"/>
  <c r="O172" i="2" s="1"/>
  <c r="S172" i="2" s="1"/>
  <c r="P65" i="2"/>
  <c r="O65" i="2" s="1"/>
  <c r="S65" i="2" s="1"/>
  <c r="P129" i="2"/>
  <c r="P78" i="2"/>
  <c r="O78" i="2" s="1"/>
  <c r="S78" i="2" s="1"/>
  <c r="P142" i="2"/>
  <c r="O142" i="2" s="1"/>
  <c r="S142" i="2" s="1"/>
  <c r="P55" i="2"/>
  <c r="O55" i="2" s="1"/>
  <c r="S55" i="2" s="1"/>
  <c r="P119" i="2"/>
  <c r="O119" i="2" s="1"/>
  <c r="S119" i="2" s="1"/>
  <c r="P183" i="2"/>
  <c r="O183" i="2" s="1"/>
  <c r="S183" i="2" s="1"/>
  <c r="P117" i="2"/>
  <c r="O117" i="2" s="1"/>
  <c r="S117" i="2" s="1"/>
  <c r="P130" i="2"/>
  <c r="O130" i="2" s="1"/>
  <c r="S130" i="2" s="1"/>
  <c r="P185" i="2"/>
  <c r="P107" i="2"/>
  <c r="O107" i="2" s="1"/>
  <c r="S107" i="2" s="1"/>
  <c r="P171" i="2"/>
  <c r="O171" i="2" s="1"/>
  <c r="S171" i="2" s="1"/>
  <c r="P176" i="2"/>
  <c r="O176" i="2" s="1"/>
  <c r="S176" i="2" s="1"/>
  <c r="P98" i="2"/>
  <c r="P100" i="2"/>
  <c r="O100" i="2" s="1"/>
  <c r="S100" i="2" s="1"/>
  <c r="P164" i="2"/>
  <c r="O164" i="2" s="1"/>
  <c r="S164" i="2" s="1"/>
  <c r="P57" i="2"/>
  <c r="O57" i="2" s="1"/>
  <c r="S57" i="2" s="1"/>
  <c r="P121" i="2"/>
  <c r="P70" i="2"/>
  <c r="O70" i="2" s="1"/>
  <c r="S70" i="2" s="1"/>
  <c r="P134" i="2"/>
  <c r="O134" i="2" s="1"/>
  <c r="S134" i="2" s="1"/>
  <c r="P47" i="2"/>
  <c r="O47" i="2" s="1"/>
  <c r="S47" i="2" s="1"/>
  <c r="P111" i="2"/>
  <c r="O111" i="2" s="1"/>
  <c r="S111" i="2" s="1"/>
  <c r="P175" i="2"/>
  <c r="O175" i="2" s="1"/>
  <c r="S175" i="2" s="1"/>
  <c r="P69" i="2"/>
  <c r="O69" i="2" s="1"/>
  <c r="S69" i="2" s="1"/>
  <c r="P88" i="2"/>
  <c r="O88" i="2" s="1"/>
  <c r="S88" i="2" s="1"/>
  <c r="P152" i="2"/>
  <c r="O152" i="2" s="1"/>
  <c r="S152" i="2" s="1"/>
  <c r="P45" i="2"/>
  <c r="O45" i="2" s="1"/>
  <c r="S45" i="2" s="1"/>
  <c r="P109" i="2"/>
  <c r="O109" i="2" s="1"/>
  <c r="S109" i="2" s="1"/>
  <c r="P58" i="2"/>
  <c r="O58" i="2" s="1"/>
  <c r="S58" i="2" s="1"/>
  <c r="P122" i="2"/>
  <c r="P186" i="2"/>
  <c r="O186" i="2" s="1"/>
  <c r="S186" i="2" s="1"/>
  <c r="P99" i="2"/>
  <c r="O99" i="2" s="1"/>
  <c r="S99" i="2" s="1"/>
  <c r="P163" i="2"/>
  <c r="O163" i="2" s="1"/>
  <c r="S163" i="2" s="1"/>
  <c r="P59" i="2"/>
  <c r="O59" i="2" s="1"/>
  <c r="S59" i="2" s="1"/>
  <c r="P52" i="2"/>
  <c r="O52" i="2" s="1"/>
  <c r="S52" i="2" s="1"/>
  <c r="P141" i="2"/>
  <c r="O141" i="2" s="1"/>
  <c r="S141" i="2" s="1"/>
  <c r="P127" i="2"/>
  <c r="O127" i="2" s="1"/>
  <c r="S127" i="2" s="1"/>
  <c r="P104" i="2"/>
  <c r="O104" i="2" s="1"/>
  <c r="S104" i="2" s="1"/>
  <c r="P74" i="2"/>
  <c r="O74" i="2" s="1"/>
  <c r="S74" i="2" s="1"/>
  <c r="P115" i="2"/>
  <c r="O115" i="2" s="1"/>
  <c r="S115" i="2" s="1"/>
  <c r="P133" i="2"/>
  <c r="O133" i="2" s="1"/>
  <c r="S133" i="2" s="1"/>
  <c r="P60" i="2"/>
  <c r="O60" i="2" s="1"/>
  <c r="S60" i="2" s="1"/>
  <c r="P124" i="2"/>
  <c r="O124" i="2" s="1"/>
  <c r="S124" i="2" s="1"/>
  <c r="P188" i="2"/>
  <c r="O188" i="2" s="1"/>
  <c r="S188" i="2" s="1"/>
  <c r="P81" i="2"/>
  <c r="O81" i="2" s="1"/>
  <c r="S81" i="2" s="1"/>
  <c r="P157" i="2"/>
  <c r="O157" i="2" s="1"/>
  <c r="S157" i="2" s="1"/>
  <c r="P94" i="2"/>
  <c r="O94" i="2" s="1"/>
  <c r="S94" i="2" s="1"/>
  <c r="P158" i="2"/>
  <c r="O158" i="2" s="1"/>
  <c r="S158" i="2" s="1"/>
  <c r="P71" i="2"/>
  <c r="O71" i="2" s="1"/>
  <c r="S71" i="2" s="1"/>
  <c r="P135" i="2"/>
  <c r="O135" i="2" s="1"/>
  <c r="S135" i="2" s="1"/>
  <c r="P80" i="2"/>
  <c r="O80" i="2" s="1"/>
  <c r="S80" i="2" s="1"/>
  <c r="P146" i="2"/>
  <c r="O146" i="2" s="1"/>
  <c r="S146" i="2" s="1"/>
  <c r="P187" i="2"/>
  <c r="O187" i="2" s="1"/>
  <c r="S187" i="2" s="1"/>
  <c r="P180" i="2"/>
  <c r="P150" i="2"/>
  <c r="O150" i="2" s="1"/>
  <c r="S150" i="2" s="1"/>
  <c r="P61" i="2"/>
  <c r="O61" i="2" s="1"/>
  <c r="S61" i="2" s="1"/>
  <c r="P85" i="2"/>
  <c r="O85" i="2" s="1"/>
  <c r="S85" i="2" s="1"/>
  <c r="P76" i="2"/>
  <c r="P140" i="2"/>
  <c r="O140" i="2" s="1"/>
  <c r="S140" i="2" s="1"/>
  <c r="P161" i="2"/>
  <c r="O161" i="2" s="1"/>
  <c r="S161" i="2" s="1"/>
  <c r="P97" i="2"/>
  <c r="O97" i="2" s="1"/>
  <c r="S97" i="2" s="1"/>
  <c r="P46" i="2"/>
  <c r="O46" i="2" s="1"/>
  <c r="S46" i="2" s="1"/>
  <c r="P110" i="2"/>
  <c r="O110" i="2" s="1"/>
  <c r="S110" i="2" s="1"/>
  <c r="P174" i="2"/>
  <c r="O174" i="2" s="1"/>
  <c r="S174" i="2" s="1"/>
  <c r="P87" i="2"/>
  <c r="O87" i="2" s="1"/>
  <c r="S87" i="2" s="1"/>
  <c r="P151" i="2"/>
  <c r="O151" i="2" s="1"/>
  <c r="S151" i="2" s="1"/>
  <c r="P144" i="2"/>
  <c r="O144" i="2" s="1"/>
  <c r="S144" i="2" s="1"/>
  <c r="P66" i="2"/>
  <c r="O66" i="2" s="1"/>
  <c r="S66" i="2" s="1"/>
  <c r="P162" i="2"/>
  <c r="O162" i="2" s="1"/>
  <c r="S162" i="2" s="1"/>
  <c r="P75" i="2"/>
  <c r="O75" i="2" s="1"/>
  <c r="S75" i="2" s="1"/>
  <c r="P139" i="2"/>
  <c r="O139" i="2" s="1"/>
  <c r="S139" i="2" s="1"/>
  <c r="P64" i="2"/>
  <c r="O64" i="2" s="1"/>
  <c r="S64" i="2" s="1"/>
  <c r="P101" i="2"/>
  <c r="O101" i="2" s="1"/>
  <c r="S101" i="2" s="1"/>
  <c r="P68" i="2"/>
  <c r="O68" i="2" s="1"/>
  <c r="S68" i="2" s="1"/>
  <c r="P132" i="2"/>
  <c r="O132" i="2" s="1"/>
  <c r="S132" i="2" s="1"/>
  <c r="P145" i="2"/>
  <c r="O145" i="2" s="1"/>
  <c r="S145" i="2" s="1"/>
  <c r="P89" i="2"/>
  <c r="O89" i="2" s="1"/>
  <c r="S89" i="2" s="1"/>
  <c r="P173" i="2"/>
  <c r="O173" i="2" s="1"/>
  <c r="S173" i="2" s="1"/>
  <c r="P102" i="2"/>
  <c r="O102" i="2" s="1"/>
  <c r="S102" i="2" s="1"/>
  <c r="P166" i="2"/>
  <c r="O166" i="2" s="1"/>
  <c r="S166" i="2" s="1"/>
  <c r="P79" i="2"/>
  <c r="O79" i="2" s="1"/>
  <c r="S79" i="2" s="1"/>
  <c r="P143" i="2"/>
  <c r="O143" i="2" s="1"/>
  <c r="S143" i="2" s="1"/>
  <c r="P96" i="2"/>
  <c r="O96" i="2" s="1"/>
  <c r="S96" i="2" s="1"/>
  <c r="P56" i="2"/>
  <c r="O56" i="2" s="1"/>
  <c r="S56" i="2" s="1"/>
  <c r="P120" i="2"/>
  <c r="O120" i="2" s="1"/>
  <c r="S120" i="2" s="1"/>
  <c r="P184" i="2"/>
  <c r="O184" i="2" s="1"/>
  <c r="S184" i="2" s="1"/>
  <c r="P77" i="2"/>
  <c r="O77" i="2" s="1"/>
  <c r="S77" i="2" s="1"/>
  <c r="P149" i="2"/>
  <c r="O149" i="2" s="1"/>
  <c r="S149" i="2" s="1"/>
  <c r="P90" i="2"/>
  <c r="O90" i="2" s="1"/>
  <c r="S90" i="2" s="1"/>
  <c r="P154" i="2"/>
  <c r="O154" i="2" s="1"/>
  <c r="S154" i="2" s="1"/>
  <c r="P67" i="2"/>
  <c r="O67" i="2" s="1"/>
  <c r="S67" i="2" s="1"/>
  <c r="P131" i="2"/>
  <c r="O131" i="2" s="1"/>
  <c r="S131" i="2" s="1"/>
  <c r="P165" i="2"/>
  <c r="O165" i="2" s="1"/>
  <c r="S165" i="2" s="1"/>
  <c r="P169" i="2"/>
  <c r="O169" i="2" s="1"/>
  <c r="S169" i="2" s="1"/>
  <c r="P73" i="2"/>
  <c r="O73" i="2" s="1"/>
  <c r="S73" i="2" s="1"/>
  <c r="P63" i="2"/>
  <c r="O63" i="2" s="1"/>
  <c r="S63" i="2" s="1"/>
  <c r="P82" i="2"/>
  <c r="O82" i="2" s="1"/>
  <c r="S82" i="2" s="1"/>
  <c r="P125" i="2"/>
  <c r="O125" i="2" s="1"/>
  <c r="S125" i="2" s="1"/>
  <c r="P51" i="2"/>
  <c r="O51" i="2" s="1"/>
  <c r="S51" i="2" s="1"/>
  <c r="P30" i="2"/>
  <c r="O30" i="2" s="1"/>
  <c r="S30" i="2" s="1"/>
  <c r="P33" i="2"/>
  <c r="O33" i="2" s="1"/>
  <c r="S33" i="2" s="1"/>
  <c r="P32" i="2"/>
  <c r="O32" i="2" s="1"/>
  <c r="S32" i="2" s="1"/>
  <c r="P37" i="2"/>
  <c r="O37" i="2" s="1"/>
  <c r="S37" i="2" s="1"/>
  <c r="P19" i="2"/>
  <c r="O19" i="2" s="1"/>
  <c r="S19" i="2" s="1"/>
  <c r="P22" i="2"/>
  <c r="O22" i="2" s="1"/>
  <c r="S22" i="2" s="1"/>
  <c r="P18" i="2"/>
  <c r="O18" i="2" s="1"/>
  <c r="S18" i="2" s="1"/>
  <c r="P42" i="2"/>
  <c r="O42" i="2" s="1"/>
  <c r="S42" i="2" s="1"/>
  <c r="P38" i="2"/>
  <c r="O38" i="2" s="1"/>
  <c r="S38" i="2" s="1"/>
  <c r="P27" i="2"/>
  <c r="O27" i="2" s="1"/>
  <c r="S27" i="2" s="1"/>
  <c r="P25" i="2"/>
  <c r="O25" i="2" s="1"/>
  <c r="S25" i="2" s="1"/>
  <c r="P39" i="2"/>
  <c r="O39" i="2" s="1"/>
  <c r="S39" i="2" s="1"/>
  <c r="P36" i="2"/>
  <c r="O36" i="2" s="1"/>
  <c r="S36" i="2" s="1"/>
  <c r="P34" i="2"/>
  <c r="O34" i="2" s="1"/>
  <c r="S34" i="2" s="1"/>
  <c r="P16" i="2"/>
  <c r="O16" i="2" s="1"/>
  <c r="S16" i="2" s="1"/>
  <c r="P40" i="2"/>
  <c r="O40" i="2" s="1"/>
  <c r="S40" i="2" s="1"/>
  <c r="P35" i="2"/>
  <c r="O35" i="2" s="1"/>
  <c r="S35" i="2" s="1"/>
  <c r="P21" i="2"/>
  <c r="O21" i="2" s="1"/>
  <c r="S21" i="2" s="1"/>
  <c r="P23" i="2"/>
  <c r="O23" i="2" s="1"/>
  <c r="S23" i="2" s="1"/>
  <c r="P29" i="2"/>
  <c r="O29" i="2" s="1"/>
  <c r="S29" i="2" s="1"/>
  <c r="P14" i="2"/>
  <c r="O14" i="2" s="1"/>
  <c r="S14" i="2" s="1"/>
  <c r="P20" i="2"/>
  <c r="O20" i="2" s="1"/>
  <c r="S20" i="2" s="1"/>
  <c r="P17" i="2"/>
  <c r="O17" i="2" s="1"/>
  <c r="S17" i="2" s="1"/>
  <c r="P43" i="2"/>
  <c r="O43" i="2" s="1"/>
  <c r="S43" i="2" s="1"/>
  <c r="P31" i="2"/>
  <c r="O31" i="2" s="1"/>
  <c r="S31" i="2" s="1"/>
  <c r="P41" i="2"/>
  <c r="O41" i="2" s="1"/>
  <c r="S41" i="2" s="1"/>
  <c r="P26" i="2"/>
  <c r="O26" i="2" s="1"/>
  <c r="S26" i="2" s="1"/>
  <c r="P15" i="2"/>
  <c r="O15" i="2" s="1"/>
  <c r="S15" i="2" s="1"/>
  <c r="P28" i="2"/>
  <c r="O28" i="2" s="1"/>
  <c r="S28" i="2" s="1"/>
  <c r="P24" i="2"/>
  <c r="O24" i="2" s="1"/>
  <c r="S24" i="2" s="1"/>
  <c r="O76" i="2"/>
  <c r="S76" i="2" s="1"/>
  <c r="O105" i="2"/>
  <c r="S105" i="2" s="1"/>
  <c r="O136" i="2"/>
  <c r="S136" i="2" s="1"/>
  <c r="O890" i="2"/>
  <c r="S890" i="2" s="1"/>
  <c r="O735" i="2"/>
  <c r="S735" i="2" s="1"/>
  <c r="O50" i="2"/>
  <c r="S50" i="2" s="1"/>
  <c r="O863" i="2"/>
  <c r="S863" i="2" s="1"/>
  <c r="O791" i="2"/>
  <c r="S791" i="2" s="1"/>
  <c r="O888" i="2"/>
  <c r="S888" i="2" s="1"/>
  <c r="O867" i="2"/>
  <c r="S867" i="2" s="1"/>
  <c r="O698" i="2"/>
  <c r="S698" i="2" s="1"/>
  <c r="O185" i="2"/>
  <c r="S185" i="2" s="1"/>
  <c r="O113" i="2"/>
  <c r="S113" i="2" s="1"/>
  <c r="O691" i="2"/>
  <c r="S691" i="2" s="1"/>
  <c r="O861" i="2"/>
  <c r="S861" i="2" s="1"/>
  <c r="O121" i="2"/>
  <c r="S121" i="2" s="1"/>
  <c r="O180" i="2"/>
  <c r="S180" i="2" s="1"/>
  <c r="O178" i="2"/>
  <c r="S178" i="2" s="1"/>
  <c r="O778" i="2"/>
  <c r="S778" i="2" s="1"/>
  <c r="O469" i="2"/>
  <c r="S469" i="2" s="1"/>
  <c r="O593" i="2"/>
  <c r="S593" i="2" s="1"/>
  <c r="O122" i="2"/>
  <c r="S122" i="2" s="1"/>
  <c r="O98" i="2"/>
  <c r="S98" i="2" s="1"/>
  <c r="O757" i="2"/>
  <c r="S757" i="2" s="1"/>
  <c r="O537" i="2"/>
  <c r="S537" i="2" s="1"/>
  <c r="O583" i="2"/>
  <c r="S583" i="2" s="1"/>
  <c r="O760" i="2"/>
  <c r="S760" i="2" s="1"/>
  <c r="O44" i="2"/>
  <c r="S44" i="2" s="1"/>
  <c r="O129" i="2"/>
  <c r="S129" i="2" s="1"/>
  <c r="O95" i="2"/>
  <c r="S95" i="2" s="1"/>
  <c r="O739" i="2"/>
  <c r="S739" i="2" s="1"/>
  <c r="O819" i="2"/>
  <c r="S819" i="2" s="1"/>
  <c r="O821" i="2"/>
  <c r="S821" i="2" s="1"/>
  <c r="O538" i="2"/>
  <c r="S538" i="2" s="1"/>
  <c r="O611" i="2"/>
  <c r="S611" i="2" s="1"/>
  <c r="O558" i="2"/>
  <c r="S558" i="2" s="1"/>
  <c r="O834" i="2"/>
  <c r="S834" i="2" s="1"/>
  <c r="O733" i="2"/>
  <c r="S733" i="2" s="1"/>
  <c r="O674" i="2"/>
  <c r="S674" i="2" s="1"/>
  <c r="O889" i="2"/>
  <c r="S889" i="2" s="1"/>
  <c r="O831" i="2"/>
  <c r="S831" i="2" s="1"/>
  <c r="O767" i="2"/>
  <c r="S767" i="2" s="1"/>
  <c r="O533" i="2"/>
  <c r="S533" i="2" s="1"/>
  <c r="O606" i="2"/>
  <c r="S606" i="2" s="1"/>
  <c r="O526" i="2"/>
  <c r="S526" i="2" s="1"/>
  <c r="O727" i="2"/>
  <c r="S727" i="2" s="1"/>
  <c r="O498" i="2"/>
  <c r="S498" i="2" s="1"/>
  <c r="O891" i="2"/>
  <c r="S891" i="2" s="1"/>
  <c r="O632" i="2"/>
  <c r="S632" i="2" s="1"/>
  <c r="O374" i="2"/>
  <c r="S374" i="2" s="1"/>
  <c r="O557" i="2"/>
  <c r="S557" i="2" s="1"/>
  <c r="O870" i="2"/>
  <c r="S870" i="2" s="1"/>
  <c r="O575" i="2"/>
  <c r="S575" i="2" s="1"/>
  <c r="O515" i="2"/>
  <c r="S515" i="2" s="1"/>
  <c r="O882" i="2"/>
  <c r="S882" i="2" s="1"/>
  <c r="O855" i="2"/>
  <c r="S855" i="2" s="1"/>
  <c r="O823" i="2"/>
  <c r="S823" i="2" s="1"/>
  <c r="O599" i="2"/>
  <c r="S599" i="2" s="1"/>
  <c r="O859" i="2"/>
  <c r="S859" i="2" s="1"/>
  <c r="O657" i="2"/>
  <c r="S657" i="2" s="1"/>
  <c r="O856" i="2"/>
  <c r="S856" i="2" s="1"/>
  <c r="O600" i="2"/>
  <c r="S600" i="2" s="1"/>
  <c r="O520" i="2"/>
  <c r="S520" i="2" s="1"/>
  <c r="O288" i="2"/>
  <c r="S288" i="2" s="1"/>
  <c r="O394" i="2"/>
  <c r="S394" i="2" s="1"/>
  <c r="O202" i="2"/>
  <c r="S202" i="2" s="1"/>
  <c r="O403" i="2"/>
  <c r="S403" i="2" s="1"/>
  <c r="O254" i="2"/>
  <c r="S254" i="2" s="1"/>
  <c r="O607" i="2"/>
  <c r="S607" i="2" s="1"/>
  <c r="O565" i="2"/>
  <c r="S565" i="2" s="1"/>
  <c r="O522" i="2"/>
  <c r="S522" i="2" s="1"/>
  <c r="O501" i="2"/>
  <c r="S501" i="2" s="1"/>
  <c r="O574" i="2"/>
  <c r="S574" i="2" s="1"/>
  <c r="O553" i="2"/>
  <c r="S553" i="2" s="1"/>
  <c r="O531" i="2"/>
  <c r="S531" i="2" s="1"/>
  <c r="O489" i="2"/>
  <c r="S489" i="2" s="1"/>
  <c r="O467" i="2"/>
  <c r="S467" i="2" s="1"/>
  <c r="O850" i="2"/>
  <c r="S850" i="2" s="1"/>
  <c r="O829" i="2"/>
  <c r="S829" i="2" s="1"/>
  <c r="O807" i="2"/>
  <c r="S807" i="2" s="1"/>
  <c r="O786" i="2"/>
  <c r="S786" i="2" s="1"/>
  <c r="O722" i="2"/>
  <c r="S722" i="2" s="1"/>
  <c r="O551" i="2"/>
  <c r="S551" i="2" s="1"/>
  <c r="O487" i="2"/>
  <c r="S487" i="2" s="1"/>
  <c r="O872" i="2"/>
  <c r="S872" i="2" s="1"/>
  <c r="O616" i="2"/>
  <c r="S616" i="2" s="1"/>
  <c r="O488" i="2"/>
  <c r="S488" i="2" s="1"/>
  <c r="O416" i="2"/>
  <c r="S416" i="2" s="1"/>
  <c r="O320" i="2"/>
  <c r="S320" i="2" s="1"/>
  <c r="B51" i="2"/>
  <c r="B52" i="2" s="1"/>
  <c r="O343" i="2"/>
  <c r="S343" i="2" s="1"/>
  <c r="O194" i="2"/>
  <c r="S194" i="2" s="1"/>
  <c r="O433" i="2"/>
  <c r="S433" i="2" s="1"/>
  <c r="O290" i="2"/>
  <c r="S290" i="2" s="1"/>
  <c r="O332" i="2"/>
  <c r="S332" i="2" s="1"/>
  <c r="O232" i="2"/>
  <c r="S232" i="2" s="1"/>
  <c r="O292" i="2"/>
  <c r="S292" i="2" s="1"/>
  <c r="O363" i="2"/>
  <c r="S363" i="2" s="1"/>
  <c r="O384" i="2"/>
  <c r="S384" i="2" s="1"/>
  <c r="O406" i="2"/>
  <c r="S406" i="2" s="1"/>
  <c r="O480" i="2"/>
  <c r="S480" i="2" s="1"/>
  <c r="O560" i="2"/>
  <c r="S560" i="2" s="1"/>
  <c r="O624" i="2"/>
  <c r="S624" i="2" s="1"/>
  <c r="O704" i="2"/>
  <c r="S704" i="2" s="1"/>
  <c r="O848" i="2"/>
  <c r="S848" i="2" s="1"/>
  <c r="O880" i="2"/>
  <c r="S880" i="2" s="1"/>
  <c r="O539" i="2"/>
  <c r="S539" i="2" s="1"/>
  <c r="O561" i="2"/>
  <c r="S561" i="2" s="1"/>
  <c r="O241" i="2"/>
  <c r="S241" i="2" s="1"/>
  <c r="O273" i="2"/>
  <c r="S273" i="2" s="1"/>
  <c r="O300" i="2"/>
  <c r="S300" i="2" s="1"/>
  <c r="O418" i="2"/>
  <c r="S418" i="2" s="1"/>
  <c r="O308" i="2"/>
  <c r="S308" i="2" s="1"/>
  <c r="O455" i="2"/>
  <c r="S455" i="2" s="1"/>
  <c r="O256" i="2"/>
  <c r="S256" i="2" s="1"/>
  <c r="O484" i="2"/>
  <c r="S484" i="2" s="1"/>
  <c r="O548" i="2"/>
  <c r="S548" i="2" s="1"/>
  <c r="O564" i="2"/>
  <c r="S564" i="2" s="1"/>
  <c r="O660" i="2"/>
  <c r="S660" i="2" s="1"/>
  <c r="O676" i="2"/>
  <c r="S676" i="2" s="1"/>
  <c r="O740" i="2"/>
  <c r="S740" i="2" s="1"/>
  <c r="O756" i="2"/>
  <c r="S756" i="2" s="1"/>
  <c r="O772" i="2"/>
  <c r="S772" i="2" s="1"/>
  <c r="O804" i="2"/>
  <c r="S804" i="2" s="1"/>
  <c r="O820" i="2"/>
  <c r="S820" i="2" s="1"/>
  <c r="O836" i="2"/>
  <c r="S836" i="2" s="1"/>
  <c r="O868" i="2"/>
  <c r="S868" i="2" s="1"/>
  <c r="O523" i="2"/>
  <c r="S523" i="2" s="1"/>
  <c r="O566" i="2"/>
  <c r="S566" i="2" s="1"/>
  <c r="O651" i="2"/>
  <c r="S651" i="2" s="1"/>
  <c r="O737" i="2"/>
  <c r="S737" i="2" s="1"/>
  <c r="O758" i="2"/>
  <c r="S758" i="2" s="1"/>
  <c r="O801" i="2"/>
  <c r="S801" i="2" s="1"/>
  <c r="O345" i="2"/>
  <c r="S345" i="2" s="1"/>
  <c r="O204" i="2"/>
  <c r="S204" i="2" s="1"/>
  <c r="O428" i="2"/>
  <c r="S428" i="2" s="1"/>
  <c r="O339" i="2"/>
  <c r="S339" i="2" s="1"/>
  <c r="O250" i="2"/>
  <c r="S250" i="2" s="1"/>
  <c r="O287" i="2"/>
  <c r="S287" i="2" s="1"/>
  <c r="O399" i="2"/>
  <c r="S399" i="2" s="1"/>
  <c r="O267" i="2"/>
  <c r="S267" i="2" s="1"/>
  <c r="O443" i="2"/>
  <c r="S443" i="2" s="1"/>
  <c r="O508" i="2"/>
  <c r="S508" i="2" s="1"/>
  <c r="O572" i="2"/>
  <c r="S572" i="2" s="1"/>
  <c r="O588" i="2"/>
  <c r="S588" i="2" s="1"/>
  <c r="O636" i="2"/>
  <c r="S636" i="2" s="1"/>
  <c r="O668" i="2"/>
  <c r="S668" i="2" s="1"/>
  <c r="O748" i="2"/>
  <c r="S748" i="2" s="1"/>
  <c r="O844" i="2"/>
  <c r="S844" i="2" s="1"/>
  <c r="O860" i="2"/>
  <c r="S860" i="2" s="1"/>
  <c r="O491" i="2"/>
  <c r="S491" i="2" s="1"/>
  <c r="O577" i="2"/>
  <c r="S577" i="2" s="1"/>
  <c r="O619" i="2"/>
  <c r="S619" i="2" s="1"/>
  <c r="O641" i="2"/>
  <c r="S641" i="2" s="1"/>
  <c r="O662" i="2"/>
  <c r="S662" i="2" s="1"/>
  <c r="O705" i="2"/>
  <c r="S705" i="2" s="1"/>
  <c r="O833" i="2"/>
  <c r="S833" i="2" s="1"/>
  <c r="O423" i="2"/>
  <c r="S423" i="2" s="1"/>
  <c r="O274" i="2"/>
  <c r="S274" i="2" s="1"/>
  <c r="O281" i="2"/>
  <c r="S281" i="2" s="1"/>
  <c r="O201" i="2"/>
  <c r="S201" i="2" s="1"/>
  <c r="O415" i="2"/>
  <c r="S415" i="2" s="1"/>
  <c r="O330" i="2"/>
  <c r="S330" i="2" s="1"/>
  <c r="O244" i="2"/>
  <c r="S244" i="2" s="1"/>
  <c r="O218" i="2"/>
  <c r="S218" i="2" s="1"/>
  <c r="O440" i="2"/>
  <c r="S440" i="2" s="1"/>
  <c r="O355" i="2"/>
  <c r="S355" i="2" s="1"/>
  <c r="O211" i="2"/>
  <c r="S211" i="2" s="1"/>
  <c r="O439" i="2"/>
  <c r="S439" i="2" s="1"/>
  <c r="O268" i="2"/>
  <c r="S268" i="2" s="1"/>
  <c r="O441" i="2"/>
  <c r="S441" i="2" s="1"/>
  <c r="O377" i="2"/>
  <c r="S377" i="2" s="1"/>
  <c r="O289" i="2"/>
  <c r="S289" i="2" s="1"/>
  <c r="O249" i="2"/>
  <c r="S249" i="2" s="1"/>
  <c r="O225" i="2"/>
  <c r="S225" i="2" s="1"/>
  <c r="O358" i="2"/>
  <c r="S358" i="2" s="1"/>
  <c r="O272" i="2"/>
  <c r="S272" i="2" s="1"/>
  <c r="O251" i="2"/>
  <c r="S251" i="2" s="1"/>
  <c r="O463" i="2"/>
  <c r="S463" i="2" s="1"/>
  <c r="O404" i="2"/>
  <c r="S404" i="2" s="1"/>
  <c r="O191" i="2"/>
  <c r="S191" i="2" s="1"/>
  <c r="O344" i="2"/>
  <c r="S344" i="2" s="1"/>
  <c r="O323" i="2"/>
  <c r="S323" i="2" s="1"/>
  <c r="O238" i="2"/>
  <c r="S238" i="2" s="1"/>
  <c r="O195" i="2"/>
  <c r="S195" i="2" s="1"/>
  <c r="O434" i="2"/>
  <c r="S434" i="2" s="1"/>
  <c r="O412" i="2"/>
  <c r="S412" i="2" s="1"/>
  <c r="O370" i="2"/>
  <c r="S370" i="2" s="1"/>
  <c r="O327" i="2"/>
  <c r="S327" i="2" s="1"/>
  <c r="O405" i="2"/>
  <c r="S405" i="2" s="1"/>
  <c r="O341" i="2"/>
  <c r="S341" i="2" s="1"/>
  <c r="O293" i="2"/>
  <c r="S293" i="2" s="1"/>
  <c r="O229" i="2"/>
  <c r="S229" i="2" s="1"/>
  <c r="O193" i="2"/>
  <c r="S193" i="2" s="1"/>
  <c r="B59" i="4"/>
  <c r="C62" i="4" s="1"/>
  <c r="Q10" i="2" l="1"/>
  <c r="P10" i="2"/>
  <c r="R10" i="2"/>
  <c r="O10" i="2"/>
  <c r="B53" i="2"/>
  <c r="B54" i="2" l="1"/>
  <c r="B41" i="1" s="1"/>
  <c r="B55" i="2"/>
  <c r="B56" i="2" l="1"/>
  <c r="B57" i="2" s="1"/>
  <c r="B61" i="2"/>
  <c r="D13" i="19" l="1"/>
  <c r="B42" i="1"/>
  <c r="L48" i="9"/>
  <c r="Q477" i="2"/>
  <c r="R477" i="2" s="1"/>
  <c r="Q673" i="2"/>
  <c r="R673" i="2" s="1"/>
  <c r="Q155" i="2"/>
  <c r="R155" i="2" s="1"/>
  <c r="Q630" i="2"/>
  <c r="R630" i="2" s="1"/>
  <c r="Q121" i="2"/>
  <c r="R121" i="2" s="1"/>
  <c r="Q481" i="2"/>
  <c r="R481" i="2" s="1"/>
  <c r="Q20" i="2"/>
  <c r="R20" i="2" s="1"/>
  <c r="Q320" i="2"/>
  <c r="R320" i="2" s="1"/>
  <c r="Q23" i="2"/>
  <c r="R23" i="2" s="1"/>
  <c r="R4" i="2"/>
  <c r="Q29" i="2"/>
  <c r="R29" i="2" s="1"/>
  <c r="Q244" i="2"/>
  <c r="R244" i="2" s="1"/>
  <c r="Q108" i="2"/>
  <c r="R108" i="2" s="1"/>
  <c r="Q260" i="2"/>
  <c r="R260" i="2" s="1"/>
  <c r="Q124" i="2"/>
  <c r="R124" i="2" s="1"/>
  <c r="Q71" i="2"/>
  <c r="R71" i="2" s="1"/>
  <c r="Q602" i="2"/>
  <c r="R602" i="2" s="1"/>
  <c r="Q411" i="2"/>
  <c r="R411" i="2" s="1"/>
  <c r="Q86" i="2"/>
  <c r="R86" i="2" s="1"/>
  <c r="Q294" i="2"/>
  <c r="R294" i="2" s="1"/>
  <c r="Q588" i="2"/>
  <c r="R588" i="2" s="1"/>
  <c r="Q769" i="2"/>
  <c r="R769" i="2" s="1"/>
  <c r="Q868" i="2"/>
  <c r="R868" i="2" s="1"/>
  <c r="Q177" i="2"/>
  <c r="R177" i="2" s="1"/>
  <c r="Q593" i="2"/>
  <c r="R593" i="2" s="1"/>
  <c r="Q148" i="2"/>
  <c r="R148" i="2" s="1"/>
  <c r="Q887" i="2"/>
  <c r="R887" i="2" s="1"/>
  <c r="Q207" i="2"/>
  <c r="R207" i="2" s="1"/>
  <c r="Q804" i="2"/>
  <c r="R804" i="2" s="1"/>
  <c r="Q697" i="2"/>
  <c r="R697" i="2" s="1"/>
  <c r="Q407" i="2"/>
  <c r="R407" i="2" s="1"/>
  <c r="Q273" i="2"/>
  <c r="R273" i="2" s="1"/>
  <c r="Q695" i="2"/>
  <c r="R695" i="2" s="1"/>
  <c r="Q24" i="2"/>
  <c r="R24" i="2" s="1"/>
  <c r="Q99" i="2"/>
  <c r="R99" i="2" s="1"/>
  <c r="Q44" i="2"/>
  <c r="R44" i="2" s="1"/>
  <c r="Q138" i="2"/>
  <c r="R138" i="2" s="1"/>
  <c r="Q337" i="2"/>
  <c r="R337" i="2" s="1"/>
  <c r="Q378" i="2"/>
  <c r="R378" i="2" s="1"/>
  <c r="Q886" i="2"/>
  <c r="R886" i="2" s="1"/>
  <c r="Q35" i="2"/>
  <c r="R35" i="2" s="1"/>
  <c r="Q186" i="2"/>
  <c r="R186" i="2" s="1"/>
  <c r="Q609" i="2"/>
  <c r="R609" i="2" s="1"/>
  <c r="Q772" i="2"/>
  <c r="R772" i="2" s="1"/>
  <c r="Q793" i="2"/>
  <c r="R793" i="2" s="1"/>
  <c r="Q812" i="2"/>
  <c r="R812" i="2" s="1"/>
  <c r="Q182" i="2"/>
  <c r="R182" i="2" s="1"/>
  <c r="Q636" i="2"/>
  <c r="R636" i="2" s="1"/>
  <c r="Q825" i="2"/>
  <c r="R825" i="2" s="1"/>
  <c r="Q34" i="2"/>
  <c r="R34" i="2" s="1"/>
  <c r="Q331" i="2"/>
  <c r="R331" i="2" s="1"/>
  <c r="Q633" i="2"/>
  <c r="R633" i="2" s="1"/>
  <c r="Q184" i="2"/>
  <c r="R184" i="2" s="1"/>
  <c r="Q638" i="2"/>
  <c r="R638" i="2" s="1"/>
  <c r="Q145" i="2"/>
  <c r="R145" i="2" s="1"/>
  <c r="Q595" i="2"/>
  <c r="R595" i="2" s="1"/>
  <c r="Q478" i="2"/>
  <c r="R478" i="2" s="1"/>
  <c r="Q286" i="2"/>
  <c r="R286" i="2" s="1"/>
  <c r="Q776" i="2"/>
  <c r="R776" i="2" s="1"/>
  <c r="Q556" i="2"/>
  <c r="R556" i="2" s="1"/>
  <c r="Q334" i="2"/>
  <c r="R334" i="2" s="1"/>
  <c r="Q285" i="2"/>
  <c r="R285" i="2" s="1"/>
  <c r="M4" i="2"/>
  <c r="Q614" i="2"/>
  <c r="R614" i="2" s="1"/>
  <c r="Q831" i="2"/>
  <c r="R831" i="2" s="1"/>
  <c r="Q54" i="2"/>
  <c r="R54" i="2" s="1"/>
  <c r="Q152" i="2"/>
  <c r="R152" i="2" s="1"/>
  <c r="Q353" i="2"/>
  <c r="R353" i="2" s="1"/>
  <c r="Q110" i="2"/>
  <c r="R110" i="2" s="1"/>
  <c r="Q52" i="2"/>
  <c r="R52" i="2" s="1"/>
  <c r="Q374" i="2"/>
  <c r="R374" i="2" s="1"/>
  <c r="Q450" i="2"/>
  <c r="R450" i="2" s="1"/>
  <c r="Q222" i="2"/>
  <c r="R222" i="2" s="1"/>
  <c r="Q150" i="2"/>
  <c r="R150" i="2" s="1"/>
  <c r="Q94" i="2"/>
  <c r="R94" i="2" s="1"/>
  <c r="Q464" i="2"/>
  <c r="R464" i="2" s="1"/>
  <c r="Q635" i="2"/>
  <c r="R635" i="2" s="1"/>
  <c r="Q235" i="2"/>
  <c r="R235" i="2" s="1"/>
  <c r="Q74" i="2"/>
  <c r="R74" i="2" s="1"/>
  <c r="Q586" i="2"/>
  <c r="R586" i="2" s="1"/>
  <c r="Q866" i="2"/>
  <c r="R866" i="2" s="1"/>
  <c r="Q563" i="2"/>
  <c r="R563" i="2" s="1"/>
  <c r="Q81" i="2"/>
  <c r="R81" i="2" s="1"/>
  <c r="Q773" i="2"/>
  <c r="R773" i="2" s="1"/>
  <c r="Q557" i="2"/>
  <c r="R557" i="2" s="1"/>
  <c r="Q187" i="2"/>
  <c r="R187" i="2" s="1"/>
  <c r="Q96" i="2"/>
  <c r="R96" i="2" s="1"/>
  <c r="Q246" i="2"/>
  <c r="R246" i="2" s="1"/>
  <c r="Q889" i="2"/>
  <c r="R889" i="2" s="1"/>
  <c r="Q691" i="2"/>
  <c r="R691" i="2" s="1"/>
  <c r="Q849" i="2"/>
  <c r="R849" i="2" s="1"/>
  <c r="Q206" i="2"/>
  <c r="R206" i="2" s="1"/>
  <c r="Q460" i="2"/>
  <c r="R460" i="2" s="1"/>
  <c r="Q612" i="2"/>
  <c r="R612" i="2" s="1"/>
  <c r="Q783" i="2"/>
  <c r="R783" i="2" s="1"/>
  <c r="Q267" i="2"/>
  <c r="R267" i="2" s="1"/>
  <c r="Q91" i="2"/>
  <c r="R91" i="2" s="1"/>
  <c r="Q69" i="2"/>
  <c r="R69" i="2" s="1"/>
  <c r="Q32" i="2"/>
  <c r="R32" i="2" s="1"/>
  <c r="Q77" i="2"/>
  <c r="R77" i="2" s="1"/>
  <c r="Q127" i="2"/>
  <c r="R127" i="2" s="1"/>
  <c r="Q389" i="2"/>
  <c r="R389" i="2" s="1"/>
  <c r="Q536" i="2"/>
  <c r="R536" i="2" s="1"/>
  <c r="Q431" i="2"/>
  <c r="R431" i="2" s="1"/>
  <c r="Q45" i="2"/>
  <c r="R45" i="2" s="1"/>
  <c r="Q465" i="2"/>
  <c r="R465" i="2" s="1"/>
  <c r="Q453" i="2"/>
  <c r="R453" i="2" s="1"/>
  <c r="Q377" i="2"/>
  <c r="R377" i="2" s="1"/>
  <c r="Q647" i="2"/>
  <c r="R647" i="2" s="1"/>
  <c r="Q62" i="2"/>
  <c r="R62" i="2" s="1"/>
  <c r="Q288" i="2"/>
  <c r="R288" i="2" s="1"/>
  <c r="Q535" i="2"/>
  <c r="R535" i="2" s="1"/>
  <c r="Q749" i="2"/>
  <c r="R749" i="2" s="1"/>
  <c r="Q832" i="2"/>
  <c r="R832" i="2" s="1"/>
  <c r="Q473" i="2"/>
  <c r="R473" i="2" s="1"/>
  <c r="Q392" i="2"/>
  <c r="R392" i="2" s="1"/>
  <c r="Q31" i="2"/>
  <c r="R31" i="2" s="1"/>
  <c r="Q162" i="2"/>
  <c r="R162" i="2" s="1"/>
  <c r="Q549" i="2"/>
  <c r="R549" i="2" s="1"/>
  <c r="Q362" i="2"/>
  <c r="R362" i="2" s="1"/>
  <c r="Q675" i="2"/>
  <c r="R675" i="2" s="1"/>
  <c r="Q318" i="2"/>
  <c r="R318" i="2" s="1"/>
  <c r="Q405" i="2"/>
  <c r="R405" i="2" s="1"/>
  <c r="Q489" i="2"/>
  <c r="R489" i="2" s="1"/>
  <c r="Q358" i="2"/>
  <c r="R358" i="2" s="1"/>
  <c r="Q585" i="2"/>
  <c r="R585" i="2" s="1"/>
  <c r="B51" i="4"/>
  <c r="O192" i="4" s="1"/>
  <c r="Q528" i="2"/>
  <c r="R528" i="2" s="1"/>
  <c r="Q101" i="2"/>
  <c r="R101" i="2" s="1"/>
  <c r="Q47" i="2"/>
  <c r="R47" i="2" s="1"/>
  <c r="Q164" i="2"/>
  <c r="R164" i="2" s="1"/>
  <c r="Q14" i="2"/>
  <c r="R14" i="2" s="1"/>
  <c r="Q169" i="2"/>
  <c r="R169" i="2" s="1"/>
  <c r="Q49" i="2"/>
  <c r="R49" i="2" s="1"/>
  <c r="Q401" i="2"/>
  <c r="R401" i="2" s="1"/>
  <c r="Q727" i="2"/>
  <c r="R727" i="2" s="1"/>
  <c r="Q663" i="2"/>
  <c r="R663" i="2" s="1"/>
  <c r="Q562" i="2"/>
  <c r="R562" i="2" s="1"/>
  <c r="Q42" i="2"/>
  <c r="R42" i="2" s="1"/>
  <c r="Q137" i="2"/>
  <c r="R137" i="2" s="1"/>
  <c r="Q188" i="2"/>
  <c r="R188" i="2" s="1"/>
  <c r="Q543" i="2"/>
  <c r="R543" i="2" s="1"/>
  <c r="Q837" i="2"/>
  <c r="R837" i="2" s="1"/>
  <c r="Q279" i="2"/>
  <c r="R279" i="2" s="1"/>
  <c r="Q301" i="2"/>
  <c r="R301" i="2" s="1"/>
  <c r="Q144" i="2"/>
  <c r="R144" i="2" s="1"/>
  <c r="Q289" i="2"/>
  <c r="R289" i="2" s="1"/>
  <c r="Q423" i="2"/>
  <c r="R423" i="2" s="1"/>
  <c r="Q249" i="2"/>
  <c r="R249" i="2" s="1"/>
  <c r="Q851" i="2"/>
  <c r="R851" i="2" s="1"/>
  <c r="Q22" i="2"/>
  <c r="R22" i="2" s="1"/>
  <c r="Q830" i="2"/>
  <c r="R830" i="2" s="1"/>
  <c r="Q292" i="2"/>
  <c r="R292" i="2" s="1"/>
  <c r="Q854" i="2"/>
  <c r="R854" i="2" s="1"/>
  <c r="Q51" i="2"/>
  <c r="R51" i="2" s="1"/>
  <c r="Q115" i="2"/>
  <c r="R115" i="2" s="1"/>
  <c r="Q130" i="2"/>
  <c r="R130" i="2" s="1"/>
  <c r="Q768" i="2"/>
  <c r="R768" i="2" s="1"/>
  <c r="Q506" i="2"/>
  <c r="R506" i="2" s="1"/>
  <c r="Q263" i="2"/>
  <c r="R263" i="2" s="1"/>
  <c r="Q277" i="2"/>
  <c r="R277" i="2" s="1"/>
  <c r="Q571" i="2"/>
  <c r="R571" i="2" s="1"/>
  <c r="Q796" i="2"/>
  <c r="R796" i="2" s="1"/>
  <c r="Q484" i="2"/>
  <c r="R484" i="2" s="1"/>
  <c r="Q564" i="2"/>
  <c r="R564" i="2" s="1"/>
  <c r="Q501" i="2"/>
  <c r="R501" i="2" s="1"/>
  <c r="Q370" i="2"/>
  <c r="R370" i="2" s="1"/>
  <c r="Q502" i="2"/>
  <c r="R502" i="2" s="1"/>
  <c r="Q326" i="2"/>
  <c r="R326" i="2" s="1"/>
  <c r="Q368" i="2"/>
  <c r="R368" i="2" s="1"/>
  <c r="Q16" i="2"/>
  <c r="R16" i="2" s="1"/>
  <c r="Q154" i="2"/>
  <c r="R154" i="2" s="1"/>
  <c r="Q28" i="2"/>
  <c r="R28" i="2" s="1"/>
  <c r="Q122" i="2"/>
  <c r="R122" i="2" s="1"/>
  <c r="Q63" i="2"/>
  <c r="R63" i="2" s="1"/>
  <c r="Q37" i="2"/>
  <c r="R37" i="2" s="1"/>
  <c r="Q168" i="2"/>
  <c r="R168" i="2" s="1"/>
  <c r="Q178" i="2"/>
  <c r="R178" i="2" s="1"/>
  <c r="Q156" i="2"/>
  <c r="R156" i="2" s="1"/>
  <c r="Q865" i="2"/>
  <c r="R865" i="2" s="1"/>
  <c r="Q740" i="2"/>
  <c r="R740" i="2" s="1"/>
  <c r="Q550" i="2"/>
  <c r="R550" i="2" s="1"/>
  <c r="Q490" i="2"/>
  <c r="R490" i="2" s="1"/>
  <c r="Q780" i="2"/>
  <c r="R780" i="2" s="1"/>
  <c r="Q15" i="2"/>
  <c r="R15" i="2" s="1"/>
  <c r="Q176" i="2"/>
  <c r="R176" i="2" s="1"/>
  <c r="Q83" i="2"/>
  <c r="R83" i="2" s="1"/>
  <c r="Q46" i="2"/>
  <c r="R46" i="2" s="1"/>
  <c r="Q287" i="2"/>
  <c r="R287" i="2" s="1"/>
  <c r="Q338" i="2"/>
  <c r="R338" i="2" s="1"/>
  <c r="Q420" i="2"/>
  <c r="R420" i="2" s="1"/>
  <c r="Q888" i="2"/>
  <c r="R888" i="2" s="1"/>
  <c r="Q518" i="2"/>
  <c r="R518" i="2" s="1"/>
  <c r="Q717" i="2"/>
  <c r="R717" i="2" s="1"/>
  <c r="Q92" i="2"/>
  <c r="R92" i="2" s="1"/>
  <c r="Q204" i="2"/>
  <c r="R204" i="2" s="1"/>
  <c r="Q847" i="2"/>
  <c r="R847" i="2" s="1"/>
  <c r="Q250" i="2"/>
  <c r="R250" i="2" s="1"/>
  <c r="Q664" i="2"/>
  <c r="R664" i="2" s="1"/>
  <c r="Q525" i="2"/>
  <c r="R525" i="2" s="1"/>
  <c r="Q56" i="2"/>
  <c r="R56" i="2" s="1"/>
  <c r="Q290" i="2"/>
  <c r="R290" i="2" s="1"/>
  <c r="Q517" i="2"/>
  <c r="R517" i="2" s="1"/>
  <c r="Q281" i="2"/>
  <c r="R281" i="2" s="1"/>
  <c r="Q234" i="2"/>
  <c r="R234" i="2" s="1"/>
  <c r="Q606" i="2"/>
  <c r="R606" i="2" s="1"/>
  <c r="Q170" i="2"/>
  <c r="R170" i="2" s="1"/>
  <c r="Q787" i="2"/>
  <c r="R787" i="2" s="1"/>
  <c r="Q133" i="2"/>
  <c r="R133" i="2" s="1"/>
  <c r="Q181" i="2"/>
  <c r="R181" i="2" s="1"/>
  <c r="Q703" i="2"/>
  <c r="R703" i="2" s="1"/>
  <c r="Q422" i="2"/>
  <c r="R422" i="2" s="1"/>
  <c r="Q589" i="2"/>
  <c r="R589" i="2" s="1"/>
  <c r="Q241" i="2"/>
  <c r="R241" i="2" s="1"/>
  <c r="Q259" i="2"/>
  <c r="R259" i="2" s="1"/>
  <c r="Q567" i="2"/>
  <c r="R567" i="2" s="1"/>
  <c r="Q587" i="2"/>
  <c r="R587" i="2" s="1"/>
  <c r="Q625" i="2"/>
  <c r="R625" i="2" s="1"/>
  <c r="Q583" i="2"/>
  <c r="R583" i="2" s="1"/>
  <c r="Q488" i="2"/>
  <c r="R488" i="2" s="1"/>
  <c r="Q266" i="2"/>
  <c r="R266" i="2" s="1"/>
  <c r="Q671" i="2"/>
  <c r="R671" i="2" s="1"/>
  <c r="Q309" i="2"/>
  <c r="R309" i="2" s="1"/>
  <c r="Q823" i="2"/>
  <c r="R823" i="2" s="1"/>
  <c r="Q775" i="2"/>
  <c r="R775" i="2" s="1"/>
  <c r="Q867" i="2"/>
  <c r="R867" i="2" s="1"/>
  <c r="Q17" i="2"/>
  <c r="R17" i="2" s="1"/>
  <c r="Q104" i="2"/>
  <c r="R104" i="2" s="1"/>
  <c r="Q174" i="2"/>
  <c r="R174" i="2" s="1"/>
  <c r="Q65" i="2"/>
  <c r="R65" i="2" s="1"/>
  <c r="Q82" i="2"/>
  <c r="R82" i="2" s="1"/>
  <c r="Q103" i="2"/>
  <c r="R103" i="2" s="1"/>
  <c r="Q27" i="2"/>
  <c r="R27" i="2" s="1"/>
  <c r="Q40" i="2"/>
  <c r="R40" i="2" s="1"/>
  <c r="Q175" i="2"/>
  <c r="R175" i="2" s="1"/>
  <c r="Q90" i="2"/>
  <c r="R90" i="2" s="1"/>
  <c r="Q60" i="2"/>
  <c r="R60" i="2" s="1"/>
  <c r="Q105" i="2"/>
  <c r="R105" i="2" s="1"/>
  <c r="Q683" i="2"/>
  <c r="R683" i="2" s="1"/>
  <c r="Q229" i="2"/>
  <c r="R229" i="2" s="1"/>
  <c r="Q805" i="2"/>
  <c r="R805" i="2" s="1"/>
  <c r="Q665" i="2"/>
  <c r="R665" i="2" s="1"/>
  <c r="Q544" i="2"/>
  <c r="R544" i="2" s="1"/>
  <c r="Q429" i="2"/>
  <c r="R429" i="2" s="1"/>
  <c r="Q845" i="2"/>
  <c r="R845" i="2" s="1"/>
  <c r="Q39" i="2"/>
  <c r="R39" i="2" s="1"/>
  <c r="Q48" i="2"/>
  <c r="R48" i="2" s="1"/>
  <c r="Q106" i="2"/>
  <c r="R106" i="2" s="1"/>
  <c r="Q73" i="2"/>
  <c r="R73" i="2" s="1"/>
  <c r="Q87" i="2"/>
  <c r="R87" i="2" s="1"/>
  <c r="Q480" i="2"/>
  <c r="R480" i="2" s="1"/>
  <c r="Q811" i="2"/>
  <c r="R811" i="2" s="1"/>
  <c r="Q211" i="2"/>
  <c r="R211" i="2" s="1"/>
  <c r="Q336" i="2"/>
  <c r="R336" i="2" s="1"/>
  <c r="Q696" i="2"/>
  <c r="R696" i="2" s="1"/>
  <c r="Q319" i="2"/>
  <c r="R319" i="2" s="1"/>
  <c r="Q653" i="2"/>
  <c r="R653" i="2" s="1"/>
  <c r="Q877" i="2"/>
  <c r="R877" i="2" s="1"/>
  <c r="Q97" i="2"/>
  <c r="R97" i="2" s="1"/>
  <c r="Q226" i="2"/>
  <c r="R226" i="2" s="1"/>
  <c r="Q566" i="2"/>
  <c r="R566" i="2" s="1"/>
  <c r="Q325" i="2"/>
  <c r="R325" i="2" s="1"/>
  <c r="Q491" i="2"/>
  <c r="R491" i="2" s="1"/>
  <c r="Q601" i="2"/>
  <c r="R601" i="2" s="1"/>
  <c r="Q707" i="2"/>
  <c r="R707" i="2" s="1"/>
  <c r="Q684" i="2"/>
  <c r="R684" i="2" s="1"/>
  <c r="Q30" i="2"/>
  <c r="R30" i="2" s="1"/>
  <c r="Q59" i="2"/>
  <c r="R59" i="2" s="1"/>
  <c r="Q415" i="2"/>
  <c r="R415" i="2" s="1"/>
  <c r="Q252" i="2"/>
  <c r="R252" i="2" s="1"/>
  <c r="Q738" i="2"/>
  <c r="R738" i="2" s="1"/>
  <c r="Q238" i="2"/>
  <c r="R238" i="2" s="1"/>
  <c r="Q237" i="2"/>
  <c r="R237" i="2" s="1"/>
  <c r="Q346" i="2"/>
  <c r="R346" i="2" s="1"/>
  <c r="Q78" i="2"/>
  <c r="R78" i="2" s="1"/>
  <c r="Q50" i="2"/>
  <c r="R50" i="2" s="1"/>
  <c r="Q269" i="2"/>
  <c r="R269" i="2" s="1"/>
  <c r="Q66" i="2"/>
  <c r="R66" i="2" s="1"/>
  <c r="Q134" i="2"/>
  <c r="R134" i="2" s="1"/>
  <c r="Q376" i="2"/>
  <c r="R376" i="2" s="1"/>
  <c r="Q254" i="2"/>
  <c r="R254" i="2" s="1"/>
  <c r="Q569" i="2"/>
  <c r="R569" i="2" s="1"/>
  <c r="Q822" i="2"/>
  <c r="R822" i="2" s="1"/>
  <c r="Q842" i="2"/>
  <c r="R842" i="2" s="1"/>
  <c r="Q219" i="2"/>
  <c r="R219" i="2" s="1"/>
  <c r="Q678" i="2"/>
  <c r="R678" i="2" s="1"/>
  <c r="Q354" i="2"/>
  <c r="R354" i="2" s="1"/>
  <c r="Q534" i="2"/>
  <c r="R534" i="2" s="1"/>
  <c r="Q640" i="2"/>
  <c r="R640" i="2" s="1"/>
  <c r="Q479" i="2"/>
  <c r="R479" i="2" s="1"/>
  <c r="Q747" i="2"/>
  <c r="R747" i="2" s="1"/>
  <c r="Q723" i="2"/>
  <c r="R723" i="2" s="1"/>
  <c r="Q509" i="2"/>
  <c r="R509" i="2" s="1"/>
  <c r="Q582" i="2"/>
  <c r="R582" i="2" s="1"/>
  <c r="Q680" i="2"/>
  <c r="R680" i="2" s="1"/>
  <c r="Q495" i="2"/>
  <c r="R495" i="2" s="1"/>
  <c r="Q690" i="2"/>
  <c r="R690" i="2" s="1"/>
  <c r="Q499" i="2"/>
  <c r="R499" i="2" s="1"/>
  <c r="Q764" i="2"/>
  <c r="R764" i="2" s="1"/>
  <c r="Q744" i="2"/>
  <c r="R744" i="2" s="1"/>
  <c r="Q275" i="2"/>
  <c r="R275" i="2" s="1"/>
  <c r="Q733" i="2"/>
  <c r="R733" i="2" s="1"/>
  <c r="Q216" i="2"/>
  <c r="R216" i="2" s="1"/>
  <c r="Q779" i="2"/>
  <c r="R779" i="2" s="1"/>
  <c r="Q652" i="2"/>
  <c r="R652" i="2" s="1"/>
  <c r="Q809" i="2"/>
  <c r="R809" i="2" s="1"/>
  <c r="Q308" i="2"/>
  <c r="R308" i="2" s="1"/>
  <c r="Q860" i="2"/>
  <c r="R860" i="2" s="1"/>
  <c r="Q786" i="2"/>
  <c r="R786" i="2" s="1"/>
  <c r="Q223" i="2"/>
  <c r="R223" i="2" s="1"/>
  <c r="Q778" i="2"/>
  <c r="R778" i="2" s="1"/>
  <c r="Q681" i="2"/>
  <c r="R681" i="2" s="1"/>
  <c r="Q341" i="2"/>
  <c r="R341" i="2" s="1"/>
  <c r="Q497" i="2"/>
  <c r="R497" i="2" s="1"/>
  <c r="Q412" i="2"/>
  <c r="R412" i="2" s="1"/>
  <c r="Q655" i="2"/>
  <c r="R655" i="2" s="1"/>
  <c r="Q268" i="2"/>
  <c r="R268" i="2" s="1"/>
  <c r="Q218" i="2"/>
  <c r="R218" i="2" s="1"/>
  <c r="Q333" i="2"/>
  <c r="R333" i="2" s="1"/>
  <c r="Q280" i="2"/>
  <c r="R280" i="2" s="1"/>
  <c r="Q251" i="2"/>
  <c r="R251" i="2" s="1"/>
  <c r="Q380" i="2"/>
  <c r="R380" i="2" s="1"/>
  <c r="Q651" i="2"/>
  <c r="R651" i="2" s="1"/>
  <c r="Q95" i="2"/>
  <c r="R95" i="2" s="1"/>
  <c r="Q139" i="2"/>
  <c r="R139" i="2" s="1"/>
  <c r="Q53" i="2"/>
  <c r="R53" i="2" s="1"/>
  <c r="Q759" i="2"/>
  <c r="R759" i="2" s="1"/>
  <c r="Q458" i="2"/>
  <c r="R458" i="2" s="1"/>
  <c r="Q140" i="2"/>
  <c r="R140" i="2" s="1"/>
  <c r="Q38" i="2"/>
  <c r="R38" i="2" s="1"/>
  <c r="Q36" i="2"/>
  <c r="R36" i="2" s="1"/>
  <c r="Q306" i="2"/>
  <c r="R306" i="2" s="1"/>
  <c r="Q660" i="2"/>
  <c r="R660" i="2" s="1"/>
  <c r="Q792" i="2"/>
  <c r="R792" i="2" s="1"/>
  <c r="Q203" i="2"/>
  <c r="R203" i="2" s="1"/>
  <c r="Q339" i="2"/>
  <c r="R339" i="2" s="1"/>
  <c r="Q357" i="2"/>
  <c r="R357" i="2" s="1"/>
  <c r="Q801" i="2"/>
  <c r="R801" i="2" s="1"/>
  <c r="Q173" i="2"/>
  <c r="R173" i="2" s="1"/>
  <c r="Q114" i="2"/>
  <c r="R114" i="2" s="1"/>
  <c r="Q598" i="2"/>
  <c r="R598" i="2" s="1"/>
  <c r="Q476" i="2"/>
  <c r="R476" i="2" s="1"/>
  <c r="Q790" i="2"/>
  <c r="R790" i="2" s="1"/>
  <c r="Q760" i="2"/>
  <c r="R760" i="2" s="1"/>
  <c r="Q379" i="2"/>
  <c r="R379" i="2" s="1"/>
  <c r="Q709" i="2"/>
  <c r="R709" i="2" s="1"/>
  <c r="Q485" i="2"/>
  <c r="R485" i="2" s="1"/>
  <c r="Q766" i="2"/>
  <c r="R766" i="2" s="1"/>
  <c r="Q462" i="2"/>
  <c r="R462" i="2" s="1"/>
  <c r="Q111" i="2"/>
  <c r="R111" i="2" s="1"/>
  <c r="Q190" i="2"/>
  <c r="R190" i="2" s="1"/>
  <c r="Q100" i="2"/>
  <c r="R100" i="2" s="1"/>
  <c r="Q264" i="2"/>
  <c r="R264" i="2" s="1"/>
  <c r="Q493" i="2"/>
  <c r="R493" i="2" s="1"/>
  <c r="Q758" i="2"/>
  <c r="R758" i="2" s="1"/>
  <c r="Q366" i="2"/>
  <c r="R366" i="2" s="1"/>
  <c r="Q537" i="2"/>
  <c r="R537" i="2" s="1"/>
  <c r="Q834" i="2"/>
  <c r="R834" i="2" s="1"/>
  <c r="Q467" i="2"/>
  <c r="R467" i="2" s="1"/>
  <c r="Q613" i="2"/>
  <c r="R613" i="2" s="1"/>
  <c r="Q196" i="2"/>
  <c r="R196" i="2" s="1"/>
  <c r="Q248" i="2"/>
  <c r="R248" i="2" s="1"/>
  <c r="Q143" i="2"/>
  <c r="R143" i="2" s="1"/>
  <c r="Q68" i="2"/>
  <c r="R68" i="2" s="1"/>
  <c r="Q123" i="2"/>
  <c r="R123" i="2" s="1"/>
  <c r="Q58" i="2"/>
  <c r="R58" i="2" s="1"/>
  <c r="Q136" i="2"/>
  <c r="R136" i="2" s="1"/>
  <c r="Q76" i="2"/>
  <c r="R76" i="2" s="1"/>
  <c r="Q26" i="2"/>
  <c r="R26" i="2" s="1"/>
  <c r="Q685" i="2"/>
  <c r="R685" i="2" s="1"/>
  <c r="Q621" i="2"/>
  <c r="R621" i="2" s="1"/>
  <c r="Q726" i="2"/>
  <c r="R726" i="2" s="1"/>
  <c r="Q323" i="2"/>
  <c r="R323" i="2" s="1"/>
  <c r="Q863" i="2"/>
  <c r="R863" i="2" s="1"/>
  <c r="Q662" i="2"/>
  <c r="R662" i="2" s="1"/>
  <c r="Q508" i="2"/>
  <c r="R508" i="2" s="1"/>
  <c r="Q702" i="2"/>
  <c r="R702" i="2" s="1"/>
  <c r="Q417" i="2"/>
  <c r="R417" i="2" s="1"/>
  <c r="Q142" i="2"/>
  <c r="R142" i="2" s="1"/>
  <c r="Q70" i="2"/>
  <c r="R70" i="2" s="1"/>
  <c r="Q67" i="2"/>
  <c r="R67" i="2" s="1"/>
  <c r="Q125" i="2"/>
  <c r="R125" i="2" s="1"/>
  <c r="Q80" i="2"/>
  <c r="R80" i="2" s="1"/>
  <c r="Q632" i="2"/>
  <c r="R632" i="2" s="1"/>
  <c r="Q862" i="2"/>
  <c r="R862" i="2" s="1"/>
  <c r="Q581" i="2"/>
  <c r="R581" i="2" s="1"/>
  <c r="Q382" i="2"/>
  <c r="R382" i="2" s="1"/>
  <c r="Q591" i="2"/>
  <c r="R591" i="2" s="1"/>
  <c r="Q345" i="2"/>
  <c r="R345" i="2" s="1"/>
  <c r="Q824" i="2"/>
  <c r="R824" i="2" s="1"/>
  <c r="Q276" i="2"/>
  <c r="R276" i="2" s="1"/>
  <c r="Q406" i="2"/>
  <c r="R406" i="2" s="1"/>
  <c r="Q348" i="2"/>
  <c r="R348" i="2" s="1"/>
  <c r="Q435" i="2"/>
  <c r="R435" i="2" s="1"/>
  <c r="Q41" i="2"/>
  <c r="R41" i="2" s="1"/>
  <c r="Q18" i="2"/>
  <c r="R18" i="2" s="1"/>
  <c r="Q180" i="2"/>
  <c r="R180" i="2" s="1"/>
  <c r="Q88" i="2"/>
  <c r="R88" i="2" s="1"/>
  <c r="Q93" i="2"/>
  <c r="R93" i="2" s="1"/>
  <c r="Q146" i="2"/>
  <c r="R146" i="2" s="1"/>
  <c r="Q163" i="2"/>
  <c r="R163" i="2" s="1"/>
  <c r="Q102" i="2"/>
  <c r="R102" i="2" s="1"/>
  <c r="Q158" i="2"/>
  <c r="R158" i="2" s="1"/>
  <c r="Q529" i="2"/>
  <c r="R529" i="2" s="1"/>
  <c r="Q737" i="2"/>
  <c r="R737" i="2" s="1"/>
  <c r="Q734" i="2"/>
  <c r="R734" i="2" s="1"/>
  <c r="Q261" i="2"/>
  <c r="R261" i="2" s="1"/>
  <c r="Q594" i="2"/>
  <c r="R594" i="2" s="1"/>
  <c r="Q677" i="2"/>
  <c r="R677" i="2" s="1"/>
  <c r="Q634" i="2"/>
  <c r="R634" i="2" s="1"/>
  <c r="Q217" i="2"/>
  <c r="R217" i="2" s="1"/>
  <c r="Q492" i="2"/>
  <c r="R492" i="2" s="1"/>
  <c r="Q579" i="2"/>
  <c r="R579" i="2" s="1"/>
  <c r="Q575" i="2"/>
  <c r="R575" i="2" s="1"/>
  <c r="Q815" i="2"/>
  <c r="R815" i="2" s="1"/>
  <c r="Q391" i="2"/>
  <c r="R391" i="2" s="1"/>
  <c r="Q520" i="2"/>
  <c r="R520" i="2" s="1"/>
  <c r="Q474" i="2"/>
  <c r="R474" i="2" s="1"/>
  <c r="Q131" i="2"/>
  <c r="R131" i="2" s="1"/>
  <c r="Q57" i="2"/>
  <c r="R57" i="2" s="1"/>
  <c r="Q151" i="2"/>
  <c r="R151" i="2" s="1"/>
  <c r="Q704" i="2"/>
  <c r="R704" i="2" s="1"/>
  <c r="Q372" i="2"/>
  <c r="R372" i="2" s="1"/>
  <c r="Q539" i="2"/>
  <c r="R539" i="2" s="1"/>
  <c r="Q645" i="2"/>
  <c r="R645" i="2" s="1"/>
  <c r="Q296" i="2"/>
  <c r="R296" i="2" s="1"/>
  <c r="Q706" i="2"/>
  <c r="R706" i="2" s="1"/>
  <c r="Q409" i="2"/>
  <c r="R409" i="2" s="1"/>
  <c r="Q192" i="2"/>
  <c r="R192" i="2" s="1"/>
  <c r="Q618" i="2"/>
  <c r="R618" i="2" s="1"/>
  <c r="Q365" i="2"/>
  <c r="R365" i="2" s="1"/>
  <c r="Q844" i="2"/>
  <c r="R844" i="2" s="1"/>
  <c r="Q516" i="2"/>
  <c r="R516" i="2" s="1"/>
  <c r="Q61" i="2"/>
  <c r="R61" i="2" s="1"/>
  <c r="Q72" i="2"/>
  <c r="R72" i="2" s="1"/>
  <c r="Q305" i="2"/>
  <c r="R305" i="2" s="1"/>
  <c r="Q202" i="2"/>
  <c r="R202" i="2" s="1"/>
  <c r="Q624" i="2"/>
  <c r="R624" i="2" s="1"/>
  <c r="Q676" i="2"/>
  <c r="R676" i="2" s="1"/>
  <c r="Q576" i="2"/>
  <c r="R576" i="2" s="1"/>
  <c r="Q470" i="2"/>
  <c r="R470" i="2" s="1"/>
  <c r="Q620" i="2"/>
  <c r="R620" i="2" s="1"/>
  <c r="Q857" i="2"/>
  <c r="R857" i="2" s="1"/>
  <c r="Q363" i="2"/>
  <c r="R363" i="2" s="1"/>
  <c r="Q755" i="2"/>
  <c r="R755" i="2" s="1"/>
  <c r="Q43" i="2"/>
  <c r="R43" i="2" s="1"/>
  <c r="Q132" i="2"/>
  <c r="R132" i="2" s="1"/>
  <c r="Q189" i="2"/>
  <c r="R189" i="2" s="1"/>
  <c r="Q33" i="2"/>
  <c r="R33" i="2" s="1"/>
  <c r="Q172" i="2"/>
  <c r="R172" i="2" s="1"/>
  <c r="Q505" i="2"/>
  <c r="R505" i="2" s="1"/>
  <c r="Q64" i="2"/>
  <c r="R64" i="2" s="1"/>
  <c r="Q117" i="2"/>
  <c r="R117" i="2" s="1"/>
  <c r="Q107" i="2"/>
  <c r="R107" i="2" s="1"/>
  <c r="Q116" i="2"/>
  <c r="R116" i="2" s="1"/>
  <c r="Q209" i="2"/>
  <c r="R209" i="2" s="1"/>
  <c r="Q670" i="2"/>
  <c r="R670" i="2" s="1"/>
  <c r="Q210" i="2"/>
  <c r="R210" i="2" s="1"/>
  <c r="Q869" i="2"/>
  <c r="R869" i="2" s="1"/>
  <c r="Q441" i="2"/>
  <c r="R441" i="2" s="1"/>
  <c r="Q451" i="2"/>
  <c r="R451" i="2" s="1"/>
  <c r="Q278" i="2"/>
  <c r="R278" i="2" s="1"/>
  <c r="Q307" i="2"/>
  <c r="R307" i="2" s="1"/>
  <c r="Q839" i="2"/>
  <c r="R839" i="2" s="1"/>
  <c r="Q720" i="2"/>
  <c r="R720" i="2" s="1"/>
  <c r="Q232" i="2"/>
  <c r="R232" i="2" s="1"/>
  <c r="Q600" i="2"/>
  <c r="R600" i="2" s="1"/>
  <c r="Q698" i="2"/>
  <c r="R698" i="2" s="1"/>
  <c r="Q864" i="2"/>
  <c r="R864" i="2" s="1"/>
  <c r="Q394" i="2"/>
  <c r="R394" i="2" s="1"/>
  <c r="Q315" i="2"/>
  <c r="R315" i="2" s="1"/>
  <c r="Q381" i="2"/>
  <c r="R381" i="2" s="1"/>
  <c r="Q803" i="2"/>
  <c r="R803" i="2" s="1"/>
  <c r="Q610" i="2"/>
  <c r="R610" i="2" s="1"/>
  <c r="Q820" i="2"/>
  <c r="R820" i="2" s="1"/>
  <c r="Q745" i="2"/>
  <c r="R745" i="2" s="1"/>
  <c r="Q682" i="2"/>
  <c r="R682" i="2" s="1"/>
  <c r="Q523" i="2"/>
  <c r="R523" i="2" s="1"/>
  <c r="Q570" i="2"/>
  <c r="R570" i="2" s="1"/>
  <c r="Q327" i="2"/>
  <c r="R327" i="2" s="1"/>
  <c r="Q608" i="2"/>
  <c r="R608" i="2" s="1"/>
  <c r="Q788" i="2"/>
  <c r="R788" i="2" s="1"/>
  <c r="Q265" i="2"/>
  <c r="R265" i="2" s="1"/>
  <c r="Q208" i="2"/>
  <c r="R208" i="2" s="1"/>
  <c r="Q861" i="2"/>
  <c r="R861" i="2" s="1"/>
  <c r="Q565" i="2"/>
  <c r="R565" i="2" s="1"/>
  <c r="Q329" i="2"/>
  <c r="R329" i="2" s="1"/>
  <c r="Q554" i="2"/>
  <c r="R554" i="2" s="1"/>
  <c r="Q858" i="2"/>
  <c r="R858" i="2" s="1"/>
  <c r="Q555" i="2"/>
  <c r="R555" i="2" s="1"/>
  <c r="Q349" i="2"/>
  <c r="R349" i="2" s="1"/>
  <c r="Q643" i="2"/>
  <c r="R643" i="2" s="1"/>
  <c r="Q818" i="2"/>
  <c r="R818" i="2" s="1"/>
  <c r="Q724" i="2"/>
  <c r="R724" i="2" s="1"/>
  <c r="Q686" i="2"/>
  <c r="R686" i="2" s="1"/>
  <c r="Q700" i="2"/>
  <c r="R700" i="2" s="1"/>
  <c r="Q639" i="2"/>
  <c r="R639" i="2" s="1"/>
  <c r="Q514" i="2"/>
  <c r="R514" i="2" s="1"/>
  <c r="Q821" i="2"/>
  <c r="R821" i="2" s="1"/>
  <c r="Q245" i="2"/>
  <c r="R245" i="2" s="1"/>
  <c r="Q355" i="2"/>
  <c r="R355" i="2" s="1"/>
  <c r="Q542" i="2"/>
  <c r="R542" i="2" s="1"/>
  <c r="Q515" i="2"/>
  <c r="R515" i="2" s="1"/>
  <c r="Q615" i="2"/>
  <c r="R615" i="2" s="1"/>
  <c r="Q439" i="2"/>
  <c r="R439" i="2" s="1"/>
  <c r="Q810" i="2"/>
  <c r="R810" i="2" s="1"/>
  <c r="Q197" i="2"/>
  <c r="R197" i="2" s="1"/>
  <c r="Q425" i="2"/>
  <c r="R425" i="2" s="1"/>
  <c r="Q661" i="2"/>
  <c r="R661" i="2" s="1"/>
  <c r="Q483" i="2"/>
  <c r="R483" i="2" s="1"/>
  <c r="Q385" i="2"/>
  <c r="R385" i="2" s="1"/>
  <c r="Q762" i="2"/>
  <c r="R762" i="2" s="1"/>
  <c r="Q843" i="2"/>
  <c r="R843" i="2" s="1"/>
  <c r="Q871" i="2"/>
  <c r="R871" i="2" s="1"/>
  <c r="Q597" i="2"/>
  <c r="R597" i="2" s="1"/>
  <c r="Q654" i="2"/>
  <c r="R654" i="2" s="1"/>
  <c r="Q545" i="2"/>
  <c r="R545" i="2" s="1"/>
  <c r="Q283" i="2"/>
  <c r="R283" i="2" s="1"/>
  <c r="Q317" i="2"/>
  <c r="R317" i="2" s="1"/>
  <c r="Q297" i="2"/>
  <c r="R297" i="2" s="1"/>
  <c r="Q692" i="2"/>
  <c r="R692" i="2" s="1"/>
  <c r="Q785" i="2"/>
  <c r="R785" i="2" s="1"/>
  <c r="Q247" i="2"/>
  <c r="R247" i="2" s="1"/>
  <c r="Q559" i="2"/>
  <c r="R559" i="2" s="1"/>
  <c r="Q876" i="2"/>
  <c r="R876" i="2" s="1"/>
  <c r="Q763" i="2"/>
  <c r="R763" i="2" s="1"/>
  <c r="Q795" i="2"/>
  <c r="R795" i="2" s="1"/>
  <c r="Q728" i="2"/>
  <c r="R728" i="2" s="1"/>
  <c r="Q711" i="2"/>
  <c r="R711" i="2" s="1"/>
  <c r="Q335" i="2"/>
  <c r="R335" i="2" s="1"/>
  <c r="Q836" i="2"/>
  <c r="R836" i="2" s="1"/>
  <c r="Q883" i="2"/>
  <c r="R883" i="2" s="1"/>
  <c r="Q330" i="2"/>
  <c r="R330" i="2" s="1"/>
  <c r="Q418" i="2"/>
  <c r="R418" i="2" s="1"/>
  <c r="Q118" i="2"/>
  <c r="R118" i="2" s="1"/>
  <c r="Q129" i="2"/>
  <c r="R129" i="2" s="1"/>
  <c r="Q185" i="2"/>
  <c r="R185" i="2" s="1"/>
  <c r="Q165" i="2"/>
  <c r="R165" i="2" s="1"/>
  <c r="Q160" i="2"/>
  <c r="R160" i="2" s="1"/>
  <c r="Q157" i="2"/>
  <c r="R157" i="2" s="1"/>
  <c r="Q770" i="2"/>
  <c r="R770" i="2" s="1"/>
  <c r="Q503" i="2"/>
  <c r="R503" i="2" s="1"/>
  <c r="Q89" i="2"/>
  <c r="R89" i="2" s="1"/>
  <c r="Q167" i="2"/>
  <c r="R167" i="2" s="1"/>
  <c r="Q153" i="2"/>
  <c r="R153" i="2" s="1"/>
  <c r="Q25" i="2"/>
  <c r="R25" i="2" s="1"/>
  <c r="Q166" i="2"/>
  <c r="R166" i="2" s="1"/>
  <c r="Q679" i="2"/>
  <c r="R679" i="2" s="1"/>
  <c r="Q519" i="2"/>
  <c r="R519" i="2" s="1"/>
  <c r="Q687" i="2"/>
  <c r="R687" i="2" s="1"/>
  <c r="Q447" i="2"/>
  <c r="R447" i="2" s="1"/>
  <c r="Q494" i="2"/>
  <c r="R494" i="2" s="1"/>
  <c r="Q364" i="2"/>
  <c r="R364" i="2" s="1"/>
  <c r="Q827" i="2"/>
  <c r="R827" i="2" s="1"/>
  <c r="Q548" i="2"/>
  <c r="R548" i="2" s="1"/>
  <c r="Q552" i="2"/>
  <c r="R552" i="2" s="1"/>
  <c r="Q466" i="2"/>
  <c r="R466" i="2" s="1"/>
  <c r="Q195" i="2"/>
  <c r="R195" i="2" s="1"/>
  <c r="Q628" i="2"/>
  <c r="R628" i="2" s="1"/>
  <c r="Q547" i="2"/>
  <c r="R547" i="2" s="1"/>
  <c r="Q119" i="2"/>
  <c r="R119" i="2" s="1"/>
  <c r="Q109" i="2"/>
  <c r="R109" i="2" s="1"/>
  <c r="Q179" i="2"/>
  <c r="R179" i="2" s="1"/>
  <c r="Q161" i="2"/>
  <c r="R161" i="2" s="1"/>
  <c r="Q303" i="2"/>
  <c r="R303" i="2" s="1"/>
  <c r="Q350" i="2"/>
  <c r="R350" i="2" s="1"/>
  <c r="Q220" i="2"/>
  <c r="R220" i="2" s="1"/>
  <c r="Q603" i="2"/>
  <c r="R603" i="2" s="1"/>
  <c r="Q404" i="2"/>
  <c r="R404" i="2" s="1"/>
  <c r="Q408" i="2"/>
  <c r="R408" i="2" s="1"/>
  <c r="Q322" i="2"/>
  <c r="R322" i="2" s="1"/>
  <c r="Q807" i="2"/>
  <c r="R807" i="2" s="1"/>
  <c r="Q463" i="2"/>
  <c r="R463" i="2" s="1"/>
  <c r="Q510" i="2"/>
  <c r="R510" i="2" s="1"/>
  <c r="Q171" i="2"/>
  <c r="R171" i="2" s="1"/>
  <c r="Q183" i="2"/>
  <c r="R183" i="2" s="1"/>
  <c r="Q55" i="2"/>
  <c r="R55" i="2" s="1"/>
  <c r="Q225" i="2"/>
  <c r="R225" i="2" s="1"/>
  <c r="Q833" i="2"/>
  <c r="R833" i="2" s="1"/>
  <c r="Q798" i="2"/>
  <c r="R798" i="2" s="1"/>
  <c r="Q293" i="2"/>
  <c r="R293" i="2" s="1"/>
  <c r="Q708" i="2"/>
  <c r="R708" i="2" s="1"/>
  <c r="Q741" i="2"/>
  <c r="R741" i="2" s="1"/>
  <c r="Q674" i="2"/>
  <c r="R674" i="2" s="1"/>
  <c r="Q313" i="2"/>
  <c r="R313" i="2" s="1"/>
  <c r="Q578" i="2"/>
  <c r="R578" i="2" s="1"/>
  <c r="Q622" i="2"/>
  <c r="R622" i="2" s="1"/>
  <c r="Q694" i="2"/>
  <c r="R694" i="2" s="1"/>
  <c r="Q205" i="2"/>
  <c r="R205" i="2" s="1"/>
  <c r="Q434" i="2"/>
  <c r="R434" i="2" s="1"/>
  <c r="Q512" i="2"/>
  <c r="R512" i="2" s="1"/>
  <c r="Q486" i="2"/>
  <c r="R486" i="2" s="1"/>
  <c r="Q546" i="2"/>
  <c r="R546" i="2" s="1"/>
  <c r="Q398" i="2"/>
  <c r="R398" i="2" s="1"/>
  <c r="Q667" i="2"/>
  <c r="R667" i="2" s="1"/>
  <c r="Q853" i="2"/>
  <c r="R853" i="2" s="1"/>
  <c r="Q712" i="2"/>
  <c r="R712" i="2" s="1"/>
  <c r="Q256" i="2"/>
  <c r="R256" i="2" s="1"/>
  <c r="Q627" i="2"/>
  <c r="R627" i="2" s="1"/>
  <c r="Q347" i="2"/>
  <c r="R347" i="2" s="1"/>
  <c r="Q631" i="2"/>
  <c r="R631" i="2" s="1"/>
  <c r="Q752" i="2"/>
  <c r="R752" i="2" s="1"/>
  <c r="Q310" i="2"/>
  <c r="R310" i="2" s="1"/>
  <c r="Q659" i="2"/>
  <c r="R659" i="2" s="1"/>
  <c r="Q617" i="2"/>
  <c r="R617" i="2" s="1"/>
  <c r="Q342" i="2"/>
  <c r="R342" i="2" s="1"/>
  <c r="Q371" i="2"/>
  <c r="R371" i="2" s="1"/>
  <c r="Q214" i="2"/>
  <c r="R214" i="2" s="1"/>
  <c r="Q672" i="2"/>
  <c r="R672" i="2" s="1"/>
  <c r="Q270" i="2"/>
  <c r="R270" i="2" s="1"/>
  <c r="Q782" i="2"/>
  <c r="R782" i="2" s="1"/>
  <c r="Q725" i="2"/>
  <c r="R725" i="2" s="1"/>
  <c r="Q215" i="2"/>
  <c r="R215" i="2" s="1"/>
  <c r="Q806" i="2"/>
  <c r="R806" i="2" s="1"/>
  <c r="Q538" i="2"/>
  <c r="R538" i="2" s="1"/>
  <c r="Q201" i="2"/>
  <c r="R201" i="2" s="1"/>
  <c r="Q848" i="2"/>
  <c r="R848" i="2" s="1"/>
  <c r="Q469" i="2"/>
  <c r="R469" i="2" s="1"/>
  <c r="Q233" i="2"/>
  <c r="R233" i="2" s="1"/>
  <c r="Q596" i="2"/>
  <c r="R596" i="2" s="1"/>
  <c r="Q282" i="2"/>
  <c r="R282" i="2" s="1"/>
  <c r="Q767" i="2"/>
  <c r="R767" i="2" s="1"/>
  <c r="Q750" i="2"/>
  <c r="R750" i="2" s="1"/>
  <c r="Q658" i="2"/>
  <c r="R658" i="2" s="1"/>
  <c r="Q271" i="2"/>
  <c r="R271" i="2" s="1"/>
  <c r="Q393" i="2"/>
  <c r="R393" i="2" s="1"/>
  <c r="Q841" i="2"/>
  <c r="R841" i="2" s="1"/>
  <c r="Q879" i="2"/>
  <c r="R879" i="2" s="1"/>
  <c r="Q828" i="2"/>
  <c r="R828" i="2" s="1"/>
  <c r="Q240" i="2"/>
  <c r="R240" i="2" s="1"/>
  <c r="Q437" i="2"/>
  <c r="R437" i="2" s="1"/>
  <c r="Q616" i="2"/>
  <c r="R616" i="2" s="1"/>
  <c r="Q200" i="2"/>
  <c r="R200" i="2" s="1"/>
  <c r="Q872" i="2"/>
  <c r="R872" i="2" s="1"/>
  <c r="Q710" i="2"/>
  <c r="R710" i="2" s="1"/>
  <c r="Q626" i="2"/>
  <c r="R626" i="2" s="1"/>
  <c r="Q410" i="2"/>
  <c r="R410" i="2" s="1"/>
  <c r="O676" i="4"/>
  <c r="O556" i="4"/>
  <c r="Q397" i="2"/>
  <c r="R397" i="2" s="1"/>
  <c r="Q716" i="2"/>
  <c r="R716" i="2" s="1"/>
  <c r="Q813" i="2"/>
  <c r="R813" i="2" s="1"/>
  <c r="Q21" i="2"/>
  <c r="R21" i="2" s="1"/>
  <c r="Q149" i="2"/>
  <c r="R149" i="2" s="1"/>
  <c r="Q19" i="2"/>
  <c r="R19" i="2" s="1"/>
  <c r="Q112" i="2"/>
  <c r="R112" i="2" s="1"/>
  <c r="Q147" i="2"/>
  <c r="R147" i="2" s="1"/>
  <c r="Q159" i="2"/>
  <c r="R159" i="2" s="1"/>
  <c r="Q120" i="2"/>
  <c r="R120" i="2" s="1"/>
  <c r="Q79" i="2"/>
  <c r="R79" i="2" s="1"/>
  <c r="Q295" i="2"/>
  <c r="R295" i="2" s="1"/>
  <c r="Q729" i="2"/>
  <c r="R729" i="2" s="1"/>
  <c r="Q126" i="2"/>
  <c r="R126" i="2" s="1"/>
  <c r="Q128" i="2"/>
  <c r="R128" i="2" s="1"/>
  <c r="Q85" i="2"/>
  <c r="R85" i="2" s="1"/>
  <c r="Q98" i="2"/>
  <c r="R98" i="2" s="1"/>
  <c r="Q75" i="2"/>
  <c r="R75" i="2" s="1"/>
  <c r="Q84" i="2"/>
  <c r="R84" i="2" s="1"/>
  <c r="Q113" i="2"/>
  <c r="R113" i="2" s="1"/>
  <c r="Q141" i="2"/>
  <c r="R141" i="2" s="1"/>
  <c r="Q135" i="2"/>
  <c r="R135" i="2" s="1"/>
  <c r="Q513" i="2"/>
  <c r="R513" i="2" s="1"/>
  <c r="Q705" i="2"/>
  <c r="R705" i="2" s="1"/>
  <c r="Q500" i="2"/>
  <c r="R500" i="2" s="1"/>
  <c r="Q416" i="2"/>
  <c r="R416" i="2" s="1"/>
  <c r="Q421" i="2"/>
  <c r="R421" i="2" s="1"/>
  <c r="Q551" i="2"/>
  <c r="R551" i="2" s="1"/>
  <c r="Q424" i="2"/>
  <c r="R424" i="2" s="1"/>
  <c r="Q735" i="2"/>
  <c r="R735" i="2" s="1"/>
  <c r="Q802" i="2"/>
  <c r="R802" i="2" s="1"/>
  <c r="Q193" i="2"/>
  <c r="R193" i="2" s="1"/>
  <c r="Q236" i="2"/>
  <c r="R236" i="2" s="1"/>
  <c r="Q856" i="2"/>
  <c r="R856" i="2" s="1"/>
  <c r="Q761" i="2"/>
  <c r="R761" i="2" s="1"/>
  <c r="Q532" i="2"/>
  <c r="R532" i="2" s="1"/>
  <c r="Q448" i="2"/>
  <c r="R448" i="2" s="1"/>
  <c r="Q461" i="2"/>
  <c r="R461" i="2" s="1"/>
  <c r="Q604" i="2"/>
  <c r="R604" i="2" s="1"/>
  <c r="Q781" i="2"/>
  <c r="R781" i="2" s="1"/>
  <c r="Q714" i="2"/>
  <c r="R714" i="2" s="1"/>
  <c r="Q369" i="2"/>
  <c r="R369" i="2" s="1"/>
  <c r="Q419" i="2"/>
  <c r="R419" i="2" s="1"/>
  <c r="Q880" i="2"/>
  <c r="R880" i="2" s="1"/>
  <c r="Q351" i="2"/>
  <c r="R351" i="2" s="1"/>
  <c r="Q359" i="2"/>
  <c r="R359" i="2" s="1"/>
  <c r="Q314" i="2"/>
  <c r="R314" i="2" s="1"/>
  <c r="Q553" i="2"/>
  <c r="R553" i="2" s="1"/>
  <c r="Q340" i="2"/>
  <c r="R340" i="2" s="1"/>
  <c r="Q573" i="2"/>
  <c r="R573" i="2" s="1"/>
  <c r="Q454" i="2"/>
  <c r="R454" i="2" s="1"/>
  <c r="Q874" i="2"/>
  <c r="R874" i="2" s="1"/>
  <c r="Q321" i="2"/>
  <c r="R321" i="2" s="1"/>
  <c r="Q504" i="2"/>
  <c r="R504" i="2" s="1"/>
  <c r="Q440" i="2"/>
  <c r="R440" i="2" s="1"/>
  <c r="Q718" i="2"/>
  <c r="R718" i="2" s="1"/>
  <c r="Q444" i="2"/>
  <c r="R444" i="2" s="1"/>
  <c r="Q722" i="2"/>
  <c r="R722" i="2" s="1"/>
  <c r="Q471" i="2"/>
  <c r="R471" i="2" s="1"/>
  <c r="Q426" i="2"/>
  <c r="R426" i="2" s="1"/>
  <c r="Q498" i="2"/>
  <c r="R498" i="2" s="1"/>
  <c r="Q452" i="2"/>
  <c r="R452" i="2" s="1"/>
  <c r="Q390" i="2"/>
  <c r="R390" i="2" s="1"/>
  <c r="Q375" i="2"/>
  <c r="R375" i="2" s="1"/>
  <c r="Q396" i="2"/>
  <c r="R396" i="2" s="1"/>
  <c r="Q721" i="2"/>
  <c r="R721" i="2" s="1"/>
  <c r="Q819" i="2"/>
  <c r="R819" i="2" s="1"/>
  <c r="Q403" i="2"/>
  <c r="R403" i="2" s="1"/>
  <c r="Q400" i="2"/>
  <c r="R400" i="2" s="1"/>
  <c r="Q430" i="2"/>
  <c r="R430" i="2" s="1"/>
  <c r="Q427" i="2"/>
  <c r="R427" i="2" s="1"/>
  <c r="Q765" i="2"/>
  <c r="R765" i="2" s="1"/>
  <c r="Q731" i="2"/>
  <c r="R731" i="2" s="1"/>
  <c r="Q736" i="2"/>
  <c r="R736" i="2" s="1"/>
  <c r="Q312" i="2"/>
  <c r="R312" i="2" s="1"/>
  <c r="Q213" i="2"/>
  <c r="R213" i="2" s="1"/>
  <c r="Q228" i="2"/>
  <c r="R228" i="2" s="1"/>
  <c r="Q300" i="2"/>
  <c r="R300" i="2" s="1"/>
  <c r="Q560" i="2"/>
  <c r="R560" i="2" s="1"/>
  <c r="Q829" i="2"/>
  <c r="R829" i="2" s="1"/>
  <c r="Q311" i="2"/>
  <c r="R311" i="2" s="1"/>
  <c r="Q817" i="2"/>
  <c r="R817" i="2" s="1"/>
  <c r="Q878" i="2"/>
  <c r="R878" i="2" s="1"/>
  <c r="Q629" i="2"/>
  <c r="R629" i="2" s="1"/>
  <c r="Q693" i="2"/>
  <c r="R693" i="2" s="1"/>
  <c r="Q882" i="2"/>
  <c r="R882" i="2" s="1"/>
  <c r="Q521" i="2"/>
  <c r="R521" i="2" s="1"/>
  <c r="Q558" i="2"/>
  <c r="R558" i="2" s="1"/>
  <c r="Q774" i="2"/>
  <c r="R774" i="2" s="1"/>
  <c r="Q541" i="2"/>
  <c r="R541" i="2" s="1"/>
  <c r="Q584" i="2"/>
  <c r="R584" i="2" s="1"/>
  <c r="Q666" i="2"/>
  <c r="R666" i="2" s="1"/>
  <c r="Q438" i="2"/>
  <c r="R438" i="2" s="1"/>
  <c r="Q572" i="2"/>
  <c r="R572" i="2" s="1"/>
  <c r="Q885" i="2"/>
  <c r="R885" i="2" s="1"/>
  <c r="Q272" i="2"/>
  <c r="R272" i="2" s="1"/>
  <c r="Q428" i="2"/>
  <c r="R428" i="2" s="1"/>
  <c r="Q777" i="2"/>
  <c r="R777" i="2" s="1"/>
  <c r="Q299" i="2"/>
  <c r="R299" i="2" s="1"/>
  <c r="Q455" i="2"/>
  <c r="R455" i="2" s="1"/>
  <c r="Q669" i="2"/>
  <c r="R669" i="2" s="1"/>
  <c r="Q791" i="2"/>
  <c r="R791" i="2" s="1"/>
  <c r="Q191" i="2"/>
  <c r="R191" i="2" s="1"/>
  <c r="Q239" i="2"/>
  <c r="R239" i="2" s="1"/>
  <c r="Q328" i="2"/>
  <c r="R328" i="2" s="1"/>
  <c r="Q605" i="2"/>
  <c r="R605" i="2" s="1"/>
  <c r="Q475" i="2"/>
  <c r="R475" i="2" s="1"/>
  <c r="Q383" i="2"/>
  <c r="R383" i="2" s="1"/>
  <c r="Q302" i="2"/>
  <c r="R302" i="2" s="1"/>
  <c r="Q258" i="2"/>
  <c r="R258" i="2" s="1"/>
  <c r="Q751" i="2"/>
  <c r="R751" i="2" s="1"/>
  <c r="Q356" i="2"/>
  <c r="R356" i="2" s="1"/>
  <c r="Q446" i="2"/>
  <c r="R446" i="2" s="1"/>
  <c r="Q402" i="2"/>
  <c r="R402" i="2" s="1"/>
  <c r="Q739" i="2"/>
  <c r="R739" i="2" s="1"/>
  <c r="Q522" i="2"/>
  <c r="R522" i="2" s="1"/>
  <c r="Q324" i="2"/>
  <c r="R324" i="2" s="1"/>
  <c r="Q243" i="2"/>
  <c r="R243" i="2" s="1"/>
  <c r="Q198" i="2"/>
  <c r="R198" i="2" s="1"/>
  <c r="Q646" i="2"/>
  <c r="R646" i="2" s="1"/>
  <c r="Q298" i="2"/>
  <c r="R298" i="2" s="1"/>
  <c r="Q387" i="2"/>
  <c r="R387" i="2" s="1"/>
  <c r="Q343" i="2"/>
  <c r="R343" i="2" s="1"/>
  <c r="Q592" i="2"/>
  <c r="R592" i="2" s="1"/>
  <c r="Q442" i="2"/>
  <c r="R442" i="2" s="1"/>
  <c r="Q531" i="2"/>
  <c r="R531" i="2" s="1"/>
  <c r="Q316" i="2"/>
  <c r="R316" i="2" s="1"/>
  <c r="Q875" i="2"/>
  <c r="R875" i="2" s="1"/>
  <c r="Q607" i="2"/>
  <c r="R607" i="2" s="1"/>
  <c r="Q526" i="2"/>
  <c r="R526" i="2" s="1"/>
  <c r="Q482" i="2"/>
  <c r="R482" i="2" s="1"/>
  <c r="Q890" i="2"/>
  <c r="R890" i="2" s="1"/>
  <c r="Q668" i="2"/>
  <c r="R668" i="2" s="1"/>
  <c r="Q870" i="2"/>
  <c r="R870" i="2" s="1"/>
  <c r="Q743" i="2"/>
  <c r="R743" i="2" s="1"/>
  <c r="Q850" i="2"/>
  <c r="R850" i="2" s="1"/>
  <c r="Q884" i="2"/>
  <c r="R884" i="2" s="1"/>
  <c r="Q496" i="2"/>
  <c r="R496" i="2" s="1"/>
  <c r="Q568" i="2"/>
  <c r="R568" i="2" s="1"/>
  <c r="Q657" i="2"/>
  <c r="R657" i="2" s="1"/>
  <c r="Q641" i="2"/>
  <c r="R641" i="2" s="1"/>
  <c r="Q262" i="2"/>
  <c r="R262" i="2" s="1"/>
  <c r="Q194" i="2"/>
  <c r="R194" i="2" s="1"/>
  <c r="Q242" i="2"/>
  <c r="R242" i="2" s="1"/>
  <c r="Q511" i="2"/>
  <c r="R511" i="2" s="1"/>
  <c r="Q840" i="2"/>
  <c r="R840" i="2" s="1"/>
  <c r="Q835" i="2"/>
  <c r="R835" i="2" s="1"/>
  <c r="Q699" i="2"/>
  <c r="R699" i="2" s="1"/>
  <c r="Q530" i="2"/>
  <c r="R530" i="2" s="1"/>
  <c r="Q395" i="2"/>
  <c r="R395" i="2" s="1"/>
  <c r="Q881" i="2"/>
  <c r="R881" i="2" s="1"/>
  <c r="Q816" i="2"/>
  <c r="R816" i="2" s="1"/>
  <c r="Q590" i="2"/>
  <c r="R590" i="2" s="1"/>
  <c r="Q577" i="2"/>
  <c r="R577" i="2" s="1"/>
  <c r="Q656" i="2"/>
  <c r="R656" i="2" s="1"/>
  <c r="Q644" i="2"/>
  <c r="R644" i="2" s="1"/>
  <c r="Q701" i="2"/>
  <c r="R701" i="2" s="1"/>
  <c r="Q637" i="2"/>
  <c r="R637" i="2" s="1"/>
  <c r="Q742" i="2"/>
  <c r="R742" i="2" s="1"/>
  <c r="Q344" i="2"/>
  <c r="R344" i="2" s="1"/>
  <c r="Q361" i="2"/>
  <c r="R361" i="2" s="1"/>
  <c r="Q399" i="2"/>
  <c r="R399" i="2" s="1"/>
  <c r="Q756" i="2"/>
  <c r="R756" i="2" s="1"/>
  <c r="Q855" i="2"/>
  <c r="R855" i="2" s="1"/>
  <c r="Q771" i="2"/>
  <c r="R771" i="2" s="1"/>
  <c r="Q227" i="2"/>
  <c r="R227" i="2" s="1"/>
  <c r="Q433" i="2"/>
  <c r="R433" i="2" s="1"/>
  <c r="Q332" i="2"/>
  <c r="R332" i="2" s="1"/>
  <c r="Q859" i="2"/>
  <c r="R859" i="2" s="1"/>
  <c r="Q746" i="2"/>
  <c r="R746" i="2" s="1"/>
  <c r="Q367" i="2"/>
  <c r="R367" i="2" s="1"/>
  <c r="Q732" i="2"/>
  <c r="R732" i="2" s="1"/>
  <c r="Q719" i="2"/>
  <c r="R719" i="2" s="1"/>
  <c r="Q873" i="2"/>
  <c r="R873" i="2" s="1"/>
  <c r="Q386" i="2"/>
  <c r="R386" i="2" s="1"/>
  <c r="Q230" i="2"/>
  <c r="R230" i="2" s="1"/>
  <c r="Q574" i="2"/>
  <c r="R574" i="2" s="1"/>
  <c r="Q533" i="2"/>
  <c r="R533" i="2" s="1"/>
  <c r="Q650" i="2"/>
  <c r="R650" i="2" s="1"/>
  <c r="Q611" i="2"/>
  <c r="R611" i="2" s="1"/>
  <c r="Q524" i="2"/>
  <c r="R524" i="2" s="1"/>
  <c r="Q800" i="2"/>
  <c r="R800" i="2" s="1"/>
  <c r="Q257" i="2"/>
  <c r="R257" i="2" s="1"/>
  <c r="Q304" i="2"/>
  <c r="R304" i="2" s="1"/>
  <c r="Q388" i="2"/>
  <c r="R388" i="2" s="1"/>
  <c r="Q648" i="2"/>
  <c r="R648" i="2" s="1"/>
  <c r="Q748" i="2"/>
  <c r="R748" i="2" s="1"/>
  <c r="Q730" i="2"/>
  <c r="R730" i="2" s="1"/>
  <c r="Q445" i="2"/>
  <c r="R445" i="2" s="1"/>
  <c r="Q456" i="2"/>
  <c r="R456" i="2" s="1"/>
  <c r="Q826" i="2"/>
  <c r="R826" i="2" s="1"/>
  <c r="Q432" i="2"/>
  <c r="R432" i="2" s="1"/>
  <c r="Q449" i="2"/>
  <c r="R449" i="2" s="1"/>
  <c r="Q291" i="2"/>
  <c r="R291" i="2" s="1"/>
  <c r="Q688" i="2"/>
  <c r="R688" i="2" s="1"/>
  <c r="Q753" i="2"/>
  <c r="R753" i="2" s="1"/>
  <c r="Q846" i="2"/>
  <c r="R846" i="2" s="1"/>
  <c r="Q274" i="2"/>
  <c r="R274" i="2" s="1"/>
  <c r="Q789" i="2"/>
  <c r="R789" i="2" s="1"/>
  <c r="Q507" i="2"/>
  <c r="R507" i="2" s="1"/>
  <c r="Q642" i="2"/>
  <c r="R642" i="2" s="1"/>
  <c r="Q255" i="2"/>
  <c r="R255" i="2" s="1"/>
  <c r="Q253" i="2"/>
  <c r="R253" i="2" s="1"/>
  <c r="Q199" i="2"/>
  <c r="R199" i="2" s="1"/>
  <c r="Q623" i="2"/>
  <c r="R623" i="2" s="1"/>
  <c r="Q561" i="2"/>
  <c r="R561" i="2" s="1"/>
  <c r="Q784" i="2"/>
  <c r="R784" i="2" s="1"/>
  <c r="Q689" i="2"/>
  <c r="R689" i="2" s="1"/>
  <c r="Q436" i="2"/>
  <c r="R436" i="2" s="1"/>
  <c r="Q352" i="2"/>
  <c r="R352" i="2" s="1"/>
  <c r="Q373" i="2"/>
  <c r="R373" i="2" s="1"/>
  <c r="Q487" i="2"/>
  <c r="R487" i="2" s="1"/>
  <c r="Q360" i="2"/>
  <c r="R360" i="2" s="1"/>
  <c r="Q619" i="2"/>
  <c r="R619" i="2" s="1"/>
  <c r="Q754" i="2"/>
  <c r="R754" i="2" s="1"/>
  <c r="Q799" i="2"/>
  <c r="R799" i="2" s="1"/>
  <c r="Q649" i="2"/>
  <c r="R649" i="2" s="1"/>
  <c r="Q808" i="2"/>
  <c r="R808" i="2" s="1"/>
  <c r="Q713" i="2"/>
  <c r="R713" i="2" s="1"/>
  <c r="Q468" i="2"/>
  <c r="R468" i="2" s="1"/>
  <c r="Q384" i="2"/>
  <c r="R384" i="2" s="1"/>
  <c r="Q413" i="2"/>
  <c r="R413" i="2" s="1"/>
  <c r="Q540" i="2"/>
  <c r="R540" i="2" s="1"/>
  <c r="Q414" i="2"/>
  <c r="R414" i="2" s="1"/>
  <c r="Q715" i="2"/>
  <c r="R715" i="2" s="1"/>
  <c r="Q794" i="2"/>
  <c r="R794" i="2" s="1"/>
  <c r="Q814" i="2"/>
  <c r="R814" i="2" s="1"/>
  <c r="Q891" i="2"/>
  <c r="R891" i="2" s="1"/>
  <c r="Q231" i="2"/>
  <c r="R231" i="2" s="1"/>
  <c r="Q852" i="2"/>
  <c r="R852" i="2" s="1"/>
  <c r="Q757" i="2"/>
  <c r="R757" i="2" s="1"/>
  <c r="Q527" i="2"/>
  <c r="R527" i="2" s="1"/>
  <c r="Q443" i="2"/>
  <c r="R443" i="2" s="1"/>
  <c r="Q457" i="2"/>
  <c r="R457" i="2" s="1"/>
  <c r="Q599" i="2"/>
  <c r="R599" i="2" s="1"/>
  <c r="Q472" i="2"/>
  <c r="R472" i="2" s="1"/>
  <c r="Q212" i="2"/>
  <c r="R212" i="2" s="1"/>
  <c r="Q838" i="2"/>
  <c r="R838" i="2" s="1"/>
  <c r="Q221" i="2"/>
  <c r="R221" i="2" s="1"/>
  <c r="Q284" i="2"/>
  <c r="R284" i="2" s="1"/>
  <c r="Q224" i="2"/>
  <c r="R224" i="2" s="1"/>
  <c r="Q797" i="2"/>
  <c r="R797" i="2" s="1"/>
  <c r="Q580" i="2"/>
  <c r="R580" i="2" s="1"/>
  <c r="Q459" i="2"/>
  <c r="R459" i="2" s="1"/>
  <c r="B58" i="2"/>
  <c r="O262" i="4"/>
  <c r="O361" i="4"/>
  <c r="O328" i="4"/>
  <c r="O325" i="4"/>
  <c r="O498" i="4"/>
  <c r="O353" i="4"/>
  <c r="O278" i="4"/>
  <c r="O300" i="4" l="1"/>
  <c r="O528" i="4"/>
  <c r="O378" i="4"/>
  <c r="O491" i="4"/>
  <c r="O414" i="4"/>
  <c r="O489" i="4"/>
  <c r="O390" i="4"/>
  <c r="O306" i="4"/>
  <c r="O225" i="4"/>
  <c r="O720" i="4"/>
  <c r="O197" i="4"/>
  <c r="O564" i="4"/>
  <c r="O244" i="4"/>
  <c r="O600" i="4"/>
  <c r="O228" i="4"/>
  <c r="O342" i="4"/>
  <c r="O431" i="4"/>
  <c r="O314" i="4"/>
  <c r="O389" i="4"/>
  <c r="O286" i="4"/>
  <c r="O425" i="4"/>
  <c r="O438" i="4"/>
  <c r="O381" i="4"/>
  <c r="D25" i="19"/>
  <c r="F18" i="19"/>
  <c r="F15" i="19"/>
  <c r="F16" i="19"/>
  <c r="F19" i="19" s="1"/>
  <c r="F20" i="19" s="1"/>
  <c r="F17" i="19"/>
  <c r="O153" i="4"/>
  <c r="B53" i="4"/>
  <c r="R3" i="4"/>
  <c r="O406" i="4"/>
  <c r="O481" i="4"/>
  <c r="O384" i="4"/>
  <c r="O208" i="4"/>
  <c r="O375" i="4"/>
  <c r="O456" i="4"/>
  <c r="O308" i="4"/>
  <c r="O536" i="4"/>
  <c r="O294" i="4"/>
  <c r="O299" i="4"/>
  <c r="O696" i="4"/>
  <c r="O416" i="4"/>
  <c r="O534" i="4"/>
  <c r="O434" i="4"/>
  <c r="O190" i="4"/>
  <c r="O433" i="4"/>
  <c r="O440" i="4"/>
  <c r="O253" i="4"/>
  <c r="O415" i="4"/>
  <c r="O309" i="4"/>
  <c r="O257" i="4"/>
  <c r="O198" i="4"/>
  <c r="O236" i="4"/>
  <c r="O417" i="4"/>
  <c r="O592" i="4"/>
  <c r="O250" i="4"/>
  <c r="O272" i="4"/>
  <c r="O453" i="4"/>
  <c r="O692" i="4"/>
  <c r="O350" i="4"/>
  <c r="O233" i="4"/>
  <c r="O447" i="4"/>
  <c r="O358" i="4"/>
  <c r="O204" i="4"/>
  <c r="O443" i="4"/>
  <c r="O509" i="4"/>
  <c r="O370" i="4"/>
  <c r="O441" i="4"/>
  <c r="O405" i="4"/>
  <c r="O624" i="4"/>
  <c r="O820" i="4"/>
  <c r="O533" i="4"/>
  <c r="O480" i="4"/>
  <c r="O189" i="4"/>
  <c r="O336" i="4"/>
  <c r="O324" i="4"/>
  <c r="O596" i="4"/>
  <c r="O234" i="4"/>
  <c r="O337" i="4"/>
  <c r="O320" i="4"/>
  <c r="O303" i="4"/>
  <c r="O620" i="4"/>
  <c r="O445" i="4"/>
  <c r="O264" i="4"/>
  <c r="O545" i="4"/>
  <c r="O521" i="4"/>
  <c r="O366" i="4"/>
  <c r="O485" i="4"/>
  <c r="O410" i="4"/>
  <c r="O544" i="4"/>
  <c r="O246" i="4"/>
  <c r="O566" i="4"/>
  <c r="O214" i="4"/>
  <c r="O187" i="4"/>
  <c r="O289" i="4"/>
  <c r="O279" i="4"/>
  <c r="O656" i="4"/>
  <c r="O569" i="4"/>
  <c r="O442" i="4"/>
  <c r="O261" i="4"/>
  <c r="O517" i="4"/>
  <c r="O628" i="4"/>
  <c r="O222" i="4"/>
  <c r="O195" i="4"/>
  <c r="O297" i="4"/>
  <c r="O311" i="4"/>
  <c r="O230" i="4"/>
  <c r="O220" i="4"/>
  <c r="O310" i="4"/>
  <c r="O326" i="4"/>
  <c r="O598" i="4"/>
  <c r="O503" i="4"/>
  <c r="O684" i="4"/>
  <c r="O359" i="4"/>
  <c r="O317" i="4"/>
  <c r="O200" i="4"/>
  <c r="O242" i="4"/>
  <c r="O632" i="4"/>
  <c r="O265" i="4"/>
  <c r="O270" i="4"/>
  <c r="O512" i="4"/>
  <c r="O288" i="4"/>
  <c r="O537" i="4"/>
  <c r="O399" i="4"/>
  <c r="O188" i="4"/>
  <c r="O547" i="4"/>
  <c r="O579" i="4"/>
  <c r="O194" i="4"/>
  <c r="O464" i="4"/>
  <c r="O552" i="4"/>
  <c r="O345" i="4"/>
  <c r="O446" i="4"/>
  <c r="O360" i="4"/>
  <c r="O343" i="4"/>
  <c r="O229" i="4"/>
  <c r="O330" i="4"/>
  <c r="O704" i="4"/>
  <c r="O513" i="4"/>
  <c r="O316" i="4"/>
  <c r="O459" i="4"/>
  <c r="O206" i="4"/>
  <c r="O803" i="4"/>
  <c r="O305" i="4"/>
  <c r="O863" i="4"/>
  <c r="O875" i="4"/>
  <c r="O727" i="4"/>
  <c r="O423" i="4"/>
  <c r="O644" i="4"/>
  <c r="O313" i="4"/>
  <c r="O748" i="4"/>
  <c r="O86" i="4"/>
  <c r="O454" i="4"/>
  <c r="O618" i="4"/>
  <c r="O269" i="4"/>
  <c r="O298" i="4"/>
  <c r="O455" i="4"/>
  <c r="O686" i="4"/>
  <c r="O852" i="4"/>
  <c r="O670" i="4"/>
  <c r="O307" i="4"/>
  <c r="O589" i="4"/>
  <c r="O260" i="4"/>
  <c r="O497" i="4"/>
  <c r="O473" i="4"/>
  <c r="O679" i="4"/>
  <c r="O543" i="4"/>
  <c r="O778" i="4"/>
  <c r="M3" i="4"/>
  <c r="G52" i="4"/>
  <c r="Q9" i="2"/>
  <c r="R9" i="2"/>
  <c r="P9" i="2"/>
  <c r="O9" i="2"/>
  <c r="O651" i="4"/>
  <c r="O613" i="4"/>
  <c r="O867" i="4"/>
  <c r="O549" i="4"/>
  <c r="O432" i="4"/>
  <c r="O426" i="4"/>
  <c r="O315" i="4"/>
  <c r="O508" i="4"/>
  <c r="O744" i="4"/>
  <c r="O500" i="4"/>
  <c r="O507" i="4"/>
  <c r="B52" i="4"/>
  <c r="O791" i="4"/>
  <c r="O478" i="4"/>
  <c r="O694" i="4"/>
  <c r="O349" i="4"/>
  <c r="O351" i="4"/>
  <c r="O240" i="4"/>
  <c r="O273" i="4"/>
  <c r="O357" i="4"/>
  <c r="O493" i="4"/>
  <c r="O849" i="4"/>
  <c r="O877" i="4"/>
  <c r="O562" i="4"/>
  <c r="O117" i="4"/>
  <c r="O772" i="4"/>
  <c r="O216" i="4"/>
  <c r="O259" i="4"/>
  <c r="O856" i="4"/>
  <c r="O663" i="4"/>
  <c r="O661" i="4"/>
  <c r="O468" i="4"/>
  <c r="O636" i="4"/>
  <c r="O354" i="4"/>
  <c r="O457" i="4"/>
  <c r="O295" i="4"/>
  <c r="O576" i="4"/>
  <c r="O608" i="4"/>
  <c r="O660" i="4"/>
  <c r="O199" i="4"/>
  <c r="O291" i="4"/>
  <c r="O666" i="4"/>
  <c r="O590" i="4"/>
  <c r="O693" i="4"/>
  <c r="O822" i="4"/>
  <c r="O740" i="4"/>
  <c r="O115" i="4"/>
  <c r="O373" i="4"/>
  <c r="O420" i="4"/>
  <c r="O331" i="4"/>
  <c r="O812" i="4"/>
  <c r="O444" i="4"/>
  <c r="O573" i="4"/>
  <c r="O739" i="4"/>
  <c r="O550" i="4"/>
  <c r="O540" i="4"/>
  <c r="O232" i="4"/>
  <c r="O518" i="4"/>
  <c r="O430" i="4"/>
  <c r="O437" i="4"/>
  <c r="O688" i="4"/>
  <c r="O422" i="4"/>
  <c r="O553" i="4"/>
  <c r="O302" i="4"/>
  <c r="O386" i="4"/>
  <c r="O471" i="4"/>
  <c r="O721" i="4"/>
  <c r="O495" i="4"/>
  <c r="O777" i="4"/>
  <c r="O811" i="4"/>
  <c r="O690" i="4"/>
  <c r="O645" i="4"/>
  <c r="O147" i="4"/>
  <c r="O58" i="4"/>
  <c r="O45" i="4"/>
  <c r="O868" i="4"/>
  <c r="O338" i="4"/>
  <c r="O394" i="4"/>
  <c r="O186" i="4"/>
  <c r="O14" i="4"/>
  <c r="O239" i="4"/>
  <c r="O247" i="4"/>
  <c r="O268" i="4"/>
  <c r="O866" i="4"/>
  <c r="O35" i="4"/>
  <c r="O492" i="4"/>
  <c r="O482" i="4"/>
  <c r="O587" i="4"/>
  <c r="O542" i="4"/>
  <c r="O734" i="4"/>
  <c r="O726" i="4"/>
  <c r="O535" i="4"/>
  <c r="O554" i="4"/>
  <c r="O828" i="4"/>
  <c r="O611" i="4"/>
  <c r="O630" i="4"/>
  <c r="O408" i="4"/>
  <c r="O429" i="4"/>
  <c r="O450" i="4"/>
  <c r="O219" i="4"/>
  <c r="O217" i="4"/>
  <c r="O267" i="4"/>
  <c r="O341" i="4"/>
  <c r="O448" i="4"/>
  <c r="O385" i="4"/>
  <c r="O449" i="4"/>
  <c r="O191" i="4"/>
  <c r="O424" i="4"/>
  <c r="O616" i="4"/>
  <c r="O397" i="4"/>
  <c r="O581" i="4"/>
  <c r="O659" i="4"/>
  <c r="O586" i="4"/>
  <c r="O839" i="4"/>
  <c r="O884" i="4"/>
  <c r="O683" i="4"/>
  <c r="O585" i="4"/>
  <c r="O607" i="4"/>
  <c r="O637" i="4"/>
  <c r="O151" i="4"/>
  <c r="O741" i="4"/>
  <c r="O28" i="4"/>
  <c r="O109" i="4"/>
  <c r="O845" i="4"/>
  <c r="O365" i="4"/>
  <c r="O377" i="4"/>
  <c r="O251" i="4"/>
  <c r="O374" i="4"/>
  <c r="O522" i="4"/>
  <c r="O606" i="4"/>
  <c r="O541" i="4"/>
  <c r="O770" i="4"/>
  <c r="O855" i="4"/>
  <c r="O599" i="4"/>
  <c r="O682" i="4"/>
  <c r="O355" i="4"/>
  <c r="O742" i="4"/>
  <c r="O675" i="4"/>
  <c r="O340" i="4"/>
  <c r="O411" i="4"/>
  <c r="O716" i="4"/>
  <c r="O525" i="4"/>
  <c r="O312" i="4"/>
  <c r="O274" i="4"/>
  <c r="O648" i="4"/>
  <c r="O329" i="4"/>
  <c r="O318" i="4"/>
  <c r="O532" i="4"/>
  <c r="O213" i="4"/>
  <c r="O202" i="4"/>
  <c r="O463" i="4"/>
  <c r="O284" i="4"/>
  <c r="O367" i="4"/>
  <c r="O346" i="4"/>
  <c r="O501" i="4"/>
  <c r="O292" i="4"/>
  <c r="O283" i="4"/>
  <c r="O296" i="4"/>
  <c r="O700" i="4"/>
  <c r="O662" i="4"/>
  <c r="O755" i="4"/>
  <c r="O499" i="4"/>
  <c r="O583" i="4"/>
  <c r="O854" i="4"/>
  <c r="O504" i="4"/>
  <c r="O603" i="4"/>
  <c r="O753" i="4"/>
  <c r="O626" i="4"/>
  <c r="O735" i="4"/>
  <c r="O788" i="4"/>
  <c r="O181" i="4"/>
  <c r="O56" i="4"/>
  <c r="O89" i="4"/>
  <c r="O79" i="4"/>
  <c r="O605" i="4"/>
  <c r="O142" i="4"/>
  <c r="O750" i="4"/>
  <c r="O523" i="4"/>
  <c r="O584" i="4"/>
  <c r="O612" i="4"/>
  <c r="O241" i="4"/>
  <c r="B55" i="4"/>
  <c r="O371" i="4"/>
  <c r="O460" i="4"/>
  <c r="O799" i="4"/>
  <c r="O765" i="4"/>
  <c r="O53" i="4"/>
  <c r="O150" i="4"/>
  <c r="O120" i="4"/>
  <c r="O25" i="4"/>
  <c r="O122" i="4"/>
  <c r="O92" i="4"/>
  <c r="O853" i="4"/>
  <c r="O78" i="4"/>
  <c r="O48" i="4"/>
  <c r="O515" i="4"/>
  <c r="O263" i="4"/>
  <c r="O210" i="4"/>
  <c r="O382" i="4"/>
  <c r="O304" i="4"/>
  <c r="O465" i="4"/>
  <c r="O470" i="4"/>
  <c r="O462" i="4"/>
  <c r="O475" i="4"/>
  <c r="O258" i="4"/>
  <c r="O285" i="4"/>
  <c r="O588" i="4"/>
  <c r="O379" i="4"/>
  <c r="O490" i="4"/>
  <c r="O835" i="4"/>
  <c r="O319" i="4"/>
  <c r="O348" i="4"/>
  <c r="O759" i="4"/>
  <c r="O749" i="4"/>
  <c r="O363" i="4"/>
  <c r="O356" i="4"/>
  <c r="O747" i="4"/>
  <c r="O838" i="4"/>
  <c r="O488" i="4"/>
  <c r="O332" i="4"/>
  <c r="O671" i="4"/>
  <c r="O737" i="4"/>
  <c r="O882" i="4"/>
  <c r="O864" i="4"/>
  <c r="O22" i="4"/>
  <c r="O43" i="4"/>
  <c r="O829" i="4"/>
  <c r="O826" i="4"/>
  <c r="O9" i="4"/>
  <c r="O15" i="4"/>
  <c r="O160" i="4"/>
  <c r="O768" i="4"/>
  <c r="O173" i="4"/>
  <c r="O131" i="4"/>
  <c r="O112" i="4"/>
  <c r="O678" i="4"/>
  <c r="O668" i="4"/>
  <c r="O221" i="4"/>
  <c r="O368" i="4"/>
  <c r="O276" i="4"/>
  <c r="O407" i="4"/>
  <c r="O218" i="4"/>
  <c r="O321" i="4"/>
  <c r="O335" i="4"/>
  <c r="O672" i="4"/>
  <c r="O266" i="4"/>
  <c r="O224" i="4"/>
  <c r="O293" i="4"/>
  <c r="O439" i="4"/>
  <c r="O203" i="4"/>
  <c r="O334" i="4"/>
  <c r="O201" i="4"/>
  <c r="O409" i="4"/>
  <c r="O568" i="4"/>
  <c r="O400" i="4"/>
  <c r="O290" i="4"/>
  <c r="O466" i="4"/>
  <c r="O237" i="4"/>
  <c r="O461" i="4"/>
  <c r="O502" i="4"/>
  <c r="O235" i="4"/>
  <c r="O565" i="4"/>
  <c r="O494" i="4"/>
  <c r="O710" i="4"/>
  <c r="O436" i="4"/>
  <c r="O595" i="4"/>
  <c r="O707" i="4"/>
  <c r="O819" i="4"/>
  <c r="O764" i="4"/>
  <c r="O597" i="4"/>
  <c r="O255" i="4"/>
  <c r="O520" i="4"/>
  <c r="O634" i="4"/>
  <c r="O243" i="4"/>
  <c r="O516" i="4"/>
  <c r="O631" i="4"/>
  <c r="O743" i="4"/>
  <c r="O871" i="4"/>
  <c r="O790" i="4"/>
  <c r="O728" i="4"/>
  <c r="O633" i="4"/>
  <c r="O841" i="4"/>
  <c r="O271" i="4"/>
  <c r="O526" i="4"/>
  <c r="O638" i="4"/>
  <c r="O209" i="4"/>
  <c r="O476" i="4"/>
  <c r="O458" i="4"/>
  <c r="O421" i="4"/>
  <c r="O580" i="4"/>
  <c r="O254" i="4"/>
  <c r="O249" i="4"/>
  <c r="O383" i="4"/>
  <c r="O712" i="4"/>
  <c r="O322" i="4"/>
  <c r="O413" i="4"/>
  <c r="O472" i="4"/>
  <c r="O531" i="4"/>
  <c r="O806" i="4"/>
  <c r="O698" i="4"/>
  <c r="O807" i="4"/>
  <c r="O756" i="4"/>
  <c r="O452" i="4"/>
  <c r="O779" i="4"/>
  <c r="O881" i="4"/>
  <c r="O530" i="4"/>
  <c r="O706" i="4"/>
  <c r="O527" i="4"/>
  <c r="O783" i="4"/>
  <c r="O780" i="4"/>
  <c r="O797" i="4"/>
  <c r="O800" i="4"/>
  <c r="O101" i="4"/>
  <c r="O134" i="4"/>
  <c r="O40" i="4"/>
  <c r="O601" i="4"/>
  <c r="O825" i="4"/>
  <c r="O869" i="4"/>
  <c r="O26" i="4"/>
  <c r="O119" i="4"/>
  <c r="O12" i="4"/>
  <c r="O745" i="4"/>
  <c r="O810" i="4"/>
  <c r="O155" i="4"/>
  <c r="O158" i="4"/>
  <c r="O87" i="4"/>
  <c r="O786" i="4"/>
  <c r="O621" i="4"/>
  <c r="O49" i="4"/>
  <c r="O177" i="4"/>
  <c r="O82" i="4"/>
  <c r="O139" i="4"/>
  <c r="O127" i="4"/>
  <c r="O116" i="4"/>
  <c r="O159" i="4"/>
  <c r="O124" i="4"/>
  <c r="O725" i="4"/>
  <c r="O61" i="4"/>
  <c r="O94" i="4"/>
  <c r="O369" i="4"/>
  <c r="O560" i="4"/>
  <c r="O519" i="4"/>
  <c r="O256" i="4"/>
  <c r="O469" i="4"/>
  <c r="O708" i="4"/>
  <c r="O398" i="4"/>
  <c r="O281" i="4"/>
  <c r="O496" i="4"/>
  <c r="O487" i="4"/>
  <c r="O402" i="4"/>
  <c r="O205" i="4"/>
  <c r="O477" i="4"/>
  <c r="O604" i="4"/>
  <c r="O514" i="4"/>
  <c r="O582" i="4"/>
  <c r="O372" i="4"/>
  <c r="O563" i="4"/>
  <c r="O723" i="4"/>
  <c r="O883" i="4"/>
  <c r="O870" i="4"/>
  <c r="O387" i="4"/>
  <c r="O570" i="4"/>
  <c r="O714" i="4"/>
  <c r="O551" i="4"/>
  <c r="O695" i="4"/>
  <c r="O823" i="4"/>
  <c r="O833" i="4"/>
  <c r="O813" i="4"/>
  <c r="O798" i="4"/>
  <c r="O395" i="4"/>
  <c r="O574" i="4"/>
  <c r="O718" i="4"/>
  <c r="O479" i="4"/>
  <c r="O619" i="4"/>
  <c r="O715" i="4"/>
  <c r="O795" i="4"/>
  <c r="O625" i="4"/>
  <c r="O796" i="4"/>
  <c r="O629" i="4"/>
  <c r="O223" i="4"/>
  <c r="O435" i="4"/>
  <c r="O546" i="4"/>
  <c r="O642" i="4"/>
  <c r="O211" i="4"/>
  <c r="O428" i="4"/>
  <c r="O559" i="4"/>
  <c r="O639" i="4"/>
  <c r="O719" i="4"/>
  <c r="O815" i="4"/>
  <c r="O641" i="4"/>
  <c r="O801" i="4"/>
  <c r="O709" i="4"/>
  <c r="O824" i="4"/>
  <c r="O761" i="4"/>
  <c r="O701" i="4"/>
  <c r="O821" i="4"/>
  <c r="O37" i="4"/>
  <c r="O133" i="4"/>
  <c r="O175" i="4"/>
  <c r="O70" i="4"/>
  <c r="O166" i="4"/>
  <c r="O11" i="4"/>
  <c r="O95" i="4"/>
  <c r="O72" i="4"/>
  <c r="O776" i="4"/>
  <c r="O681" i="4"/>
  <c r="O784" i="4"/>
  <c r="O105" i="4"/>
  <c r="O42" i="4"/>
  <c r="O44" i="4"/>
  <c r="O804" i="4"/>
  <c r="O148" i="4"/>
  <c r="O252" i="4"/>
  <c r="O401" i="4"/>
  <c r="O640" i="4"/>
  <c r="O282" i="4"/>
  <c r="O245" i="4"/>
  <c r="O231" i="4"/>
  <c r="O392" i="4"/>
  <c r="O196" i="4"/>
  <c r="O393" i="4"/>
  <c r="O664" i="4"/>
  <c r="O529" i="4"/>
  <c r="O418" i="4"/>
  <c r="O301" i="4"/>
  <c r="O327" i="4"/>
  <c r="O652" i="4"/>
  <c r="O561" i="4"/>
  <c r="O614" i="4"/>
  <c r="O404" i="4"/>
  <c r="O627" i="4"/>
  <c r="O771" i="4"/>
  <c r="O657" i="4"/>
  <c r="O722" i="4"/>
  <c r="O419" i="4"/>
  <c r="O602" i="4"/>
  <c r="O380" i="4"/>
  <c r="O567" i="4"/>
  <c r="O711" i="4"/>
  <c r="O609" i="4"/>
  <c r="O876" i="4"/>
  <c r="O834" i="4"/>
  <c r="O862" i="4"/>
  <c r="O427" i="4"/>
  <c r="O622" i="4"/>
  <c r="O323" i="4"/>
  <c r="O539" i="4"/>
  <c r="O635" i="4"/>
  <c r="O731" i="4"/>
  <c r="O827" i="4"/>
  <c r="O689" i="4"/>
  <c r="O817" i="4"/>
  <c r="O733" i="4"/>
  <c r="O287" i="4"/>
  <c r="O467" i="4"/>
  <c r="O578" i="4"/>
  <c r="O658" i="4"/>
  <c r="O275" i="4"/>
  <c r="O484" i="4"/>
  <c r="O575" i="4"/>
  <c r="O655" i="4"/>
  <c r="O751" i="4"/>
  <c r="O831" i="4"/>
  <c r="O705" i="4"/>
  <c r="O844" i="4"/>
  <c r="O738" i="4"/>
  <c r="O850" i="4"/>
  <c r="O814" i="4"/>
  <c r="O736" i="4"/>
  <c r="O842" i="4"/>
  <c r="O69" i="4"/>
  <c r="O149" i="4"/>
  <c r="O184" i="4"/>
  <c r="O102" i="4"/>
  <c r="O182" i="4"/>
  <c r="O27" i="4"/>
  <c r="O172" i="4"/>
  <c r="O88" i="4"/>
  <c r="O802" i="4"/>
  <c r="O766" i="4"/>
  <c r="O653" i="4"/>
  <c r="O805" i="4"/>
  <c r="O41" i="4"/>
  <c r="O121" i="4"/>
  <c r="O143" i="4"/>
  <c r="O74" i="4"/>
  <c r="O193" i="4"/>
  <c r="O215" i="4"/>
  <c r="O352" i="4"/>
  <c r="O362" i="4"/>
  <c r="O277" i="4"/>
  <c r="O548" i="4"/>
  <c r="O238" i="4"/>
  <c r="O212" i="4"/>
  <c r="O505" i="4"/>
  <c r="O680" i="4"/>
  <c r="O226" i="4"/>
  <c r="O248" i="4"/>
  <c r="O333" i="4"/>
  <c r="O391" i="4"/>
  <c r="O344" i="4"/>
  <c r="O347" i="4"/>
  <c r="O646" i="4"/>
  <c r="O511" i="4"/>
  <c r="O643" i="4"/>
  <c r="O787" i="4"/>
  <c r="O785" i="4"/>
  <c r="O524" i="4"/>
  <c r="O451" i="4"/>
  <c r="O650" i="4"/>
  <c r="O412" i="4"/>
  <c r="O615" i="4"/>
  <c r="O775" i="4"/>
  <c r="O673" i="4"/>
  <c r="O677" i="4"/>
  <c r="O697" i="4"/>
  <c r="O577" i="4"/>
  <c r="O483" i="4"/>
  <c r="O654" i="4"/>
  <c r="O388" i="4"/>
  <c r="O555" i="4"/>
  <c r="O667" i="4"/>
  <c r="O763" i="4"/>
  <c r="O843" i="4"/>
  <c r="O732" i="4"/>
  <c r="O860" i="4"/>
  <c r="O754" i="4"/>
  <c r="O339" i="4"/>
  <c r="O510" i="4"/>
  <c r="O594" i="4"/>
  <c r="O674" i="4"/>
  <c r="O364" i="4"/>
  <c r="O506" i="4"/>
  <c r="O591" i="4"/>
  <c r="O687" i="4"/>
  <c r="O767" i="4"/>
  <c r="O847" i="4"/>
  <c r="O758" i="4"/>
  <c r="O865" i="4"/>
  <c r="O760" i="4"/>
  <c r="O665" i="4"/>
  <c r="O846" i="4"/>
  <c r="O757" i="4"/>
  <c r="O885" i="4"/>
  <c r="O85" i="4"/>
  <c r="O165" i="4"/>
  <c r="O38" i="4"/>
  <c r="O118" i="4"/>
  <c r="O111" i="4"/>
  <c r="O59" i="4"/>
  <c r="O24" i="4"/>
  <c r="O104" i="4"/>
  <c r="O861" i="4"/>
  <c r="O793" i="4"/>
  <c r="O717" i="4"/>
  <c r="O848" i="4"/>
  <c r="O57" i="4"/>
  <c r="O137" i="4"/>
  <c r="O10" i="4"/>
  <c r="O90" i="4"/>
  <c r="O170" i="4"/>
  <c r="O31" i="4"/>
  <c r="O163" i="4"/>
  <c r="O76" i="4"/>
  <c r="O781" i="4"/>
  <c r="O713" i="4"/>
  <c r="O857" i="4"/>
  <c r="O789" i="4"/>
  <c r="O13" i="4"/>
  <c r="O93" i="4"/>
  <c r="O107" i="4"/>
  <c r="O46" i="4"/>
  <c r="O126" i="4"/>
  <c r="O171" i="4"/>
  <c r="O67" i="4"/>
  <c r="O32" i="4"/>
  <c r="O128" i="4"/>
  <c r="O649" i="4"/>
  <c r="O836" i="4"/>
  <c r="O752" i="4"/>
  <c r="O837" i="4"/>
  <c r="O33" i="4"/>
  <c r="O97" i="4"/>
  <c r="O161" i="4"/>
  <c r="O168" i="4"/>
  <c r="O66" i="4"/>
  <c r="O130" i="4"/>
  <c r="O99" i="4"/>
  <c r="O23" i="4"/>
  <c r="O91" i="4"/>
  <c r="O36" i="4"/>
  <c r="O100" i="4"/>
  <c r="O486" i="4"/>
  <c r="O280" i="4"/>
  <c r="O572" i="4"/>
  <c r="O376" i="4"/>
  <c r="O227" i="4"/>
  <c r="O691" i="4"/>
  <c r="O851" i="4"/>
  <c r="O593" i="4"/>
  <c r="O538" i="4"/>
  <c r="O474" i="4"/>
  <c r="O647" i="4"/>
  <c r="O769" i="4"/>
  <c r="O792" i="4"/>
  <c r="O207" i="4"/>
  <c r="O558" i="4"/>
  <c r="O702" i="4"/>
  <c r="O571" i="4"/>
  <c r="O699" i="4"/>
  <c r="O859" i="4"/>
  <c r="O774" i="4"/>
  <c r="O557" i="4"/>
  <c r="O403" i="4"/>
  <c r="O610" i="4"/>
  <c r="O396" i="4"/>
  <c r="O623" i="4"/>
  <c r="O703" i="4"/>
  <c r="O879" i="4"/>
  <c r="O886" i="4"/>
  <c r="O729" i="4"/>
  <c r="O873" i="4"/>
  <c r="O21" i="4"/>
  <c r="O135" i="4"/>
  <c r="O54" i="4"/>
  <c r="O140" i="4"/>
  <c r="O75" i="4"/>
  <c r="O136" i="4"/>
  <c r="O762" i="4"/>
  <c r="O73" i="4"/>
  <c r="O169" i="4"/>
  <c r="O106" i="4"/>
  <c r="O47" i="4"/>
  <c r="O108" i="4"/>
  <c r="O808" i="4"/>
  <c r="O669" i="4"/>
  <c r="O29" i="4"/>
  <c r="O125" i="4"/>
  <c r="O62" i="4"/>
  <c r="O164" i="4"/>
  <c r="O64" i="4"/>
  <c r="O724" i="4"/>
  <c r="O773" i="4"/>
  <c r="O858" i="4"/>
  <c r="O113" i="4"/>
  <c r="O18" i="4"/>
  <c r="O146" i="4"/>
  <c r="O39" i="4"/>
  <c r="O52" i="4"/>
  <c r="O878" i="4"/>
  <c r="O185" i="4"/>
  <c r="O138" i="4"/>
  <c r="O63" i="4"/>
  <c r="O840" i="4"/>
  <c r="O832" i="4"/>
  <c r="O141" i="4"/>
  <c r="O156" i="4"/>
  <c r="O617" i="4"/>
  <c r="O77" i="4"/>
  <c r="O174" i="4"/>
  <c r="O179" i="4"/>
  <c r="O818" i="4"/>
  <c r="O685" i="4"/>
  <c r="O880" i="4"/>
  <c r="O129" i="4"/>
  <c r="O34" i="4"/>
  <c r="O162" i="4"/>
  <c r="O55" i="4"/>
  <c r="O68" i="4"/>
  <c r="O103" i="4"/>
  <c r="O830" i="4"/>
  <c r="O157" i="4"/>
  <c r="O83" i="4"/>
  <c r="O16" i="4"/>
  <c r="O872" i="4"/>
  <c r="O730" i="4"/>
  <c r="O17" i="4"/>
  <c r="O145" i="4"/>
  <c r="O50" i="4"/>
  <c r="O178" i="4"/>
  <c r="O71" i="4"/>
  <c r="O84" i="4"/>
  <c r="O60" i="4"/>
  <c r="O746" i="4"/>
  <c r="O30" i="4"/>
  <c r="O19" i="4"/>
  <c r="O80" i="4"/>
  <c r="O782" i="4"/>
  <c r="O794" i="4"/>
  <c r="O65" i="4"/>
  <c r="O123" i="4"/>
  <c r="O98" i="4"/>
  <c r="O183" i="4"/>
  <c r="O152" i="4"/>
  <c r="O132" i="4"/>
  <c r="O154" i="4"/>
  <c r="O144" i="4"/>
  <c r="O874" i="4"/>
  <c r="O110" i="4"/>
  <c r="O51" i="4"/>
  <c r="O96" i="4"/>
  <c r="O809" i="4"/>
  <c r="O816" i="4"/>
  <c r="O81" i="4"/>
  <c r="O167" i="4"/>
  <c r="O114" i="4"/>
  <c r="O176" i="4"/>
  <c r="O20" i="4"/>
  <c r="O180" i="4"/>
  <c r="D38" i="19" l="1"/>
  <c r="D27" i="19"/>
  <c r="F27" i="19" s="1"/>
  <c r="D23" i="19"/>
  <c r="B54" i="4"/>
  <c r="B64" i="4"/>
  <c r="B60" i="4"/>
  <c r="B63" i="4"/>
  <c r="T33" i="19" l="1"/>
  <c r="F38" i="19"/>
  <c r="D24" i="19"/>
  <c r="F24" i="19" s="1"/>
  <c r="F23" i="19"/>
  <c r="D26" i="19"/>
  <c r="F26" i="19" s="1"/>
  <c r="B65" i="4"/>
  <c r="B66" i="4" l="1"/>
  <c r="B68" i="4" s="1"/>
  <c r="D34" i="19" s="1"/>
  <c r="B67" i="4"/>
  <c r="T29" i="19" l="1"/>
  <c r="F34" i="19"/>
  <c r="D35" i="19"/>
  <c r="D36" i="19"/>
  <c r="K48" i="9"/>
  <c r="R6" i="2"/>
  <c r="F36" i="19" l="1"/>
  <c r="T38" i="19"/>
  <c r="D37" i="19"/>
  <c r="F37" i="19" s="1"/>
  <c r="T40" i="19"/>
  <c r="F35" i="19"/>
  <c r="N10" i="2"/>
  <c r="F40" i="19" l="1"/>
  <c r="F41" i="19" s="1"/>
  <c r="C36" i="1"/>
  <c r="F25" i="19" l="1"/>
  <c r="F28" i="19" s="1"/>
  <c r="F29" i="19" s="1"/>
  <c r="C47" i="2"/>
  <c r="C48" i="2" s="1"/>
  <c r="C37" i="1"/>
  <c r="I49" i="9"/>
  <c r="E25" i="19" l="1"/>
  <c r="C49" i="2"/>
  <c r="C50" i="2" s="1"/>
  <c r="N6" i="2" s="1"/>
  <c r="C60" i="2"/>
  <c r="D48" i="2"/>
  <c r="D49" i="2" s="1"/>
  <c r="D50" i="2" s="1"/>
  <c r="B45" i="1"/>
  <c r="H35" i="11" s="1"/>
  <c r="B44" i="1"/>
  <c r="H36" i="11" s="1"/>
  <c r="C51" i="2" l="1"/>
  <c r="C52" i="2" s="1"/>
  <c r="C53" i="2" s="1"/>
  <c r="C54" i="2" s="1"/>
  <c r="C41" i="1" s="1"/>
  <c r="E48" i="2"/>
  <c r="D60" i="2"/>
  <c r="D51" i="2"/>
  <c r="D52" i="2" s="1"/>
  <c r="D53" i="2" s="1"/>
  <c r="D55" i="2" s="1"/>
  <c r="O6" i="2"/>
  <c r="H37" i="11"/>
  <c r="E60" i="2"/>
  <c r="F48" i="2"/>
  <c r="C55" i="2" l="1"/>
  <c r="C61" i="2" s="1"/>
  <c r="B30" i="2"/>
  <c r="B36" i="2" s="1"/>
  <c r="C57" i="1" s="1"/>
  <c r="E49" i="2"/>
  <c r="E50" i="2" s="1"/>
  <c r="E51" i="2" s="1"/>
  <c r="E52" i="2" s="1"/>
  <c r="E53" i="2" s="1"/>
  <c r="D54" i="2"/>
  <c r="D41" i="1" s="1"/>
  <c r="P6" i="2"/>
  <c r="D61" i="2"/>
  <c r="D56" i="2"/>
  <c r="D57" i="2" s="1"/>
  <c r="G48" i="2"/>
  <c r="F60" i="2"/>
  <c r="F49" i="2"/>
  <c r="F50" i="2" s="1"/>
  <c r="E47" i="1" l="1"/>
  <c r="C56" i="2"/>
  <c r="C57" i="2" s="1"/>
  <c r="C58" i="2" s="1"/>
  <c r="D58" i="2" s="1"/>
  <c r="D68" i="2"/>
  <c r="D69" i="2" s="1"/>
  <c r="D70" i="2" s="1"/>
  <c r="D71" i="2" s="1"/>
  <c r="D72" i="2" s="1"/>
  <c r="D73" i="2" s="1"/>
  <c r="C56" i="1"/>
  <c r="E68" i="2"/>
  <c r="E69" i="2" s="1"/>
  <c r="E70" i="2" s="1"/>
  <c r="E71" i="2" s="1"/>
  <c r="E72" i="2" s="1"/>
  <c r="E73" i="2" s="1"/>
  <c r="G56" i="1"/>
  <c r="B68" i="2"/>
  <c r="B69" i="2" s="1"/>
  <c r="F68" i="2"/>
  <c r="F69" i="2" s="1"/>
  <c r="F70" i="2" s="1"/>
  <c r="F71" i="2" s="1"/>
  <c r="F72" i="2" s="1"/>
  <c r="F73" i="2" s="1"/>
  <c r="G68" i="2"/>
  <c r="G69" i="2" s="1"/>
  <c r="G70" i="2" s="1"/>
  <c r="G71" i="2" s="1"/>
  <c r="G72" i="2" s="1"/>
  <c r="G73" i="2" s="1"/>
  <c r="S7" i="2"/>
  <c r="C68" i="2"/>
  <c r="C69" i="2" s="1"/>
  <c r="C70" i="2" s="1"/>
  <c r="C71" i="2" s="1"/>
  <c r="C72" i="2" s="1"/>
  <c r="C73" i="2" s="1"/>
  <c r="F51" i="2"/>
  <c r="F52" i="2" s="1"/>
  <c r="F53" i="2" s="1"/>
  <c r="B32" i="2" s="1"/>
  <c r="Q6" i="2"/>
  <c r="E55" i="2"/>
  <c r="E61" i="2" s="1"/>
  <c r="E54" i="2"/>
  <c r="E41" i="1" s="1"/>
  <c r="L50" i="9"/>
  <c r="O4" i="2"/>
  <c r="G49" i="2"/>
  <c r="G50" i="2" s="1"/>
  <c r="G51" i="2" s="1"/>
  <c r="G52" i="2" s="1"/>
  <c r="G53" i="2" s="1"/>
  <c r="G60" i="2"/>
  <c r="D51" i="4"/>
  <c r="D42" i="1"/>
  <c r="C51" i="4" l="1"/>
  <c r="C53" i="4" s="1"/>
  <c r="C54" i="4" s="1"/>
  <c r="E56" i="2"/>
  <c r="E57" i="2" s="1"/>
  <c r="E58" i="2" s="1"/>
  <c r="C52" i="4"/>
  <c r="C42" i="1"/>
  <c r="N4" i="2"/>
  <c r="L49" i="9"/>
  <c r="F54" i="2"/>
  <c r="F41" i="1" s="1"/>
  <c r="F55" i="2"/>
  <c r="F56" i="2" s="1"/>
  <c r="F57" i="2" s="1"/>
  <c r="B70" i="2"/>
  <c r="B71" i="2" s="1"/>
  <c r="B72" i="2" s="1"/>
  <c r="B73" i="2" s="1"/>
  <c r="B74" i="2" s="1"/>
  <c r="B75" i="2" s="1"/>
  <c r="B76" i="2" s="1"/>
  <c r="M10" i="2"/>
  <c r="C74" i="2"/>
  <c r="C42" i="9"/>
  <c r="F74" i="2"/>
  <c r="F13" i="9"/>
  <c r="E74" i="2"/>
  <c r="F17" i="9"/>
  <c r="D74" i="2"/>
  <c r="G74" i="2"/>
  <c r="B31" i="2"/>
  <c r="F16" i="9" s="1"/>
  <c r="L51" i="9"/>
  <c r="P4" i="2"/>
  <c r="D52" i="4"/>
  <c r="O3" i="4"/>
  <c r="G55" i="2"/>
  <c r="G54" i="2"/>
  <c r="G41" i="1" s="1"/>
  <c r="D53" i="4"/>
  <c r="D55" i="4"/>
  <c r="E51" i="4"/>
  <c r="E42" i="1"/>
  <c r="F61" i="2" l="1"/>
  <c r="D54" i="4"/>
  <c r="N3" i="4"/>
  <c r="C55" i="4"/>
  <c r="G75" i="2"/>
  <c r="G76" i="2" s="1"/>
  <c r="G78" i="2" s="1"/>
  <c r="B10" i="6"/>
  <c r="B14" i="6" s="1"/>
  <c r="D14" i="6" s="1"/>
  <c r="B23" i="6" s="1"/>
  <c r="E75" i="2"/>
  <c r="E76" i="2" s="1"/>
  <c r="E78" i="2" s="1"/>
  <c r="F75" i="2"/>
  <c r="F76" i="2" s="1"/>
  <c r="F78" i="2" s="1"/>
  <c r="D75" i="2"/>
  <c r="D76" i="2" s="1"/>
  <c r="D78" i="2" s="1"/>
  <c r="G36" i="11"/>
  <c r="B78" i="2"/>
  <c r="M9" i="2" s="1"/>
  <c r="B77" i="2"/>
  <c r="B39" i="2" s="1"/>
  <c r="C75" i="2"/>
  <c r="C76" i="2" s="1"/>
  <c r="C78" i="2" s="1"/>
  <c r="N9" i="2" s="1"/>
  <c r="D42" i="9"/>
  <c r="B36" i="11"/>
  <c r="D36" i="11" s="1"/>
  <c r="B47" i="11" s="1"/>
  <c r="D47" i="11" s="1"/>
  <c r="B10" i="7"/>
  <c r="B14" i="7" s="1"/>
  <c r="A18" i="9" s="1"/>
  <c r="L52" i="9"/>
  <c r="Q4" i="2"/>
  <c r="E52" i="4"/>
  <c r="P3" i="4"/>
  <c r="D61" i="4"/>
  <c r="D60" i="4"/>
  <c r="D64" i="4"/>
  <c r="D63" i="4"/>
  <c r="F42" i="1"/>
  <c r="F51" i="4"/>
  <c r="F58" i="2"/>
  <c r="B33" i="2" s="1"/>
  <c r="B34" i="2" s="1"/>
  <c r="E53" i="4"/>
  <c r="E54" i="4" s="1"/>
  <c r="E55" i="4"/>
  <c r="G61" i="2"/>
  <c r="G56" i="2"/>
  <c r="G57" i="2" s="1"/>
  <c r="P799" i="4" l="1"/>
  <c r="Q799" i="4" s="1"/>
  <c r="P515" i="4"/>
  <c r="Q515" i="4" s="1"/>
  <c r="P311" i="4"/>
  <c r="Q311" i="4" s="1"/>
  <c r="R311" i="4" s="1"/>
  <c r="P313" i="4"/>
  <c r="Q313" i="4" s="1"/>
  <c r="R313" i="4" s="1"/>
  <c r="P186" i="4"/>
  <c r="Q186" i="4" s="1"/>
  <c r="P517" i="4"/>
  <c r="Q517" i="4" s="1"/>
  <c r="P443" i="4"/>
  <c r="Q443" i="4" s="1"/>
  <c r="R443" i="4" s="1"/>
  <c r="P150" i="4"/>
  <c r="Q150" i="4" s="1"/>
  <c r="R150" i="4" s="1"/>
  <c r="P586" i="4"/>
  <c r="Q586" i="4" s="1"/>
  <c r="P195" i="4"/>
  <c r="Q195" i="4" s="1"/>
  <c r="P278" i="4"/>
  <c r="Q278" i="4" s="1"/>
  <c r="R278" i="4" s="1"/>
  <c r="P732" i="4"/>
  <c r="Q732" i="4" s="1"/>
  <c r="R732" i="4" s="1"/>
  <c r="P798" i="4"/>
  <c r="Q798" i="4" s="1"/>
  <c r="P794" i="4"/>
  <c r="Q794" i="4" s="1"/>
  <c r="P470" i="4"/>
  <c r="Q470" i="4" s="1"/>
  <c r="P383" i="4"/>
  <c r="Q383" i="4" s="1"/>
  <c r="R383" i="4" s="1"/>
  <c r="P40" i="4"/>
  <c r="Q40" i="4" s="1"/>
  <c r="P820" i="4"/>
  <c r="Q820" i="4" s="1"/>
  <c r="P250" i="4"/>
  <c r="Q250" i="4" s="1"/>
  <c r="R250" i="4" s="1"/>
  <c r="P228" i="4"/>
  <c r="Q228" i="4" s="1"/>
  <c r="R228" i="4" s="1"/>
  <c r="P618" i="4"/>
  <c r="Q618" i="4" s="1"/>
  <c r="P286" i="4"/>
  <c r="Q286" i="4" s="1"/>
  <c r="P358" i="4"/>
  <c r="Q358" i="4" s="1"/>
  <c r="R358" i="4" s="1"/>
  <c r="P427" i="4"/>
  <c r="Q427" i="4" s="1"/>
  <c r="R427" i="4" s="1"/>
  <c r="P521" i="4"/>
  <c r="Q521" i="4" s="1"/>
  <c r="P432" i="4"/>
  <c r="Q432" i="4" s="1"/>
  <c r="P666" i="4"/>
  <c r="Q666" i="4" s="1"/>
  <c r="R666" i="4" s="1"/>
  <c r="P431" i="4"/>
  <c r="Q431" i="4" s="1"/>
  <c r="R431" i="4" s="1"/>
  <c r="P345" i="4"/>
  <c r="Q345" i="4" s="1"/>
  <c r="P449" i="4"/>
  <c r="Q449" i="4" s="1"/>
  <c r="P845" i="4"/>
  <c r="Q845" i="4" s="1"/>
  <c r="P210" i="4"/>
  <c r="Q210" i="4" s="1"/>
  <c r="R210" i="4" s="1"/>
  <c r="P805" i="4"/>
  <c r="Q805" i="4" s="1"/>
  <c r="P808" i="4"/>
  <c r="Q808" i="4" s="1"/>
  <c r="P434" i="4"/>
  <c r="Q434" i="4" s="1"/>
  <c r="P112" i="4"/>
  <c r="Q112" i="4" s="1"/>
  <c r="R112" i="4" s="1"/>
  <c r="P524" i="4"/>
  <c r="Q524" i="4" s="1"/>
  <c r="P420" i="4"/>
  <c r="Q420" i="4" s="1"/>
  <c r="P455" i="4"/>
  <c r="Q455" i="4" s="1"/>
  <c r="P175" i="4"/>
  <c r="Q175" i="4" s="1"/>
  <c r="R175" i="4" s="1"/>
  <c r="P378" i="4"/>
  <c r="Q378" i="4" s="1"/>
  <c r="P361" i="4"/>
  <c r="Q361" i="4" s="1"/>
  <c r="P190" i="4"/>
  <c r="Q190" i="4" s="1"/>
  <c r="P668" i="4"/>
  <c r="Q668" i="4" s="1"/>
  <c r="R668" i="4" s="1"/>
  <c r="P301" i="4"/>
  <c r="Q301" i="4" s="1"/>
  <c r="P508" i="4"/>
  <c r="Q508" i="4" s="1"/>
  <c r="P274" i="4"/>
  <c r="Q274" i="4" s="1"/>
  <c r="R274" i="4" s="1"/>
  <c r="P715" i="4"/>
  <c r="Q715" i="4" s="1"/>
  <c r="R715" i="4" s="1"/>
  <c r="P503" i="4"/>
  <c r="Q503" i="4" s="1"/>
  <c r="P165" i="4"/>
  <c r="Q165" i="4" s="1"/>
  <c r="P692" i="4"/>
  <c r="Q692" i="4" s="1"/>
  <c r="R692" i="4" s="1"/>
  <c r="P312" i="4"/>
  <c r="Q312" i="4" s="1"/>
  <c r="R312" i="4" s="1"/>
  <c r="P582" i="4"/>
  <c r="Q582" i="4" s="1"/>
  <c r="P510" i="4"/>
  <c r="Q510" i="4" s="1"/>
  <c r="P119" i="4"/>
  <c r="Q119" i="4" s="1"/>
  <c r="R119" i="4" s="1"/>
  <c r="P697" i="4"/>
  <c r="Q697" i="4" s="1"/>
  <c r="R697" i="4" s="1"/>
  <c r="P287" i="4"/>
  <c r="Q287" i="4" s="1"/>
  <c r="P450" i="4"/>
  <c r="Q450" i="4" s="1"/>
  <c r="P49" i="4"/>
  <c r="Q49" i="4" s="1"/>
  <c r="R49" i="4" s="1"/>
  <c r="P885" i="4"/>
  <c r="Q885" i="4" s="1"/>
  <c r="R885" i="4" s="1"/>
  <c r="P681" i="4"/>
  <c r="Q681" i="4" s="1"/>
  <c r="P608" i="4"/>
  <c r="Q608" i="4" s="1"/>
  <c r="P337" i="4"/>
  <c r="Q337" i="4" s="1"/>
  <c r="P463" i="4"/>
  <c r="Q463" i="4" s="1"/>
  <c r="R463" i="4" s="1"/>
  <c r="P88" i="4"/>
  <c r="Q88" i="4" s="1"/>
  <c r="P318" i="4"/>
  <c r="Q318" i="4" s="1"/>
  <c r="P803" i="4"/>
  <c r="Q803" i="4" s="1"/>
  <c r="R803" i="4" s="1"/>
  <c r="P548" i="4"/>
  <c r="Q548" i="4" s="1"/>
  <c r="R548" i="4" s="1"/>
  <c r="P767" i="4"/>
  <c r="Q767" i="4" s="1"/>
  <c r="P163" i="4"/>
  <c r="Q163" i="4" s="1"/>
  <c r="P596" i="4"/>
  <c r="Q596" i="4" s="1"/>
  <c r="R596" i="4" s="1"/>
  <c r="P652" i="4"/>
  <c r="Q652" i="4" s="1"/>
  <c r="R652" i="4" s="1"/>
  <c r="P673" i="4"/>
  <c r="Q673" i="4" s="1"/>
  <c r="P748" i="4"/>
  <c r="Q748" i="4" s="1"/>
  <c r="P699" i="4"/>
  <c r="Q699" i="4" s="1"/>
  <c r="R699" i="4" s="1"/>
  <c r="P433" i="4"/>
  <c r="Q433" i="4" s="1"/>
  <c r="R433" i="4" s="1"/>
  <c r="P368" i="4"/>
  <c r="Q368" i="4" s="1"/>
  <c r="P209" i="4"/>
  <c r="Q209" i="4" s="1"/>
  <c r="P425" i="4"/>
  <c r="Q425" i="4" s="1"/>
  <c r="R425" i="4" s="1"/>
  <c r="P240" i="4"/>
  <c r="Q240" i="4" s="1"/>
  <c r="R240" i="4" s="1"/>
  <c r="P352" i="4"/>
  <c r="Q352" i="4" s="1"/>
  <c r="P32" i="4"/>
  <c r="Q32" i="4" s="1"/>
  <c r="P533" i="4"/>
  <c r="Q533" i="4" s="1"/>
  <c r="R533" i="4" s="1"/>
  <c r="P342" i="4"/>
  <c r="Q342" i="4" s="1"/>
  <c r="R342" i="4" s="1"/>
  <c r="P234" i="4"/>
  <c r="Q234" i="4" s="1"/>
  <c r="P566" i="4"/>
  <c r="Q566" i="4" s="1"/>
  <c r="P552" i="4"/>
  <c r="Q552" i="4" s="1"/>
  <c r="R552" i="4" s="1"/>
  <c r="P602" i="4"/>
  <c r="Q602" i="4" s="1"/>
  <c r="R602" i="4" s="1"/>
  <c r="P67" i="4"/>
  <c r="Q67" i="4" s="1"/>
  <c r="P428" i="4"/>
  <c r="Q428" i="4" s="1"/>
  <c r="P96" i="4"/>
  <c r="Q96" i="4" s="1"/>
  <c r="P399" i="4"/>
  <c r="Q399" i="4" s="1"/>
  <c r="R399" i="4" s="1"/>
  <c r="P609" i="4"/>
  <c r="Q609" i="4" s="1"/>
  <c r="P504" i="4"/>
  <c r="Q504" i="4" s="1"/>
  <c r="P576" i="4"/>
  <c r="Q576" i="4" s="1"/>
  <c r="P216" i="4"/>
  <c r="Q216" i="4" s="1"/>
  <c r="R216" i="4" s="1"/>
  <c r="P819" i="4"/>
  <c r="Q819" i="4" s="1"/>
  <c r="P414" i="4"/>
  <c r="Q414" i="4" s="1"/>
  <c r="P315" i="4"/>
  <c r="Q315" i="4" s="1"/>
  <c r="R315" i="4" s="1"/>
  <c r="P260" i="4"/>
  <c r="Q260" i="4" s="1"/>
  <c r="R260" i="4" s="1"/>
  <c r="P375" i="4"/>
  <c r="Q375" i="4" s="1"/>
  <c r="P476" i="4"/>
  <c r="Q476" i="4" s="1"/>
  <c r="P326" i="4"/>
  <c r="Q326" i="4" s="1"/>
  <c r="P249" i="4"/>
  <c r="Q249" i="4" s="1"/>
  <c r="R249" i="4" s="1"/>
  <c r="P328" i="4"/>
  <c r="Q328" i="4" s="1"/>
  <c r="P472" i="4"/>
  <c r="Q472" i="4" s="1"/>
  <c r="P85" i="4"/>
  <c r="Q85" i="4" s="1"/>
  <c r="R85" i="4" s="1"/>
  <c r="P846" i="4"/>
  <c r="Q846" i="4" s="1"/>
  <c r="R846" i="4" s="1"/>
  <c r="P876" i="4"/>
  <c r="Q876" i="4" s="1"/>
  <c r="P665" i="4"/>
  <c r="Q665" i="4" s="1"/>
  <c r="P204" i="4"/>
  <c r="Q204" i="4" s="1"/>
  <c r="P457" i="4"/>
  <c r="Q457" i="4" s="1"/>
  <c r="R457" i="4" s="1"/>
  <c r="P292" i="4"/>
  <c r="Q292" i="4" s="1"/>
  <c r="P693" i="4"/>
  <c r="Q693" i="4" s="1"/>
  <c r="P341" i="4"/>
  <c r="Q341" i="4" s="1"/>
  <c r="R341" i="4" s="1"/>
  <c r="P144" i="4"/>
  <c r="Q144" i="4" s="1"/>
  <c r="R144" i="4" s="1"/>
  <c r="P807" i="4"/>
  <c r="Q807" i="4" s="1"/>
  <c r="P500" i="4"/>
  <c r="Q500" i="4" s="1"/>
  <c r="P866" i="4"/>
  <c r="Q866" i="4" s="1"/>
  <c r="P502" i="4"/>
  <c r="Q502" i="4" s="1"/>
  <c r="R502" i="4" s="1"/>
  <c r="P878" i="4"/>
  <c r="Q878" i="4" s="1"/>
  <c r="P843" i="4"/>
  <c r="Q843" i="4" s="1"/>
  <c r="P254" i="4"/>
  <c r="Q254" i="4" s="1"/>
  <c r="P452" i="4"/>
  <c r="Q452" i="4" s="1"/>
  <c r="R452" i="4" s="1"/>
  <c r="P125" i="4"/>
  <c r="Q125" i="4" s="1"/>
  <c r="P674" i="4"/>
  <c r="Q674" i="4" s="1"/>
  <c r="P456" i="4"/>
  <c r="Q456" i="4" s="1"/>
  <c r="P200" i="4"/>
  <c r="Q200" i="4" s="1"/>
  <c r="R200" i="4" s="1"/>
  <c r="P153" i="4"/>
  <c r="Q153" i="4" s="1"/>
  <c r="P45" i="4"/>
  <c r="Q45" i="4" s="1"/>
  <c r="P438" i="4"/>
  <c r="Q438" i="4" s="1"/>
  <c r="R438" i="4" s="1"/>
  <c r="P248" i="4"/>
  <c r="Q248" i="4" s="1"/>
  <c r="R248" i="4" s="1"/>
  <c r="P446" i="4"/>
  <c r="Q446" i="4" s="1"/>
  <c r="P230" i="4"/>
  <c r="Q230" i="4" s="1"/>
  <c r="P310" i="4"/>
  <c r="Q310" i="4" s="1"/>
  <c r="R310" i="4" s="1"/>
  <c r="P661" i="4"/>
  <c r="Q661" i="4" s="1"/>
  <c r="R661" i="4" s="1"/>
  <c r="P872" i="4"/>
  <c r="Q872" i="4" s="1"/>
  <c r="P636" i="4"/>
  <c r="Q636" i="4" s="1"/>
  <c r="P802" i="4"/>
  <c r="Q802" i="4" s="1"/>
  <c r="P730" i="4"/>
  <c r="Q730" i="4" s="1"/>
  <c r="R730" i="4" s="1"/>
  <c r="P241" i="4"/>
  <c r="Q241" i="4" s="1"/>
  <c r="P559" i="4"/>
  <c r="Q559" i="4" s="1"/>
  <c r="P832" i="4"/>
  <c r="Q832" i="4" s="1"/>
  <c r="R832" i="4" s="1"/>
  <c r="P148" i="4"/>
  <c r="Q148" i="4" s="1"/>
  <c r="R148" i="4" s="1"/>
  <c r="P591" i="4"/>
  <c r="Q591" i="4" s="1"/>
  <c r="P437" i="4"/>
  <c r="Q437" i="4" s="1"/>
  <c r="P34" i="4"/>
  <c r="Q34" i="4" s="1"/>
  <c r="P518" i="4"/>
  <c r="Q518" i="4" s="1"/>
  <c r="R518" i="4" s="1"/>
  <c r="P633" i="4"/>
  <c r="Q633" i="4" s="1"/>
  <c r="P724" i="4"/>
  <c r="Q724" i="4" s="1"/>
  <c r="P179" i="4"/>
  <c r="Q179" i="4" s="1"/>
  <c r="R179" i="4" s="1"/>
  <c r="P664" i="4"/>
  <c r="Q664" i="4" s="1"/>
  <c r="R664" i="4" s="1"/>
  <c r="P839" i="4"/>
  <c r="Q839" i="4" s="1"/>
  <c r="P413" i="4"/>
  <c r="Q413" i="4" s="1"/>
  <c r="P545" i="4"/>
  <c r="Q545" i="4" s="1"/>
  <c r="R545" i="4" s="1"/>
  <c r="P298" i="4"/>
  <c r="Q298" i="4" s="1"/>
  <c r="R298" i="4" s="1"/>
  <c r="P657" i="4"/>
  <c r="Q657" i="4" s="1"/>
  <c r="P453" i="4"/>
  <c r="Q453" i="4" s="1"/>
  <c r="P779" i="4"/>
  <c r="Q779" i="4" s="1"/>
  <c r="R779" i="4" s="1"/>
  <c r="P696" i="4"/>
  <c r="Q696" i="4" s="1"/>
  <c r="R696" i="4" s="1"/>
  <c r="P272" i="4"/>
  <c r="Q272" i="4" s="1"/>
  <c r="P581" i="4"/>
  <c r="Q581" i="4" s="1"/>
  <c r="P233" i="4"/>
  <c r="Q233" i="4" s="1"/>
  <c r="P394" i="4"/>
  <c r="Q394" i="4" s="1"/>
  <c r="R394" i="4" s="1"/>
  <c r="P695" i="4"/>
  <c r="Q695" i="4" s="1"/>
  <c r="P480" i="4"/>
  <c r="Q480" i="4" s="1"/>
  <c r="P222" i="4"/>
  <c r="Q222" i="4" s="1"/>
  <c r="R222" i="4" s="1"/>
  <c r="P868" i="4"/>
  <c r="Q868" i="4" s="1"/>
  <c r="R868" i="4" s="1"/>
  <c r="P616" i="4"/>
  <c r="Q616" i="4" s="1"/>
  <c r="P444" i="4"/>
  <c r="Q444" i="4" s="1"/>
  <c r="P340" i="4"/>
  <c r="Q340" i="4" s="1"/>
  <c r="R340" i="4" s="1"/>
  <c r="P184" i="4"/>
  <c r="Q184" i="4" s="1"/>
  <c r="R184" i="4" s="1"/>
  <c r="P14" i="4"/>
  <c r="Q14" i="4" s="1"/>
  <c r="P626" i="4"/>
  <c r="Q626" i="4" s="1"/>
  <c r="P192" i="4"/>
  <c r="Q192" i="4" s="1"/>
  <c r="R192" i="4" s="1"/>
  <c r="P353" i="4"/>
  <c r="Q353" i="4" s="1"/>
  <c r="R353" i="4" s="1"/>
  <c r="P86" i="4"/>
  <c r="Q86" i="4" s="1"/>
  <c r="P542" i="4"/>
  <c r="Q542" i="4" s="1"/>
  <c r="P71" i="4"/>
  <c r="Q71" i="4" s="1"/>
  <c r="P92" i="4"/>
  <c r="Q92" i="4" s="1"/>
  <c r="R92" i="4" s="1"/>
  <c r="P416" i="4"/>
  <c r="Q416" i="4" s="1"/>
  <c r="P459" i="4"/>
  <c r="Q459" i="4" s="1"/>
  <c r="P852" i="4"/>
  <c r="Q852" i="4" s="1"/>
  <c r="R852" i="4" s="1"/>
  <c r="P485" i="4"/>
  <c r="Q485" i="4" s="1"/>
  <c r="R485" i="4" s="1"/>
  <c r="P811" i="4"/>
  <c r="Q811" i="4" s="1"/>
  <c r="P492" i="4"/>
  <c r="Q492" i="4" s="1"/>
  <c r="P384" i="4"/>
  <c r="Q384" i="4" s="1"/>
  <c r="R384" i="4" s="1"/>
  <c r="P635" i="4"/>
  <c r="Q635" i="4" s="1"/>
  <c r="R635" i="4" s="1"/>
  <c r="P77" i="4"/>
  <c r="Q77" i="4" s="1"/>
  <c r="P789" i="4"/>
  <c r="Q789" i="4" s="1"/>
  <c r="P386" i="4"/>
  <c r="Q386" i="4" s="1"/>
  <c r="P487" i="4"/>
  <c r="Q487" i="4" s="1"/>
  <c r="R487" i="4" s="1"/>
  <c r="P605" i="4"/>
  <c r="Q605" i="4" s="1"/>
  <c r="P155" i="4"/>
  <c r="Q155" i="4" s="1"/>
  <c r="P786" i="4"/>
  <c r="Q786" i="4" s="1"/>
  <c r="R786" i="4" s="1"/>
  <c r="P493" i="4"/>
  <c r="Q493" i="4" s="1"/>
  <c r="R493" i="4" s="1"/>
  <c r="P270" i="4"/>
  <c r="Q270" i="4" s="1"/>
  <c r="P297" i="4"/>
  <c r="Q297" i="4" s="1"/>
  <c r="P357" i="4"/>
  <c r="Q357" i="4" s="1"/>
  <c r="R357" i="4" s="1"/>
  <c r="P387" i="4"/>
  <c r="Q387" i="4" s="1"/>
  <c r="R387" i="4" s="1"/>
  <c r="P407" i="4"/>
  <c r="Q407" i="4" s="1"/>
  <c r="P547" i="4"/>
  <c r="Q547" i="4" s="1"/>
  <c r="P306" i="4"/>
  <c r="Q306" i="4" s="1"/>
  <c r="P53" i="4"/>
  <c r="Q53" i="4" s="1"/>
  <c r="R53" i="4" s="1"/>
  <c r="P288" i="4"/>
  <c r="Q288" i="4" s="1"/>
  <c r="P593" i="4"/>
  <c r="Q593" i="4" s="1"/>
  <c r="P539" i="4"/>
  <c r="Q539" i="4" s="1"/>
  <c r="R539" i="4" s="1"/>
  <c r="P532" i="4"/>
  <c r="Q532" i="4" s="1"/>
  <c r="R532" i="4" s="1"/>
  <c r="P401" i="4"/>
  <c r="Q401" i="4" s="1"/>
  <c r="P213" i="4"/>
  <c r="Q213" i="4" s="1"/>
  <c r="P875" i="4"/>
  <c r="Q875" i="4" s="1"/>
  <c r="R875" i="4" s="1"/>
  <c r="P373" i="4"/>
  <c r="Q373" i="4" s="1"/>
  <c r="R373" i="4" s="1"/>
  <c r="P309" i="4"/>
  <c r="Q309" i="4" s="1"/>
  <c r="P330" i="4"/>
  <c r="Q330" i="4" s="1"/>
  <c r="P511" i="4"/>
  <c r="Q511" i="4" s="1"/>
  <c r="R511" i="4" s="1"/>
  <c r="P752" i="4"/>
  <c r="Q752" i="4" s="1"/>
  <c r="R752" i="4" s="1"/>
  <c r="P706" i="4"/>
  <c r="Q706" i="4" s="1"/>
  <c r="P440" i="4"/>
  <c r="Q440" i="4" s="1"/>
  <c r="P56" i="4"/>
  <c r="Q56" i="4" s="1"/>
  <c r="R56" i="4" s="1"/>
  <c r="P881" i="4"/>
  <c r="Q881" i="4" s="1"/>
  <c r="R881" i="4" s="1"/>
  <c r="P103" i="4"/>
  <c r="Q103" i="4" s="1"/>
  <c r="P465" i="4"/>
  <c r="Q465" i="4" s="1"/>
  <c r="P772" i="4"/>
  <c r="Q772" i="4" s="1"/>
  <c r="R772" i="4" s="1"/>
  <c r="P215" i="4"/>
  <c r="Q215" i="4" s="1"/>
  <c r="P809" i="4"/>
  <c r="Q809" i="4" s="1"/>
  <c r="P842" i="4"/>
  <c r="Q842" i="4" s="1"/>
  <c r="P534" i="4"/>
  <c r="Q534" i="4" s="1"/>
  <c r="R534" i="4" s="1"/>
  <c r="P574" i="4"/>
  <c r="Q574" i="4" s="1"/>
  <c r="R574" i="4" s="1"/>
  <c r="P713" i="4"/>
  <c r="Q713" i="4" s="1"/>
  <c r="P458" i="4"/>
  <c r="Q458" i="4" s="1"/>
  <c r="P176" i="4"/>
  <c r="Q176" i="4" s="1"/>
  <c r="P262" i="4"/>
  <c r="Q262" i="4" s="1"/>
  <c r="R262" i="4" s="1"/>
  <c r="P294" i="4"/>
  <c r="Q294" i="4" s="1"/>
  <c r="P406" i="4"/>
  <c r="Q406" i="4" s="1"/>
  <c r="P80" i="4"/>
  <c r="Q80" i="4" s="1"/>
  <c r="R80" i="4" s="1"/>
  <c r="P771" i="4"/>
  <c r="Q771" i="4" s="1"/>
  <c r="R771" i="4" s="1"/>
  <c r="P708" i="4"/>
  <c r="Q708" i="4" s="1"/>
  <c r="P336" i="4"/>
  <c r="Q336" i="4" s="1"/>
  <c r="P232" i="4"/>
  <c r="Q232" i="4" s="1"/>
  <c r="R232" i="4" s="1"/>
  <c r="P667" i="4"/>
  <c r="Q667" i="4" s="1"/>
  <c r="R667" i="4" s="1"/>
  <c r="P719" i="4"/>
  <c r="Q719" i="4" s="1"/>
  <c r="P367" i="4"/>
  <c r="Q367" i="4" s="1"/>
  <c r="P528" i="4"/>
  <c r="Q528" i="4" s="1"/>
  <c r="R528" i="4" s="1"/>
  <c r="P766" i="4"/>
  <c r="Q766" i="4" s="1"/>
  <c r="R766" i="4" s="1"/>
  <c r="P196" i="4"/>
  <c r="Q196" i="4" s="1"/>
  <c r="P350" i="4"/>
  <c r="Q350" i="4" s="1"/>
  <c r="P324" i="4"/>
  <c r="Q324" i="4" s="1"/>
  <c r="R324" i="4" s="1"/>
  <c r="P46" i="4"/>
  <c r="Q46" i="4" s="1"/>
  <c r="R46" i="4" s="1"/>
  <c r="P659" i="4"/>
  <c r="Q659" i="4" s="1"/>
  <c r="P397" i="4"/>
  <c r="Q397" i="4" s="1"/>
  <c r="P166" i="4"/>
  <c r="Q166" i="4" s="1"/>
  <c r="P804" i="4"/>
  <c r="Q804" i="4" s="1"/>
  <c r="R804" i="4" s="1"/>
  <c r="P705" i="4"/>
  <c r="Q705" i="4" s="1"/>
  <c r="P837" i="4"/>
  <c r="Q837" i="4" s="1"/>
  <c r="P15" i="4"/>
  <c r="Q15" i="4" s="1"/>
  <c r="R15" i="4" s="1"/>
  <c r="P880" i="4"/>
  <c r="Q880" i="4" s="1"/>
  <c r="R880" i="4" s="1"/>
  <c r="P778" i="4"/>
  <c r="Q778" i="4" s="1"/>
  <c r="P663" i="4"/>
  <c r="Q663" i="4" s="1"/>
  <c r="P402" i="4"/>
  <c r="Q402" i="4" s="1"/>
  <c r="R402" i="4" s="1"/>
  <c r="P816" i="4"/>
  <c r="Q816" i="4" s="1"/>
  <c r="R816" i="4" s="1"/>
  <c r="P146" i="4"/>
  <c r="Q146" i="4" s="1"/>
  <c r="P519" i="4"/>
  <c r="Q519" i="4" s="1"/>
  <c r="P120" i="4"/>
  <c r="Q120" i="4" s="1"/>
  <c r="R120" i="4" s="1"/>
  <c r="P42" i="4"/>
  <c r="Q42" i="4" s="1"/>
  <c r="R42" i="4" s="1"/>
  <c r="P549" i="4"/>
  <c r="Q549" i="4" s="1"/>
  <c r="P606" i="4"/>
  <c r="Q606" i="4" s="1"/>
  <c r="P675" i="4"/>
  <c r="Q675" i="4" s="1"/>
  <c r="R675" i="4" s="1"/>
  <c r="P461" i="4"/>
  <c r="Q461" i="4" s="1"/>
  <c r="R461" i="4" s="1"/>
  <c r="P147" i="4"/>
  <c r="Q147" i="4" s="1"/>
  <c r="P670" i="4"/>
  <c r="Q670" i="4" s="1"/>
  <c r="P777" i="4"/>
  <c r="Q777" i="4" s="1"/>
  <c r="R777" i="4" s="1"/>
  <c r="P30" i="4"/>
  <c r="Q30" i="4" s="1"/>
  <c r="R30" i="4" s="1"/>
  <c r="P742" i="4"/>
  <c r="Q742" i="4" s="1"/>
  <c r="P770" i="4"/>
  <c r="Q770" i="4" s="1"/>
  <c r="P264" i="4"/>
  <c r="Q264" i="4" s="1"/>
  <c r="R264" i="4" s="1"/>
  <c r="P124" i="4"/>
  <c r="Q124" i="4" s="1"/>
  <c r="R124" i="4" s="1"/>
  <c r="P410" i="4"/>
  <c r="Q410" i="4" s="1"/>
  <c r="P632" i="4"/>
  <c r="Q632" i="4" s="1"/>
  <c r="P660" i="4"/>
  <c r="Q660" i="4" s="1"/>
  <c r="R660" i="4" s="1"/>
  <c r="P769" i="4"/>
  <c r="Q769" i="4" s="1"/>
  <c r="R769" i="4" s="1"/>
  <c r="P781" i="4"/>
  <c r="Q781" i="4" s="1"/>
  <c r="P495" i="4"/>
  <c r="Q495" i="4" s="1"/>
  <c r="P356" i="4"/>
  <c r="Q356" i="4" s="1"/>
  <c r="P466" i="4"/>
  <c r="Q466" i="4" s="1"/>
  <c r="R466" i="4" s="1"/>
  <c r="P471" i="4"/>
  <c r="Q471" i="4" s="1"/>
  <c r="P688" i="4"/>
  <c r="Q688" i="4" s="1"/>
  <c r="P801" i="4"/>
  <c r="Q801" i="4" s="1"/>
  <c r="P300" i="4"/>
  <c r="Q300" i="4" s="1"/>
  <c r="R300" i="4" s="1"/>
  <c r="P838" i="4"/>
  <c r="Q838" i="4" s="1"/>
  <c r="P25" i="4"/>
  <c r="Q25" i="4" s="1"/>
  <c r="P738" i="4"/>
  <c r="Q738" i="4" s="1"/>
  <c r="R738" i="4" s="1"/>
  <c r="P212" i="4"/>
  <c r="Q212" i="4" s="1"/>
  <c r="R212" i="4" s="1"/>
  <c r="P398" i="4"/>
  <c r="Q398" i="4" s="1"/>
  <c r="P75" i="4"/>
  <c r="Q75" i="4" s="1"/>
  <c r="P289" i="4"/>
  <c r="Q289" i="4" s="1"/>
  <c r="R289" i="4" s="1"/>
  <c r="P189" i="4"/>
  <c r="Q189" i="4" s="1"/>
  <c r="R189" i="4" s="1"/>
  <c r="P717" i="4"/>
  <c r="Q717" i="4" s="1"/>
  <c r="P76" i="4"/>
  <c r="Q76" i="4" s="1"/>
  <c r="P744" i="4"/>
  <c r="Q744" i="4" s="1"/>
  <c r="P464" i="4"/>
  <c r="Q464" i="4" s="1"/>
  <c r="R464" i="4" s="1"/>
  <c r="P612" i="4"/>
  <c r="Q612" i="4" s="1"/>
  <c r="P79" i="4"/>
  <c r="Q79" i="4" s="1"/>
  <c r="P133" i="4"/>
  <c r="Q133" i="4" s="1"/>
  <c r="P226" i="4"/>
  <c r="Q226" i="4" s="1"/>
  <c r="R226" i="4" s="1"/>
  <c r="P825" i="4"/>
  <c r="Q825" i="4" s="1"/>
  <c r="P110" i="4"/>
  <c r="Q110" i="4" s="1"/>
  <c r="P684" i="4"/>
  <c r="Q684" i="4" s="1"/>
  <c r="R684" i="4" s="1"/>
  <c r="P217" i="4"/>
  <c r="Q217" i="4" s="1"/>
  <c r="R217" i="4" s="1"/>
  <c r="P441" i="4"/>
  <c r="Q441" i="4" s="1"/>
  <c r="P269" i="4"/>
  <c r="Q269" i="4" s="1"/>
  <c r="P259" i="4"/>
  <c r="Q259" i="4" s="1"/>
  <c r="R259" i="4" s="1"/>
  <c r="P750" i="4"/>
  <c r="Q750" i="4" s="1"/>
  <c r="R750" i="4" s="1"/>
  <c r="P720" i="4"/>
  <c r="Q720" i="4" s="1"/>
  <c r="P614" i="4"/>
  <c r="Q614" i="4" s="1"/>
  <c r="P23" i="4"/>
  <c r="Q23" i="4" s="1"/>
  <c r="P299" i="4"/>
  <c r="Q299" i="4" s="1"/>
  <c r="R299" i="4" s="1"/>
  <c r="P856" i="4"/>
  <c r="Q856" i="4" s="1"/>
  <c r="P21" i="4"/>
  <c r="Q21" i="4" s="1"/>
  <c r="P154" i="4"/>
  <c r="Q154" i="4" s="1"/>
  <c r="R154" i="4" s="1"/>
  <c r="P405" i="4"/>
  <c r="Q405" i="4" s="1"/>
  <c r="R405" i="4" s="1"/>
  <c r="P701" i="4"/>
  <c r="Q701" i="4" s="1"/>
  <c r="P709" i="4"/>
  <c r="Q709" i="4" s="1"/>
  <c r="P499" i="4"/>
  <c r="Q499" i="4" s="1"/>
  <c r="R499" i="4" s="1"/>
  <c r="P540" i="4"/>
  <c r="Q540" i="4" s="1"/>
  <c r="R540" i="4" s="1"/>
  <c r="P83" i="4"/>
  <c r="Q83" i="4" s="1"/>
  <c r="P245" i="4"/>
  <c r="Q245" i="4" s="1"/>
  <c r="P728" i="4"/>
  <c r="Q728" i="4" s="1"/>
  <c r="R728" i="4" s="1"/>
  <c r="P640" i="4"/>
  <c r="Q640" i="4" s="1"/>
  <c r="R640" i="4" s="1"/>
  <c r="P854" i="4"/>
  <c r="Q854" i="4" s="1"/>
  <c r="P792" i="4"/>
  <c r="Q792" i="4" s="1"/>
  <c r="P436" i="4"/>
  <c r="Q436" i="4" s="1"/>
  <c r="R436" i="4" s="1"/>
  <c r="P882" i="4"/>
  <c r="Q882" i="4" s="1"/>
  <c r="R882" i="4" s="1"/>
  <c r="P583" i="4"/>
  <c r="Q583" i="4" s="1"/>
  <c r="P379" i="4"/>
  <c r="Q379" i="4" s="1"/>
  <c r="P393" i="4"/>
  <c r="Q393" i="4" s="1"/>
  <c r="P365" i="4"/>
  <c r="Q365" i="4" s="1"/>
  <c r="R365" i="4" s="1"/>
  <c r="P624" i="4"/>
  <c r="Q624" i="4" s="1"/>
  <c r="P516" i="4"/>
  <c r="Q516" i="4" s="1"/>
  <c r="P462" i="4"/>
  <c r="Q462" i="4" s="1"/>
  <c r="R462" i="4" s="1"/>
  <c r="P527" i="4"/>
  <c r="Q527" i="4" s="1"/>
  <c r="R527" i="4" s="1"/>
  <c r="P849" i="4"/>
  <c r="Q849" i="4" s="1"/>
  <c r="P723" i="4"/>
  <c r="Q723" i="4" s="1"/>
  <c r="P54" i="4"/>
  <c r="Q54" i="4" s="1"/>
  <c r="R54" i="4" s="1"/>
  <c r="P853" i="4"/>
  <c r="Q853" i="4" s="1"/>
  <c r="R853" i="4" s="1"/>
  <c r="P129" i="4"/>
  <c r="Q129" i="4" s="1"/>
  <c r="P343" i="4"/>
  <c r="Q343" i="4" s="1"/>
  <c r="P513" i="4"/>
  <c r="Q513" i="4" s="1"/>
  <c r="R513" i="4" s="1"/>
  <c r="P321" i="4"/>
  <c r="Q321" i="4" s="1"/>
  <c r="R321" i="4" s="1"/>
  <c r="P642" i="4"/>
  <c r="Q642" i="4" s="1"/>
  <c r="P538" i="4"/>
  <c r="Q538" i="4" s="1"/>
  <c r="P512" i="4"/>
  <c r="Q512" i="4" s="1"/>
  <c r="P765" i="4"/>
  <c r="Q765" i="4" s="1"/>
  <c r="R765" i="4" s="1"/>
  <c r="P256" i="4"/>
  <c r="Q256" i="4" s="1"/>
  <c r="P435" i="4"/>
  <c r="Q435" i="4" s="1"/>
  <c r="P422" i="4"/>
  <c r="Q422" i="4" s="1"/>
  <c r="R422" i="4" s="1"/>
  <c r="P412" i="4"/>
  <c r="Q412" i="4" s="1"/>
  <c r="R412" i="4" s="1"/>
  <c r="P374" i="4"/>
  <c r="Q374" i="4" s="1"/>
  <c r="P389" i="4"/>
  <c r="Q389" i="4" s="1"/>
  <c r="P863" i="4"/>
  <c r="Q863" i="4" s="1"/>
  <c r="R863" i="4" s="1"/>
  <c r="P690" i="4"/>
  <c r="Q690" i="4" s="1"/>
  <c r="R690" i="4" s="1"/>
  <c r="P481" i="4"/>
  <c r="Q481" i="4" s="1"/>
  <c r="P242" i="4"/>
  <c r="Q242" i="4" s="1"/>
  <c r="P61" i="4"/>
  <c r="Q61" i="4" s="1"/>
  <c r="R61" i="4" s="1"/>
  <c r="P26" i="4"/>
  <c r="Q26" i="4" s="1"/>
  <c r="R26" i="4" s="1"/>
  <c r="P430" i="4"/>
  <c r="Q430" i="4" s="1"/>
  <c r="P537" i="4"/>
  <c r="Q537" i="4" s="1"/>
  <c r="P467" i="4"/>
  <c r="Q467" i="4" s="1"/>
  <c r="P543" i="4"/>
  <c r="Q543" i="4" s="1"/>
  <c r="R543" i="4" s="1"/>
  <c r="P271" i="4"/>
  <c r="Q271" i="4" s="1"/>
  <c r="P279" i="4"/>
  <c r="Q279" i="4" s="1"/>
  <c r="P69" i="4"/>
  <c r="Q69" i="4" s="1"/>
  <c r="R69" i="4" s="1"/>
  <c r="P884" i="4"/>
  <c r="Q884" i="4" s="1"/>
  <c r="R884" i="4" s="1"/>
  <c r="P202" i="4"/>
  <c r="Q202" i="4" s="1"/>
  <c r="P11" i="4"/>
  <c r="Q11" i="4" s="1"/>
  <c r="P93" i="4"/>
  <c r="Q93" i="4" s="1"/>
  <c r="R93" i="4" s="1"/>
  <c r="P865" i="4"/>
  <c r="Q865" i="4" s="1"/>
  <c r="R865" i="4" s="1"/>
  <c r="P385" i="4"/>
  <c r="Q385" i="4" s="1"/>
  <c r="P641" i="4"/>
  <c r="Q641" i="4" s="1"/>
  <c r="P514" i="4"/>
  <c r="Q514" i="4" s="1"/>
  <c r="P415" i="4"/>
  <c r="Q415" i="4" s="1"/>
  <c r="R415" i="4" s="1"/>
  <c r="P161" i="4"/>
  <c r="Q161" i="4" s="1"/>
  <c r="P59" i="4"/>
  <c r="Q59" i="4" s="1"/>
  <c r="P371" i="4"/>
  <c r="Q371" i="4" s="1"/>
  <c r="R371" i="4" s="1"/>
  <c r="P265" i="4"/>
  <c r="Q265" i="4" s="1"/>
  <c r="R265" i="4" s="1"/>
  <c r="P332" i="4"/>
  <c r="Q332" i="4" s="1"/>
  <c r="P790" i="4"/>
  <c r="Q790" i="4" s="1"/>
  <c r="P795" i="4"/>
  <c r="Q795" i="4" s="1"/>
  <c r="R795" i="4" s="1"/>
  <c r="P134" i="4"/>
  <c r="Q134" i="4" s="1"/>
  <c r="R134" i="4" s="1"/>
  <c r="P57" i="4"/>
  <c r="Q57" i="4" s="1"/>
  <c r="P595" i="4"/>
  <c r="Q595" i="4" s="1"/>
  <c r="P182" i="4"/>
  <c r="Q182" i="4" s="1"/>
  <c r="P509" i="4"/>
  <c r="Q509" i="4" s="1"/>
  <c r="R509" i="4" s="1"/>
  <c r="P319" i="4"/>
  <c r="Q319" i="4" s="1"/>
  <c r="P598" i="4"/>
  <c r="Q598" i="4" s="1"/>
  <c r="P20" i="4"/>
  <c r="Q20" i="4" s="1"/>
  <c r="R20" i="4" s="1"/>
  <c r="P16" i="4"/>
  <c r="Q16" i="4" s="1"/>
  <c r="R16" i="4" s="1"/>
  <c r="P338" i="4"/>
  <c r="Q338" i="4" s="1"/>
  <c r="P227" i="4"/>
  <c r="Q227" i="4" s="1"/>
  <c r="P429" i="4"/>
  <c r="Q429" i="4" s="1"/>
  <c r="R429" i="4" s="1"/>
  <c r="P604" i="4"/>
  <c r="Q604" i="4" s="1"/>
  <c r="R604" i="4" s="1"/>
  <c r="P733" i="4"/>
  <c r="Q733" i="4" s="1"/>
  <c r="C60" i="4"/>
  <c r="P346" i="4"/>
  <c r="Q346" i="4" s="1"/>
  <c r="R346" i="4" s="1"/>
  <c r="P628" i="4"/>
  <c r="Q628" i="4" s="1"/>
  <c r="R628" i="4" s="1"/>
  <c r="P886" i="4"/>
  <c r="Q886" i="4" s="1"/>
  <c r="P489" i="4"/>
  <c r="Q489" i="4" s="1"/>
  <c r="P275" i="4"/>
  <c r="Q275" i="4" s="1"/>
  <c r="R275" i="4" s="1"/>
  <c r="P126" i="4"/>
  <c r="Q126" i="4" s="1"/>
  <c r="R126" i="4" s="1"/>
  <c r="P526" i="4"/>
  <c r="Q526" i="4" s="1"/>
  <c r="P619" i="4"/>
  <c r="Q619" i="4" s="1"/>
  <c r="P253" i="4"/>
  <c r="Q253" i="4" s="1"/>
  <c r="P712" i="4"/>
  <c r="Q712" i="4" s="1"/>
  <c r="R712" i="4" s="1"/>
  <c r="P773" i="4"/>
  <c r="Q773" i="4" s="1"/>
  <c r="P759" i="4"/>
  <c r="Q759" i="4" s="1"/>
  <c r="P785" i="4"/>
  <c r="Q785" i="4" s="1"/>
  <c r="R785" i="4" s="1"/>
  <c r="P507" i="4"/>
  <c r="Q507" i="4" s="1"/>
  <c r="R507" i="4" s="1"/>
  <c r="P768" i="4"/>
  <c r="Q768" i="4" s="1"/>
  <c r="P285" i="4"/>
  <c r="Q285" i="4" s="1"/>
  <c r="P219" i="4"/>
  <c r="Q219" i="4" s="1"/>
  <c r="R219" i="4" s="1"/>
  <c r="P711" i="4"/>
  <c r="Q711" i="4" s="1"/>
  <c r="R711" i="4" s="1"/>
  <c r="P833" i="4"/>
  <c r="Q833" i="4" s="1"/>
  <c r="P141" i="4"/>
  <c r="Q141" i="4" s="1"/>
  <c r="P377" i="4"/>
  <c r="Q377" i="4" s="1"/>
  <c r="R377" i="4" s="1"/>
  <c r="P658" i="4"/>
  <c r="Q658" i="4" s="1"/>
  <c r="R658" i="4" s="1"/>
  <c r="P570" i="4"/>
  <c r="Q570" i="4" s="1"/>
  <c r="P320" i="4"/>
  <c r="Q320" i="4" s="1"/>
  <c r="P585" i="4"/>
  <c r="Q585" i="4" s="1"/>
  <c r="P33" i="4"/>
  <c r="Q33" i="4" s="1"/>
  <c r="R33" i="4" s="1"/>
  <c r="P490" i="4"/>
  <c r="Q490" i="4" s="1"/>
  <c r="P225" i="4"/>
  <c r="Q225" i="4" s="1"/>
  <c r="P551" i="4"/>
  <c r="Q551" i="4" s="1"/>
  <c r="P10" i="4"/>
  <c r="Q10" i="4" s="1"/>
  <c r="R10" i="4" s="1"/>
  <c r="P98" i="4"/>
  <c r="Q98" i="4" s="1"/>
  <c r="P293" i="4"/>
  <c r="Q293" i="4" s="1"/>
  <c r="P806" i="4"/>
  <c r="Q806" i="4" s="1"/>
  <c r="R806" i="4" s="1"/>
  <c r="P584" i="4"/>
  <c r="Q584" i="4" s="1"/>
  <c r="R584" i="4" s="1"/>
  <c r="P484" i="4"/>
  <c r="Q484" i="4" s="1"/>
  <c r="P347" i="4"/>
  <c r="Q347" i="4" s="1"/>
  <c r="P102" i="4"/>
  <c r="Q102" i="4" s="1"/>
  <c r="R102" i="4" s="1"/>
  <c r="P753" i="4"/>
  <c r="Q753" i="4" s="1"/>
  <c r="R753" i="4" s="1"/>
  <c r="P207" i="4"/>
  <c r="Q207" i="4" s="1"/>
  <c r="P159" i="4"/>
  <c r="Q159" i="4" s="1"/>
  <c r="P678" i="4"/>
  <c r="Q678" i="4" s="1"/>
  <c r="P331" i="4"/>
  <c r="Q331" i="4" s="1"/>
  <c r="R331" i="4" s="1"/>
  <c r="P388" i="4"/>
  <c r="Q388" i="4" s="1"/>
  <c r="P726" i="4"/>
  <c r="Q726" i="4" s="1"/>
  <c r="P862" i="4"/>
  <c r="Q862" i="4" s="1"/>
  <c r="R862" i="4" s="1"/>
  <c r="P622" i="4"/>
  <c r="Q622" i="4" s="1"/>
  <c r="R622" i="4" s="1"/>
  <c r="P13" i="4"/>
  <c r="Q13" i="4" s="1"/>
  <c r="P654" i="4"/>
  <c r="Q654" i="4" s="1"/>
  <c r="P784" i="4"/>
  <c r="Q784" i="4" s="1"/>
  <c r="R784" i="4" s="1"/>
  <c r="P257" i="4"/>
  <c r="Q257" i="4" s="1"/>
  <c r="R257" i="4" s="1"/>
  <c r="P741" i="4"/>
  <c r="Q741" i="4" s="1"/>
  <c r="P206" i="4"/>
  <c r="Q206" i="4" s="1"/>
  <c r="P830" i="4"/>
  <c r="Q830" i="4" s="1"/>
  <c r="R830" i="4" s="1"/>
  <c r="P296" i="4"/>
  <c r="Q296" i="4" s="1"/>
  <c r="R296" i="4" s="1"/>
  <c r="P689" i="4"/>
  <c r="Q689" i="4" s="1"/>
  <c r="P826" i="4"/>
  <c r="Q826" i="4" s="1"/>
  <c r="P118" i="4"/>
  <c r="Q118" i="4" s="1"/>
  <c r="R118" i="4" s="1"/>
  <c r="P648" i="4"/>
  <c r="Q648" i="4" s="1"/>
  <c r="R648" i="4" s="1"/>
  <c r="P18" i="4"/>
  <c r="Q18" i="4" s="1"/>
  <c r="P261" i="4"/>
  <c r="Q261" i="4" s="1"/>
  <c r="P731" i="4"/>
  <c r="Q731" i="4" s="1"/>
  <c r="R731" i="4" s="1"/>
  <c r="P610" i="4"/>
  <c r="Q610" i="4" s="1"/>
  <c r="R610" i="4" s="1"/>
  <c r="P252" i="4"/>
  <c r="Q252" i="4" s="1"/>
  <c r="P474" i="4"/>
  <c r="Q474" i="4" s="1"/>
  <c r="P496" i="4"/>
  <c r="Q496" i="4" s="1"/>
  <c r="P104" i="4"/>
  <c r="Q104" i="4" s="1"/>
  <c r="R104" i="4" s="1"/>
  <c r="P561" i="4"/>
  <c r="Q561" i="4" s="1"/>
  <c r="P787" i="4"/>
  <c r="Q787" i="4" s="1"/>
  <c r="P761" i="4"/>
  <c r="Q761" i="4" s="1"/>
  <c r="R761" i="4" s="1"/>
  <c r="P764" i="4"/>
  <c r="Q764" i="4" s="1"/>
  <c r="R764" i="4" s="1"/>
  <c r="P113" i="4"/>
  <c r="Q113" i="4" s="1"/>
  <c r="P236" i="4"/>
  <c r="Q236" i="4" s="1"/>
  <c r="P90" i="4"/>
  <c r="Q90" i="4" s="1"/>
  <c r="R90" i="4" s="1"/>
  <c r="P745" i="4"/>
  <c r="Q745" i="4" s="1"/>
  <c r="R745" i="4" s="1"/>
  <c r="P418" i="4"/>
  <c r="Q418" i="4" s="1"/>
  <c r="P100" i="4"/>
  <c r="Q100" i="4" s="1"/>
  <c r="P525" i="4"/>
  <c r="Q525" i="4" s="1"/>
  <c r="R525" i="4" s="1"/>
  <c r="P382" i="4"/>
  <c r="Q382" i="4" s="1"/>
  <c r="R382" i="4" s="1"/>
  <c r="P735" i="4"/>
  <c r="Q735" i="4" s="1"/>
  <c r="P22" i="4"/>
  <c r="Q22" i="4" s="1"/>
  <c r="P704" i="4"/>
  <c r="Q704" i="4" s="1"/>
  <c r="R704" i="4" s="1"/>
  <c r="P24" i="4"/>
  <c r="Q24" i="4" s="1"/>
  <c r="R24" i="4" s="1"/>
  <c r="P757" i="4"/>
  <c r="Q757" i="4" s="1"/>
  <c r="P824" i="4"/>
  <c r="Q824" i="4" s="1"/>
  <c r="P281" i="4"/>
  <c r="Q281" i="4" s="1"/>
  <c r="R281" i="4" s="1"/>
  <c r="P41" i="4"/>
  <c r="Q41" i="4" s="1"/>
  <c r="R41" i="4" s="1"/>
  <c r="P136" i="4"/>
  <c r="Q136" i="4" s="1"/>
  <c r="P814" i="4"/>
  <c r="Q814" i="4" s="1"/>
  <c r="P578" i="4"/>
  <c r="Q578" i="4" s="1"/>
  <c r="R578" i="4" s="1"/>
  <c r="P339" i="4"/>
  <c r="Q339" i="4" s="1"/>
  <c r="R339" i="4" s="1"/>
  <c r="P562" i="4"/>
  <c r="Q562" i="4" s="1"/>
  <c r="P783" i="4"/>
  <c r="Q783" i="4" s="1"/>
  <c r="P702" i="4"/>
  <c r="Q702" i="4" s="1"/>
  <c r="P348" i="4"/>
  <c r="Q348" i="4" s="1"/>
  <c r="R348" i="4" s="1"/>
  <c r="P656" i="4"/>
  <c r="Q656" i="4" s="1"/>
  <c r="P677" i="4"/>
  <c r="Q677" i="4" s="1"/>
  <c r="P617" i="4"/>
  <c r="Q617" i="4" s="1"/>
  <c r="R617" i="4" s="1"/>
  <c r="P140" i="4"/>
  <c r="Q140" i="4" s="1"/>
  <c r="R140" i="4" s="1"/>
  <c r="P70" i="4"/>
  <c r="Q70" i="4" s="1"/>
  <c r="P35" i="4"/>
  <c r="Q35" i="4" s="1"/>
  <c r="P360" i="4"/>
  <c r="Q360" i="4" s="1"/>
  <c r="R360" i="4" s="1"/>
  <c r="P751" i="4"/>
  <c r="Q751" i="4" s="1"/>
  <c r="R751" i="4" s="1"/>
  <c r="P214" i="4"/>
  <c r="Q214" i="4" s="1"/>
  <c r="P12" i="4"/>
  <c r="Q12" i="4" s="1"/>
  <c r="P29" i="4"/>
  <c r="Q29" i="4" s="1"/>
  <c r="R29" i="4" s="1"/>
  <c r="P758" i="4"/>
  <c r="Q758" i="4" s="1"/>
  <c r="R758" i="4" s="1"/>
  <c r="P277" i="4"/>
  <c r="Q277" i="4" s="1"/>
  <c r="P439" i="4"/>
  <c r="Q439" i="4" s="1"/>
  <c r="P322" i="4"/>
  <c r="Q322" i="4" s="1"/>
  <c r="R322" i="4" s="1"/>
  <c r="P468" i="4"/>
  <c r="Q468" i="4" s="1"/>
  <c r="R468" i="4" s="1"/>
  <c r="P111" i="4"/>
  <c r="Q111" i="4" s="1"/>
  <c r="P290" i="4"/>
  <c r="Q290" i="4" s="1"/>
  <c r="P569" i="4"/>
  <c r="Q569" i="4" s="1"/>
  <c r="P680" i="4"/>
  <c r="Q680" i="4" s="1"/>
  <c r="R680" i="4" s="1"/>
  <c r="P454" i="4"/>
  <c r="Q454" i="4" s="1"/>
  <c r="P621" i="4"/>
  <c r="Q621" i="4" s="1"/>
  <c r="P84" i="4"/>
  <c r="Q84" i="4" s="1"/>
  <c r="R84" i="4" s="1"/>
  <c r="P716" i="4"/>
  <c r="Q716" i="4" s="1"/>
  <c r="R716" i="4" s="1"/>
  <c r="P229" i="4"/>
  <c r="Q229" i="4" s="1"/>
  <c r="P44" i="4"/>
  <c r="Q44" i="4" s="1"/>
  <c r="P815" i="4"/>
  <c r="Q815" i="4" s="1"/>
  <c r="R815" i="4" s="1"/>
  <c r="P203" i="4"/>
  <c r="Q203" i="4" s="1"/>
  <c r="R203" i="4" s="1"/>
  <c r="P587" i="4"/>
  <c r="Q587" i="4" s="1"/>
  <c r="P736" i="4"/>
  <c r="Q736" i="4" s="1"/>
  <c r="P355" i="4"/>
  <c r="Q355" i="4" s="1"/>
  <c r="R355" i="4" s="1"/>
  <c r="P729" i="4"/>
  <c r="Q729" i="4" s="1"/>
  <c r="R729" i="4" s="1"/>
  <c r="P185" i="4"/>
  <c r="Q185" i="4" s="1"/>
  <c r="P796" i="4"/>
  <c r="Q796" i="4" s="1"/>
  <c r="P409" i="4"/>
  <c r="Q409" i="4" s="1"/>
  <c r="R409" i="4" s="1"/>
  <c r="P522" i="4"/>
  <c r="Q522" i="4" s="1"/>
  <c r="R522" i="4" s="1"/>
  <c r="P194" i="4"/>
  <c r="Q194" i="4" s="1"/>
  <c r="P812" i="4"/>
  <c r="Q812" i="4" s="1"/>
  <c r="P199" i="4"/>
  <c r="Q199" i="4" s="1"/>
  <c r="R199" i="4" s="1"/>
  <c r="P314" i="4"/>
  <c r="Q314" i="4" s="1"/>
  <c r="R314" i="4" s="1"/>
  <c r="P28" i="4"/>
  <c r="Q28" i="4" s="1"/>
  <c r="P613" i="4"/>
  <c r="Q613" i="4" s="1"/>
  <c r="P191" i="4"/>
  <c r="Q191" i="4" s="1"/>
  <c r="P630" i="4"/>
  <c r="Q630" i="4" s="1"/>
  <c r="R630" i="4" s="1"/>
  <c r="P864" i="4"/>
  <c r="Q864" i="4" s="1"/>
  <c r="P831" i="4"/>
  <c r="Q831" i="4" s="1"/>
  <c r="P152" i="4"/>
  <c r="Q152" i="4" s="1"/>
  <c r="R152" i="4" s="1"/>
  <c r="P567" i="4"/>
  <c r="Q567" i="4" s="1"/>
  <c r="R567" i="4" s="1"/>
  <c r="P138" i="4"/>
  <c r="Q138" i="4" s="1"/>
  <c r="P571" i="4"/>
  <c r="Q571" i="4" s="1"/>
  <c r="P364" i="4"/>
  <c r="Q364" i="4" s="1"/>
  <c r="R364" i="4" s="1"/>
  <c r="P740" i="4"/>
  <c r="Q740" i="4" s="1"/>
  <c r="R740" i="4" s="1"/>
  <c r="P188" i="4"/>
  <c r="Q188" i="4" s="1"/>
  <c r="P400" i="4"/>
  <c r="Q400" i="4" s="1"/>
  <c r="P600" i="4"/>
  <c r="Q600" i="4" s="1"/>
  <c r="R600" i="4" s="1"/>
  <c r="P447" i="4"/>
  <c r="Q447" i="4" s="1"/>
  <c r="R447" i="4" s="1"/>
  <c r="P822" i="4"/>
  <c r="Q822" i="4" s="1"/>
  <c r="P145" i="4"/>
  <c r="Q145" i="4" s="1"/>
  <c r="C64" i="4"/>
  <c r="P669" i="4"/>
  <c r="Q669" i="4" s="1"/>
  <c r="R669" i="4" s="1"/>
  <c r="P775" i="4"/>
  <c r="Q775" i="4" s="1"/>
  <c r="P187" i="4"/>
  <c r="Q187" i="4" s="1"/>
  <c r="P156" i="4"/>
  <c r="Q156" i="4" s="1"/>
  <c r="R156" i="4" s="1"/>
  <c r="P268" i="4"/>
  <c r="Q268" i="4" s="1"/>
  <c r="R268" i="4" s="1"/>
  <c r="P302" i="4"/>
  <c r="Q302" i="4" s="1"/>
  <c r="P117" i="4"/>
  <c r="Q117" i="4" s="1"/>
  <c r="P554" i="4"/>
  <c r="Q554" i="4" s="1"/>
  <c r="R554" i="4" s="1"/>
  <c r="P380" i="4"/>
  <c r="Q380" i="4" s="1"/>
  <c r="R380" i="4" s="1"/>
  <c r="P793" i="4"/>
  <c r="Q793" i="4" s="1"/>
  <c r="P55" i="4"/>
  <c r="Q55" i="4" s="1"/>
  <c r="P105" i="4"/>
  <c r="Q105" i="4" s="1"/>
  <c r="R105" i="4" s="1"/>
  <c r="P847" i="4"/>
  <c r="Q847" i="4" s="1"/>
  <c r="R847" i="4" s="1"/>
  <c r="P565" i="4"/>
  <c r="Q565" i="4" s="1"/>
  <c r="P800" i="4"/>
  <c r="Q800" i="4" s="1"/>
  <c r="P123" i="4"/>
  <c r="Q123" i="4" s="1"/>
  <c r="R123" i="4" s="1"/>
  <c r="P573" i="4"/>
  <c r="Q573" i="4" s="1"/>
  <c r="R573" i="4" s="1"/>
  <c r="P867" i="4"/>
  <c r="Q867" i="4" s="1"/>
  <c r="P220" i="4"/>
  <c r="Q220" i="4" s="1"/>
  <c r="P193" i="4"/>
  <c r="Q193" i="4" s="1"/>
  <c r="P62" i="4"/>
  <c r="Q62" i="4" s="1"/>
  <c r="R62" i="4" s="1"/>
  <c r="P722" i="4"/>
  <c r="Q722" i="4" s="1"/>
  <c r="P776" i="4"/>
  <c r="Q776" i="4" s="1"/>
  <c r="P821" i="4"/>
  <c r="Q821" i="4" s="1"/>
  <c r="R821" i="4" s="1"/>
  <c r="P861" i="4"/>
  <c r="Q861" i="4" s="1"/>
  <c r="R861" i="4" s="1"/>
  <c r="P572" i="4"/>
  <c r="Q572" i="4" s="1"/>
  <c r="P589" i="4"/>
  <c r="Q589" i="4" s="1"/>
  <c r="P848" i="4"/>
  <c r="Q848" i="4" s="1"/>
  <c r="R848" i="4" s="1"/>
  <c r="P349" i="4"/>
  <c r="Q349" i="4" s="1"/>
  <c r="R349" i="4" s="1"/>
  <c r="P841" i="4"/>
  <c r="Q841" i="4" s="1"/>
  <c r="P157" i="4"/>
  <c r="Q157" i="4" s="1"/>
  <c r="P631" i="4"/>
  <c r="Q631" i="4" s="1"/>
  <c r="R631" i="4" s="1"/>
  <c r="P494" i="4"/>
  <c r="Q494" i="4" s="1"/>
  <c r="R494" i="4" s="1"/>
  <c r="P501" i="4"/>
  <c r="Q501" i="4" s="1"/>
  <c r="P329" i="4"/>
  <c r="Q329" i="4" s="1"/>
  <c r="P734" i="4"/>
  <c r="Q734" i="4" s="1"/>
  <c r="R734" i="4" s="1"/>
  <c r="P47" i="4"/>
  <c r="Q47" i="4" s="1"/>
  <c r="R47" i="4" s="1"/>
  <c r="P135" i="4"/>
  <c r="Q135" i="4" s="1"/>
  <c r="P132" i="4"/>
  <c r="Q132" i="4" s="1"/>
  <c r="P280" i="4"/>
  <c r="Q280" i="4" s="1"/>
  <c r="P873" i="4"/>
  <c r="Q873" i="4" s="1"/>
  <c r="R873" i="4" s="1"/>
  <c r="P421" i="4"/>
  <c r="Q421" i="4" s="1"/>
  <c r="R421" i="4" s="1"/>
  <c r="P419" i="4"/>
  <c r="Q419" i="4" s="1"/>
  <c r="P580" i="4"/>
  <c r="Q580" i="4" s="1"/>
  <c r="R580" i="4" s="1"/>
  <c r="P834" i="4"/>
  <c r="Q834" i="4" s="1"/>
  <c r="R834" i="4" s="1"/>
  <c r="P763" i="4"/>
  <c r="Q763" i="4" s="1"/>
  <c r="P650" i="4"/>
  <c r="Q650" i="4" s="1"/>
  <c r="P73" i="4"/>
  <c r="Q73" i="4" s="1"/>
  <c r="P860" i="4"/>
  <c r="Q860" i="4" s="1"/>
  <c r="R860" i="4" s="1"/>
  <c r="P646" i="4"/>
  <c r="Q646" i="4" s="1"/>
  <c r="P390" i="4"/>
  <c r="Q390" i="4" s="1"/>
  <c r="P344" i="4"/>
  <c r="Q344" i="4" s="1"/>
  <c r="R344" i="4" s="1"/>
  <c r="P170" i="4"/>
  <c r="Q170" i="4" s="1"/>
  <c r="R170" i="4" s="1"/>
  <c r="P114" i="4"/>
  <c r="Q114" i="4" s="1"/>
  <c r="P51" i="4"/>
  <c r="Q51" i="4" s="1"/>
  <c r="P392" i="4"/>
  <c r="Q392" i="4" s="1"/>
  <c r="R392" i="4" s="1"/>
  <c r="P334" i="4"/>
  <c r="Q334" i="4" s="1"/>
  <c r="R334" i="4" s="1"/>
  <c r="P263" i="4"/>
  <c r="Q263" i="4" s="1"/>
  <c r="P760" i="4"/>
  <c r="Q760" i="4" s="1"/>
  <c r="P158" i="4"/>
  <c r="Q158" i="4" s="1"/>
  <c r="R158" i="4" s="1"/>
  <c r="P131" i="4"/>
  <c r="Q131" i="4" s="1"/>
  <c r="R131" i="4" s="1"/>
  <c r="P237" i="4"/>
  <c r="Q237" i="4" s="1"/>
  <c r="P224" i="4"/>
  <c r="Q224" i="4" s="1"/>
  <c r="P749" i="4"/>
  <c r="Q749" i="4" s="1"/>
  <c r="R749" i="4" s="1"/>
  <c r="P530" i="4"/>
  <c r="Q530" i="4" s="1"/>
  <c r="R530" i="4" s="1"/>
  <c r="P283" i="4"/>
  <c r="Q283" i="4" s="1"/>
  <c r="P629" i="4"/>
  <c r="Q629" i="4" s="1"/>
  <c r="P251" i="4"/>
  <c r="Q251" i="4" s="1"/>
  <c r="R251" i="4" s="1"/>
  <c r="P164" i="4"/>
  <c r="Q164" i="4" s="1"/>
  <c r="R164" i="4" s="1"/>
  <c r="P556" i="4"/>
  <c r="Q556" i="4" s="1"/>
  <c r="P473" i="4"/>
  <c r="Q473" i="4" s="1"/>
  <c r="P555" i="4"/>
  <c r="Q555" i="4" s="1"/>
  <c r="P52" i="4"/>
  <c r="Q52" i="4" s="1"/>
  <c r="R52" i="4" s="1"/>
  <c r="P363" i="4"/>
  <c r="Q363" i="4" s="1"/>
  <c r="R363" i="4" s="1"/>
  <c r="P116" i="4"/>
  <c r="Q116" i="4" s="1"/>
  <c r="P74" i="4"/>
  <c r="Q74" i="4" s="1"/>
  <c r="P649" i="4"/>
  <c r="Q649" i="4" s="1"/>
  <c r="R649" i="4" s="1"/>
  <c r="P325" i="4"/>
  <c r="Q325" i="4" s="1"/>
  <c r="R325" i="4" s="1"/>
  <c r="P682" i="4"/>
  <c r="Q682" i="4" s="1"/>
  <c r="P451" i="4"/>
  <c r="Q451" i="4" s="1"/>
  <c r="R451" i="4" s="1"/>
  <c r="P637" i="4"/>
  <c r="Q637" i="4" s="1"/>
  <c r="R637" i="4" s="1"/>
  <c r="P685" i="4"/>
  <c r="Q685" i="4" s="1"/>
  <c r="P317" i="4"/>
  <c r="Q317" i="4" s="1"/>
  <c r="P121" i="4"/>
  <c r="Q121" i="4" s="1"/>
  <c r="R121" i="4" s="1"/>
  <c r="P478" i="4"/>
  <c r="Q478" i="4" s="1"/>
  <c r="R478" i="4" s="1"/>
  <c r="P671" i="4"/>
  <c r="Q671" i="4" s="1"/>
  <c r="R671" i="4" s="1"/>
  <c r="P291" i="4"/>
  <c r="Q291" i="4" s="1"/>
  <c r="P97" i="4"/>
  <c r="Q97" i="4" s="1"/>
  <c r="R97" i="4" s="1"/>
  <c r="P238" i="4"/>
  <c r="Q238" i="4" s="1"/>
  <c r="R238" i="4" s="1"/>
  <c r="P588" i="4"/>
  <c r="Q588" i="4" s="1"/>
  <c r="R588" i="4" s="1"/>
  <c r="P639" i="4"/>
  <c r="Q639" i="4" s="1"/>
  <c r="P351" i="4"/>
  <c r="Q351" i="4" s="1"/>
  <c r="R351" i="4" s="1"/>
  <c r="P381" i="4"/>
  <c r="Q381" i="4" s="1"/>
  <c r="R381" i="4" s="1"/>
  <c r="P168" i="4"/>
  <c r="Q168" i="4" s="1"/>
  <c r="P115" i="4"/>
  <c r="Q115" i="4" s="1"/>
  <c r="P541" i="4"/>
  <c r="Q541" i="4" s="1"/>
  <c r="R541" i="4" s="1"/>
  <c r="P370" i="4"/>
  <c r="Q370" i="4" s="1"/>
  <c r="R370" i="4" s="1"/>
  <c r="P672" i="4"/>
  <c r="Q672" i="4" s="1"/>
  <c r="R672" i="4" s="1"/>
  <c r="P327" i="4"/>
  <c r="Q327" i="4" s="1"/>
  <c r="P575" i="4"/>
  <c r="Q575" i="4" s="1"/>
  <c r="R575" i="4" s="1"/>
  <c r="P603" i="4"/>
  <c r="Q603" i="4" s="1"/>
  <c r="R603" i="4" s="1"/>
  <c r="P620" i="4"/>
  <c r="Q620" i="4" s="1"/>
  <c r="R620" i="4" s="1"/>
  <c r="P607" i="4"/>
  <c r="Q607" i="4" s="1"/>
  <c r="P211" i="4"/>
  <c r="Q211" i="4" s="1"/>
  <c r="R211" i="4" s="1"/>
  <c r="P139" i="4"/>
  <c r="Q139" i="4" s="1"/>
  <c r="R139" i="4" s="1"/>
  <c r="P9" i="4"/>
  <c r="Q9" i="4" s="1"/>
  <c r="R9" i="4" s="1"/>
  <c r="P691" i="4"/>
  <c r="Q691" i="4" s="1"/>
  <c r="P623" i="4"/>
  <c r="Q623" i="4" s="1"/>
  <c r="R623" i="4" s="1"/>
  <c r="P417" i="4"/>
  <c r="Q417" i="4" s="1"/>
  <c r="R417" i="4" s="1"/>
  <c r="P72" i="4"/>
  <c r="Q72" i="4" s="1"/>
  <c r="R72" i="4" s="1"/>
  <c r="P746" i="4"/>
  <c r="Q746" i="4" s="1"/>
  <c r="P721" i="4"/>
  <c r="Q721" i="4" s="1"/>
  <c r="R721" i="4" s="1"/>
  <c r="P655" i="4"/>
  <c r="Q655" i="4" s="1"/>
  <c r="R655" i="4" s="1"/>
  <c r="P305" i="4"/>
  <c r="Q305" i="4" s="1"/>
  <c r="R305" i="4" s="1"/>
  <c r="P577" i="4"/>
  <c r="Q577" i="4" s="1"/>
  <c r="P627" i="4"/>
  <c r="Q627" i="4" s="1"/>
  <c r="R627" i="4" s="1"/>
  <c r="P762" i="4"/>
  <c r="Q762" i="4" s="1"/>
  <c r="R762" i="4" s="1"/>
  <c r="P560" i="4"/>
  <c r="Q560" i="4" s="1"/>
  <c r="R560" i="4" s="1"/>
  <c r="P201" i="4"/>
  <c r="Q201" i="4" s="1"/>
  <c r="P39" i="4"/>
  <c r="Q39" i="4" s="1"/>
  <c r="R39" i="4" s="1"/>
  <c r="P307" i="4"/>
  <c r="Q307" i="4" s="1"/>
  <c r="R307" i="4" s="1"/>
  <c r="P205" i="4"/>
  <c r="Q205" i="4" s="1"/>
  <c r="R205" i="4" s="1"/>
  <c r="P267" i="4"/>
  <c r="Q267" i="4" s="1"/>
  <c r="P101" i="4"/>
  <c r="Q101" i="4" s="1"/>
  <c r="R101" i="4" s="1"/>
  <c r="P531" i="4"/>
  <c r="Q531" i="4" s="1"/>
  <c r="R531" i="4" s="1"/>
  <c r="P246" i="4"/>
  <c r="Q246" i="4" s="1"/>
  <c r="R246" i="4" s="1"/>
  <c r="P316" i="4"/>
  <c r="Q316" i="4" s="1"/>
  <c r="P479" i="4"/>
  <c r="Q479" i="4" s="1"/>
  <c r="R479" i="4" s="1"/>
  <c r="P714" i="4"/>
  <c r="Q714" i="4" s="1"/>
  <c r="R714" i="4" s="1"/>
  <c r="P662" i="4"/>
  <c r="Q662" i="4" s="1"/>
  <c r="R662" i="4" s="1"/>
  <c r="P488" i="4"/>
  <c r="Q488" i="4" s="1"/>
  <c r="P563" i="4"/>
  <c r="Q563" i="4" s="1"/>
  <c r="R563" i="4" s="1"/>
  <c r="P183" i="4"/>
  <c r="Q183" i="4" s="1"/>
  <c r="R183" i="4" s="1"/>
  <c r="P58" i="4"/>
  <c r="Q58" i="4" s="1"/>
  <c r="R58" i="4" s="1"/>
  <c r="P707" i="4"/>
  <c r="Q707" i="4" s="1"/>
  <c r="P235" i="4"/>
  <c r="Q235" i="4" s="1"/>
  <c r="R235" i="4" s="1"/>
  <c r="P774" i="4"/>
  <c r="Q774" i="4" s="1"/>
  <c r="R774" i="4" s="1"/>
  <c r="P303" i="4"/>
  <c r="Q303" i="4" s="1"/>
  <c r="R303" i="4" s="1"/>
  <c r="P122" i="4"/>
  <c r="Q122" i="4" s="1"/>
  <c r="P698" i="4"/>
  <c r="Q698" i="4" s="1"/>
  <c r="P36" i="4"/>
  <c r="Q36" i="4" s="1"/>
  <c r="R36" i="4" s="1"/>
  <c r="P333" i="4"/>
  <c r="Q333" i="4" s="1"/>
  <c r="R333" i="4" s="1"/>
  <c r="P65" i="4"/>
  <c r="Q65" i="4" s="1"/>
  <c r="P599" i="4"/>
  <c r="Q599" i="4" s="1"/>
  <c r="R599" i="4" s="1"/>
  <c r="P498" i="4"/>
  <c r="Q498" i="4" s="1"/>
  <c r="R498" i="4" s="1"/>
  <c r="P855" i="4"/>
  <c r="Q855" i="4" s="1"/>
  <c r="R855" i="4" s="1"/>
  <c r="P359" i="4"/>
  <c r="Q359" i="4" s="1"/>
  <c r="P366" i="4"/>
  <c r="Q366" i="4" s="1"/>
  <c r="R366" i="4" s="1"/>
  <c r="P625" i="4"/>
  <c r="Q625" i="4" s="1"/>
  <c r="R625" i="4" s="1"/>
  <c r="P553" i="4"/>
  <c r="Q553" i="4" s="1"/>
  <c r="R553" i="4" s="1"/>
  <c r="P17" i="4"/>
  <c r="Q17" i="4" s="1"/>
  <c r="P686" i="4"/>
  <c r="Q686" i="4" s="1"/>
  <c r="R686" i="4" s="1"/>
  <c r="P739" i="4"/>
  <c r="Q739" i="4" s="1"/>
  <c r="R739" i="4" s="1"/>
  <c r="P258" i="4"/>
  <c r="Q258" i="4" s="1"/>
  <c r="R258" i="4" s="1"/>
  <c r="P239" i="4"/>
  <c r="Q239" i="4" s="1"/>
  <c r="P78" i="4"/>
  <c r="Q78" i="4" s="1"/>
  <c r="R78" i="4" s="1"/>
  <c r="P143" i="4"/>
  <c r="Q143" i="4" s="1"/>
  <c r="R143" i="4" s="1"/>
  <c r="P818" i="4"/>
  <c r="Q818" i="4" s="1"/>
  <c r="R818" i="4" s="1"/>
  <c r="P851" i="4"/>
  <c r="Q851" i="4" s="1"/>
  <c r="P754" i="4"/>
  <c r="Q754" i="4" s="1"/>
  <c r="R754" i="4" s="1"/>
  <c r="P108" i="4"/>
  <c r="Q108" i="4" s="1"/>
  <c r="R108" i="4" s="1"/>
  <c r="P601" i="4"/>
  <c r="Q601" i="4" s="1"/>
  <c r="R601" i="4" s="1"/>
  <c r="P81" i="4"/>
  <c r="Q81" i="4" s="1"/>
  <c r="P442" i="4"/>
  <c r="Q442" i="4" s="1"/>
  <c r="R442" i="4" s="1"/>
  <c r="P643" i="4"/>
  <c r="Q643" i="4" s="1"/>
  <c r="R643" i="4" s="1"/>
  <c r="P859" i="4"/>
  <c r="Q859" i="4" s="1"/>
  <c r="R859" i="4" s="1"/>
  <c r="P244" i="4"/>
  <c r="Q244" i="4" s="1"/>
  <c r="P362" i="4"/>
  <c r="Q362" i="4" s="1"/>
  <c r="R362" i="4" s="1"/>
  <c r="P546" i="4"/>
  <c r="Q546" i="4" s="1"/>
  <c r="R546" i="4" s="1"/>
  <c r="P304" i="4"/>
  <c r="Q304" i="4" s="1"/>
  <c r="R304" i="4" s="1"/>
  <c r="P497" i="4"/>
  <c r="Q497" i="4" s="1"/>
  <c r="P408" i="4"/>
  <c r="Q408" i="4" s="1"/>
  <c r="P231" i="4"/>
  <c r="Q231" i="4" s="1"/>
  <c r="R231" i="4" s="1"/>
  <c r="P48" i="4"/>
  <c r="Q48" i="4" s="1"/>
  <c r="R48" i="4" s="1"/>
  <c r="P38" i="4"/>
  <c r="Q38" i="4" s="1"/>
  <c r="P109" i="4"/>
  <c r="Q109" i="4" s="1"/>
  <c r="R109" i="4" s="1"/>
  <c r="P94" i="4"/>
  <c r="Q94" i="4" s="1"/>
  <c r="R94" i="4" s="1"/>
  <c r="P284" i="4"/>
  <c r="Q284" i="4" s="1"/>
  <c r="R284" i="4" s="1"/>
  <c r="P857" i="4"/>
  <c r="Q857" i="4" s="1"/>
  <c r="P743" i="4"/>
  <c r="Q743" i="4" s="1"/>
  <c r="R743" i="4" s="1"/>
  <c r="P858" i="4"/>
  <c r="Q858" i="4" s="1"/>
  <c r="R858" i="4" s="1"/>
  <c r="P469" i="4"/>
  <c r="Q469" i="4" s="1"/>
  <c r="R469" i="4" s="1"/>
  <c r="P197" i="4"/>
  <c r="Q197" i="4" s="1"/>
  <c r="P376" i="4"/>
  <c r="Q376" i="4" s="1"/>
  <c r="R376" i="4" s="1"/>
  <c r="P836" i="4"/>
  <c r="Q836" i="4" s="1"/>
  <c r="R836" i="4" s="1"/>
  <c r="P687" i="4"/>
  <c r="Q687" i="4" s="1"/>
  <c r="P99" i="4"/>
  <c r="Q99" i="4" s="1"/>
  <c r="P550" i="4"/>
  <c r="Q550" i="4" s="1"/>
  <c r="R550" i="4" s="1"/>
  <c r="P89" i="4"/>
  <c r="Q89" i="4" s="1"/>
  <c r="R89" i="4" s="1"/>
  <c r="P221" i="4"/>
  <c r="Q221" i="4" s="1"/>
  <c r="R221" i="4" s="1"/>
  <c r="P520" i="4"/>
  <c r="Q520" i="4" s="1"/>
  <c r="P391" i="4"/>
  <c r="Q391" i="4" s="1"/>
  <c r="P273" i="4"/>
  <c r="Q273" i="4" s="1"/>
  <c r="R273" i="4" s="1"/>
  <c r="P43" i="4"/>
  <c r="Q43" i="4" s="1"/>
  <c r="R43" i="4" s="1"/>
  <c r="P590" i="4"/>
  <c r="Q590" i="4" s="1"/>
  <c r="P178" i="4"/>
  <c r="Q178" i="4" s="1"/>
  <c r="R178" i="4" s="1"/>
  <c r="P870" i="4"/>
  <c r="Q870" i="4" s="1"/>
  <c r="R870" i="4" s="1"/>
  <c r="P747" i="4"/>
  <c r="Q747" i="4" s="1"/>
  <c r="P756" i="4"/>
  <c r="Q756" i="4" s="1"/>
  <c r="P137" i="4"/>
  <c r="Q137" i="4" s="1"/>
  <c r="R137" i="4" s="1"/>
  <c r="P683" i="4"/>
  <c r="Q683" i="4" s="1"/>
  <c r="R683" i="4" s="1"/>
  <c r="P645" i="4"/>
  <c r="Q645" i="4" s="1"/>
  <c r="R645" i="4" s="1"/>
  <c r="P737" i="4"/>
  <c r="Q737" i="4" s="1"/>
  <c r="P31" i="4"/>
  <c r="Q31" i="4" s="1"/>
  <c r="R31" i="4" s="1"/>
  <c r="P506" i="4"/>
  <c r="Q506" i="4" s="1"/>
  <c r="R506" i="4" s="1"/>
  <c r="P883" i="4"/>
  <c r="Q883" i="4" s="1"/>
  <c r="R883" i="4" s="1"/>
  <c r="P404" i="4"/>
  <c r="Q404" i="4" s="1"/>
  <c r="P95" i="4"/>
  <c r="Q95" i="4" s="1"/>
  <c r="R95" i="4" s="1"/>
  <c r="P869" i="4"/>
  <c r="Q869" i="4" s="1"/>
  <c r="R869" i="4" s="1"/>
  <c r="P477" i="4"/>
  <c r="Q477" i="4" s="1"/>
  <c r="R477" i="4" s="1"/>
  <c r="P66" i="4"/>
  <c r="Q66" i="4" s="1"/>
  <c r="P247" i="4"/>
  <c r="Q247" i="4" s="1"/>
  <c r="R247" i="4" s="1"/>
  <c r="P871" i="4"/>
  <c r="Q871" i="4" s="1"/>
  <c r="R871" i="4" s="1"/>
  <c r="P64" i="4"/>
  <c r="Q64" i="4" s="1"/>
  <c r="R64" i="4" s="1"/>
  <c r="P634" i="4"/>
  <c r="Q634" i="4" s="1"/>
  <c r="P448" i="4"/>
  <c r="Q448" i="4" s="1"/>
  <c r="R448" i="4" s="1"/>
  <c r="P423" i="4"/>
  <c r="Q423" i="4" s="1"/>
  <c r="R423" i="4" s="1"/>
  <c r="P396" i="4"/>
  <c r="Q396" i="4" s="1"/>
  <c r="R396" i="4" s="1"/>
  <c r="P128" i="4"/>
  <c r="Q128" i="4" s="1"/>
  <c r="P255" i="4"/>
  <c r="Q255" i="4" s="1"/>
  <c r="R255" i="4" s="1"/>
  <c r="P679" i="4"/>
  <c r="Q679" i="4" s="1"/>
  <c r="R679" i="4" s="1"/>
  <c r="P536" i="4"/>
  <c r="Q536" i="4" s="1"/>
  <c r="R536" i="4" s="1"/>
  <c r="P68" i="4"/>
  <c r="Q68" i="4" s="1"/>
  <c r="C61" i="4"/>
  <c r="C63" i="4" s="1"/>
  <c r="C65" i="4" s="1"/>
  <c r="P282" i="4"/>
  <c r="Q282" i="4" s="1"/>
  <c r="R282" i="4" s="1"/>
  <c r="P426" i="4"/>
  <c r="Q426" i="4" s="1"/>
  <c r="R426" i="4" s="1"/>
  <c r="P579" i="4"/>
  <c r="Q579" i="4" s="1"/>
  <c r="P647" i="4"/>
  <c r="Q647" i="4" s="1"/>
  <c r="R647" i="4" s="1"/>
  <c r="P505" i="4"/>
  <c r="Q505" i="4" s="1"/>
  <c r="R505" i="4" s="1"/>
  <c r="P27" i="4"/>
  <c r="Q27" i="4" s="1"/>
  <c r="R27" i="4" s="1"/>
  <c r="P564" i="4"/>
  <c r="Q564" i="4" s="1"/>
  <c r="P276" i="4"/>
  <c r="Q276" i="4" s="1"/>
  <c r="P171" i="4"/>
  <c r="Q171" i="4" s="1"/>
  <c r="R171" i="4" s="1"/>
  <c r="P840" i="4"/>
  <c r="Q840" i="4" s="1"/>
  <c r="R840" i="4" s="1"/>
  <c r="P106" i="4"/>
  <c r="Q106" i="4" s="1"/>
  <c r="P817" i="4"/>
  <c r="Q817" i="4" s="1"/>
  <c r="R817" i="4" s="1"/>
  <c r="P611" i="4"/>
  <c r="Q611" i="4" s="1"/>
  <c r="R611" i="4" s="1"/>
  <c r="P594" i="4"/>
  <c r="Q594" i="4" s="1"/>
  <c r="R594" i="4" s="1"/>
  <c r="P177" i="4"/>
  <c r="Q177" i="4" s="1"/>
  <c r="P727" i="4"/>
  <c r="Q727" i="4" s="1"/>
  <c r="R727" i="4" s="1"/>
  <c r="P149" i="4"/>
  <c r="Q149" i="4" s="1"/>
  <c r="R149" i="4" s="1"/>
  <c r="P50" i="4"/>
  <c r="Q50" i="4" s="1"/>
  <c r="R50" i="4" s="1"/>
  <c r="P174" i="4"/>
  <c r="Q174" i="4" s="1"/>
  <c r="P829" i="4"/>
  <c r="Q829" i="4" s="1"/>
  <c r="R829" i="4" s="1"/>
  <c r="P169" i="4"/>
  <c r="Q169" i="4" s="1"/>
  <c r="R169" i="4" s="1"/>
  <c r="P369" i="4"/>
  <c r="Q369" i="4" s="1"/>
  <c r="P651" i="4"/>
  <c r="Q651" i="4" s="1"/>
  <c r="P700" i="4"/>
  <c r="Q700" i="4" s="1"/>
  <c r="R700" i="4" s="1"/>
  <c r="P597" i="4"/>
  <c r="Q597" i="4" s="1"/>
  <c r="R597" i="4" s="1"/>
  <c r="P718" i="4"/>
  <c r="Q718" i="4" s="1"/>
  <c r="P411" i="4"/>
  <c r="Q411" i="4" s="1"/>
  <c r="P782" i="4"/>
  <c r="Q782" i="4" s="1"/>
  <c r="R782" i="4" s="1"/>
  <c r="P780" i="4"/>
  <c r="Q780" i="4" s="1"/>
  <c r="R780" i="4" s="1"/>
  <c r="P172" i="4"/>
  <c r="Q172" i="4" s="1"/>
  <c r="R172" i="4" s="1"/>
  <c r="P295" i="4"/>
  <c r="Q295" i="4" s="1"/>
  <c r="P797" i="4"/>
  <c r="Q797" i="4" s="1"/>
  <c r="R797" i="4" s="1"/>
  <c r="P653" i="4"/>
  <c r="Q653" i="4" s="1"/>
  <c r="R653" i="4" s="1"/>
  <c r="P208" i="4"/>
  <c r="Q208" i="4" s="1"/>
  <c r="R208" i="4" s="1"/>
  <c r="P835" i="4"/>
  <c r="Q835" i="4" s="1"/>
  <c r="P460" i="4"/>
  <c r="Q460" i="4" s="1"/>
  <c r="R460" i="4" s="1"/>
  <c r="P223" i="4"/>
  <c r="Q223" i="4" s="1"/>
  <c r="R223" i="4" s="1"/>
  <c r="P354" i="4"/>
  <c r="Q354" i="4" s="1"/>
  <c r="R354" i="4" s="1"/>
  <c r="P424" i="4"/>
  <c r="Q424" i="4" s="1"/>
  <c r="P266" i="4"/>
  <c r="Q266" i="4" s="1"/>
  <c r="R266" i="4" s="1"/>
  <c r="P844" i="4"/>
  <c r="Q844" i="4" s="1"/>
  <c r="R844" i="4" s="1"/>
  <c r="P486" i="4"/>
  <c r="Q486" i="4" s="1"/>
  <c r="R486" i="4" s="1"/>
  <c r="P725" i="4"/>
  <c r="Q725" i="4" s="1"/>
  <c r="P810" i="4"/>
  <c r="Q810" i="4" s="1"/>
  <c r="R810" i="4" s="1"/>
  <c r="P162" i="4"/>
  <c r="Q162" i="4" s="1"/>
  <c r="R162" i="4" s="1"/>
  <c r="P529" i="4"/>
  <c r="Q529" i="4" s="1"/>
  <c r="R529" i="4" s="1"/>
  <c r="P879" i="4"/>
  <c r="Q879" i="4" s="1"/>
  <c r="P558" i="4"/>
  <c r="Q558" i="4" s="1"/>
  <c r="R558" i="4" s="1"/>
  <c r="P130" i="4"/>
  <c r="Q130" i="4" s="1"/>
  <c r="R130" i="4" s="1"/>
  <c r="P703" i="4"/>
  <c r="Q703" i="4" s="1"/>
  <c r="R703" i="4" s="1"/>
  <c r="P91" i="4"/>
  <c r="Q91" i="4" s="1"/>
  <c r="P813" i="4"/>
  <c r="Q813" i="4" s="1"/>
  <c r="R813" i="4" s="1"/>
  <c r="P335" i="4"/>
  <c r="Q335" i="4" s="1"/>
  <c r="R335" i="4" s="1"/>
  <c r="P638" i="4"/>
  <c r="Q638" i="4" s="1"/>
  <c r="R638" i="4" s="1"/>
  <c r="P323" i="4"/>
  <c r="Q323" i="4" s="1"/>
  <c r="P676" i="4"/>
  <c r="Q676" i="4" s="1"/>
  <c r="R676" i="4" s="1"/>
  <c r="P445" i="4"/>
  <c r="Q445" i="4" s="1"/>
  <c r="R445" i="4" s="1"/>
  <c r="P850" i="4"/>
  <c r="Q850" i="4" s="1"/>
  <c r="R850" i="4" s="1"/>
  <c r="P823" i="4"/>
  <c r="Q823" i="4" s="1"/>
  <c r="P544" i="4"/>
  <c r="Q544" i="4" s="1"/>
  <c r="R544" i="4" s="1"/>
  <c r="P877" i="4"/>
  <c r="Q877" i="4" s="1"/>
  <c r="R877" i="4" s="1"/>
  <c r="P173" i="4"/>
  <c r="Q173" i="4" s="1"/>
  <c r="R173" i="4" s="1"/>
  <c r="P127" i="4"/>
  <c r="Q127" i="4" s="1"/>
  <c r="P167" i="4"/>
  <c r="Q167" i="4" s="1"/>
  <c r="R167" i="4" s="1"/>
  <c r="P243" i="4"/>
  <c r="Q243" i="4" s="1"/>
  <c r="R243" i="4" s="1"/>
  <c r="P218" i="4"/>
  <c r="Q218" i="4" s="1"/>
  <c r="P644" i="4"/>
  <c r="Q644" i="4" s="1"/>
  <c r="P395" i="4"/>
  <c r="Q395" i="4" s="1"/>
  <c r="R395" i="4" s="1"/>
  <c r="P198" i="4"/>
  <c r="Q198" i="4" s="1"/>
  <c r="R198" i="4" s="1"/>
  <c r="P791" i="4"/>
  <c r="Q791" i="4" s="1"/>
  <c r="R791" i="4" s="1"/>
  <c r="P181" i="4"/>
  <c r="Q181" i="4" s="1"/>
  <c r="P475" i="4"/>
  <c r="Q475" i="4" s="1"/>
  <c r="R475" i="4" s="1"/>
  <c r="P180" i="4"/>
  <c r="Q180" i="4" s="1"/>
  <c r="R180" i="4" s="1"/>
  <c r="P535" i="4"/>
  <c r="Q535" i="4" s="1"/>
  <c r="R535" i="4" s="1"/>
  <c r="P874" i="4"/>
  <c r="Q874" i="4" s="1"/>
  <c r="P523" i="4"/>
  <c r="Q523" i="4" s="1"/>
  <c r="R523" i="4" s="1"/>
  <c r="P828" i="4"/>
  <c r="Q828" i="4" s="1"/>
  <c r="R828" i="4" s="1"/>
  <c r="P710" i="4"/>
  <c r="Q710" i="4" s="1"/>
  <c r="R710" i="4" s="1"/>
  <c r="P60" i="4"/>
  <c r="Q60" i="4" s="1"/>
  <c r="P372" i="4"/>
  <c r="Q372" i="4" s="1"/>
  <c r="R372" i="4" s="1"/>
  <c r="P37" i="4"/>
  <c r="Q37" i="4" s="1"/>
  <c r="R37" i="4" s="1"/>
  <c r="P827" i="4"/>
  <c r="Q827" i="4" s="1"/>
  <c r="R827" i="4" s="1"/>
  <c r="P592" i="4"/>
  <c r="Q592" i="4" s="1"/>
  <c r="P403" i="4"/>
  <c r="Q403" i="4" s="1"/>
  <c r="R403" i="4" s="1"/>
  <c r="P557" i="4"/>
  <c r="Q557" i="4" s="1"/>
  <c r="R557" i="4" s="1"/>
  <c r="P19" i="4"/>
  <c r="Q19" i="4" s="1"/>
  <c r="R19" i="4" s="1"/>
  <c r="P82" i="4"/>
  <c r="Q82" i="4" s="1"/>
  <c r="P482" i="4"/>
  <c r="Q482" i="4" s="1"/>
  <c r="R482" i="4" s="1"/>
  <c r="P142" i="4"/>
  <c r="Q142" i="4" s="1"/>
  <c r="R142" i="4" s="1"/>
  <c r="P63" i="4"/>
  <c r="Q63" i="4" s="1"/>
  <c r="R63" i="4" s="1"/>
  <c r="P483" i="4"/>
  <c r="Q483" i="4" s="1"/>
  <c r="P87" i="4"/>
  <c r="Q87" i="4" s="1"/>
  <c r="R87" i="4" s="1"/>
  <c r="P151" i="4"/>
  <c r="Q151" i="4" s="1"/>
  <c r="R151" i="4" s="1"/>
  <c r="P160" i="4"/>
  <c r="Q160" i="4" s="1"/>
  <c r="R160" i="4" s="1"/>
  <c r="P615" i="4"/>
  <c r="Q615" i="4" s="1"/>
  <c r="P755" i="4"/>
  <c r="Q755" i="4" s="1"/>
  <c r="R755" i="4" s="1"/>
  <c r="P107" i="4"/>
  <c r="Q107" i="4" s="1"/>
  <c r="R107" i="4" s="1"/>
  <c r="P308" i="4"/>
  <c r="Q308" i="4" s="1"/>
  <c r="R308" i="4" s="1"/>
  <c r="P694" i="4"/>
  <c r="Q694" i="4" s="1"/>
  <c r="P491" i="4"/>
  <c r="Q491" i="4" s="1"/>
  <c r="R491" i="4" s="1"/>
  <c r="P568" i="4"/>
  <c r="Q568" i="4" s="1"/>
  <c r="R568" i="4" s="1"/>
  <c r="P788" i="4"/>
  <c r="Q788" i="4" s="1"/>
  <c r="R788" i="4" s="1"/>
  <c r="C77" i="2"/>
  <c r="D77" i="2" s="1"/>
  <c r="E77" i="2" s="1"/>
  <c r="F77" i="2" s="1"/>
  <c r="G77" i="2" s="1"/>
  <c r="D14" i="7"/>
  <c r="B29" i="7" s="1"/>
  <c r="F52" i="4"/>
  <c r="Q3" i="4"/>
  <c r="B11" i="7"/>
  <c r="B15" i="7" s="1"/>
  <c r="B11" i="6"/>
  <c r="B15" i="6" s="1"/>
  <c r="F12" i="9"/>
  <c r="D65" i="4"/>
  <c r="D66" i="4" s="1"/>
  <c r="G51" i="4"/>
  <c r="G58" i="2"/>
  <c r="G42" i="1"/>
  <c r="F53" i="4"/>
  <c r="F54" i="4" s="1"/>
  <c r="B38" i="4" s="1"/>
  <c r="B19" i="6" s="1"/>
  <c r="F55" i="4"/>
  <c r="R276" i="4"/>
  <c r="R147" i="4"/>
  <c r="R537" i="4"/>
  <c r="R244" i="4"/>
  <c r="R636" i="4"/>
  <c r="R613" i="4"/>
  <c r="R824" i="4"/>
  <c r="R503" i="4"/>
  <c r="R434" i="4"/>
  <c r="R742" i="4"/>
  <c r="R589" i="4"/>
  <c r="R40" i="4"/>
  <c r="R45" i="4"/>
  <c r="R186" i="4"/>
  <c r="R86" i="4"/>
  <c r="R678" i="4"/>
  <c r="R270" i="4"/>
  <c r="R471" i="4"/>
  <c r="R455" i="4"/>
  <c r="R768" i="4"/>
  <c r="R253" i="4"/>
  <c r="R707" i="4"/>
  <c r="R297" i="4"/>
  <c r="R290" i="4"/>
  <c r="R444" i="4"/>
  <c r="R230" i="4"/>
  <c r="R14" i="4"/>
  <c r="R440" i="4"/>
  <c r="R618" i="4"/>
  <c r="R204" i="4"/>
  <c r="R288" i="4"/>
  <c r="R191" i="4"/>
  <c r="R470" i="4"/>
  <c r="R295" i="4"/>
  <c r="R359" i="4"/>
  <c r="R500" i="4"/>
  <c r="R465" i="4"/>
  <c r="R336" i="4"/>
  <c r="R214" i="4"/>
  <c r="R508" i="4"/>
  <c r="R481" i="4"/>
  <c r="R446" i="4"/>
  <c r="R744" i="4"/>
  <c r="R632" i="4"/>
  <c r="R659" i="4"/>
  <c r="R856" i="4"/>
  <c r="R343" i="4"/>
  <c r="R820" i="4"/>
  <c r="R155" i="4"/>
  <c r="R524" i="4"/>
  <c r="R866" i="4"/>
  <c r="R117" i="4"/>
  <c r="R556" i="4"/>
  <c r="R306" i="4"/>
  <c r="R215" i="4"/>
  <c r="R496" i="4"/>
  <c r="R688" i="4"/>
  <c r="R272" i="4"/>
  <c r="R345" i="4"/>
  <c r="R286" i="4"/>
  <c r="R432" i="4"/>
  <c r="R332" i="4"/>
  <c r="R576" i="4"/>
  <c r="R592" i="4"/>
  <c r="R720" i="4"/>
  <c r="R586" i="4"/>
  <c r="R379" i="4"/>
  <c r="R374" i="4"/>
  <c r="R674" i="4"/>
  <c r="R864" i="4"/>
  <c r="R492" i="4"/>
  <c r="R82" i="4"/>
  <c r="R233" i="4"/>
  <c r="R807" i="4"/>
  <c r="R547" i="4"/>
  <c r="R430" i="4"/>
  <c r="R517" i="4"/>
  <c r="R271" i="4"/>
  <c r="R13" i="4"/>
  <c r="R562" i="4"/>
  <c r="R68" i="4"/>
  <c r="R497" i="4"/>
  <c r="R663" i="4"/>
  <c r="R564" i="4"/>
  <c r="R197" i="4"/>
  <c r="R489" i="4"/>
  <c r="R414" i="4"/>
  <c r="R569" i="4"/>
  <c r="R579" i="4"/>
  <c r="R726" i="4"/>
  <c r="R122" i="4"/>
  <c r="R456" i="4"/>
  <c r="R91" i="4"/>
  <c r="R439" i="4"/>
  <c r="R735" i="4"/>
  <c r="R526" i="4"/>
  <c r="R367" i="4"/>
  <c r="R639" i="4"/>
  <c r="R441" i="4"/>
  <c r="R110" i="4"/>
  <c r="R225" i="4"/>
  <c r="R516" i="4"/>
  <c r="R849" i="4"/>
  <c r="R98" i="4"/>
  <c r="R413" i="4"/>
  <c r="R587" i="4"/>
  <c r="R801" i="4"/>
  <c r="R256" i="4"/>
  <c r="R781" i="4"/>
  <c r="R701" i="4"/>
  <c r="R428" i="4"/>
  <c r="R201" i="4"/>
  <c r="R542" i="4"/>
  <c r="R252" i="4"/>
  <c r="R458" i="4"/>
  <c r="R651" i="4"/>
  <c r="R437" i="4"/>
  <c r="R292" i="4"/>
  <c r="R709" i="4"/>
  <c r="R590" i="4"/>
  <c r="R330" i="4"/>
  <c r="R778" i="4"/>
  <c r="R309" i="4"/>
  <c r="R320" i="4"/>
  <c r="R837" i="4"/>
  <c r="R416" i="4"/>
  <c r="R194" i="4"/>
  <c r="R624" i="4"/>
  <c r="R261" i="4"/>
  <c r="R747" i="4"/>
  <c r="R581" i="4"/>
  <c r="R190" i="4"/>
  <c r="R60" i="4"/>
  <c r="R767" i="4"/>
  <c r="R389" i="4"/>
  <c r="R316" i="4"/>
  <c r="R229" i="4"/>
  <c r="R472" i="4"/>
  <c r="R748" i="4"/>
  <c r="R188" i="4"/>
  <c r="R583" i="4"/>
  <c r="R598" i="4"/>
  <c r="R25" i="4"/>
  <c r="R319" i="4"/>
  <c r="R459" i="4"/>
  <c r="R512" i="4"/>
  <c r="R719" i="4"/>
  <c r="R242" i="4"/>
  <c r="R789" i="4"/>
  <c r="R514" i="4"/>
  <c r="R808" i="4"/>
  <c r="R736" i="4"/>
  <c r="R872" i="4"/>
  <c r="R81" i="4"/>
  <c r="R450" i="4"/>
  <c r="R606" i="4"/>
  <c r="R328" i="4"/>
  <c r="R390" i="4"/>
  <c r="R337" i="4"/>
  <c r="R291" i="4"/>
  <c r="R195" i="4"/>
  <c r="R811" i="4"/>
  <c r="R770" i="4"/>
  <c r="R495" i="4"/>
  <c r="R127" i="4"/>
  <c r="R693" i="4"/>
  <c r="R241" i="4"/>
  <c r="R520" i="4"/>
  <c r="R616" i="4"/>
  <c r="R515" i="4"/>
  <c r="R187" i="4"/>
  <c r="R51" i="4"/>
  <c r="R799" i="4"/>
  <c r="R269" i="4"/>
  <c r="R196" i="4"/>
  <c r="R845" i="4"/>
  <c r="R570" i="4"/>
  <c r="R361" i="4"/>
  <c r="R317" i="4"/>
  <c r="R473" i="4"/>
  <c r="R236" i="4"/>
  <c r="R386" i="4"/>
  <c r="R283" i="4"/>
  <c r="R338" i="4"/>
  <c r="R185" i="4"/>
  <c r="R571" i="4"/>
  <c r="R388" i="4"/>
  <c r="R633" i="4"/>
  <c r="R825" i="4"/>
  <c r="R698" i="4"/>
  <c r="R411" i="4"/>
  <c r="R812" i="4"/>
  <c r="R614" i="4"/>
  <c r="R318" i="4"/>
  <c r="R621" i="4"/>
  <c r="R670" i="4"/>
  <c r="R115" i="4"/>
  <c r="R454" i="4"/>
  <c r="R501" i="4"/>
  <c r="R206" i="4"/>
  <c r="R453" i="4"/>
  <c r="R153" i="4"/>
  <c r="R141" i="4"/>
  <c r="R867" i="4"/>
  <c r="R609" i="4"/>
  <c r="R385" i="4"/>
  <c r="R551" i="4"/>
  <c r="R741" i="4"/>
  <c r="R70" i="4"/>
  <c r="R302" i="4"/>
  <c r="R224" i="4"/>
  <c r="R279" i="4"/>
  <c r="R694" i="4"/>
  <c r="R375" i="4"/>
  <c r="R326" i="4"/>
  <c r="R420" i="4"/>
  <c r="R605" i="4"/>
  <c r="R234" i="4"/>
  <c r="R406" i="4"/>
  <c r="R521" i="4"/>
  <c r="R12" i="4"/>
  <c r="R378" i="4"/>
  <c r="R480" i="4"/>
  <c r="R566" i="4"/>
  <c r="R350" i="4"/>
  <c r="R424" i="4"/>
  <c r="R634" i="4"/>
  <c r="R656" i="4"/>
  <c r="R294" i="4"/>
  <c r="R607" i="4"/>
  <c r="R822" i="4"/>
  <c r="R876" i="4"/>
  <c r="R819" i="4"/>
  <c r="R549" i="4"/>
  <c r="R410" i="4"/>
  <c r="R467" i="4"/>
  <c r="R654" i="4"/>
  <c r="R757" i="4"/>
  <c r="R182" i="4"/>
  <c r="R404" i="4"/>
  <c r="R393" i="4"/>
  <c r="R168" i="4"/>
  <c r="R146" i="4"/>
  <c r="R708" i="4"/>
  <c r="R725" i="4"/>
  <c r="R691" i="4"/>
  <c r="R646" i="4"/>
  <c r="R665" i="4"/>
  <c r="R166" i="4"/>
  <c r="R207" i="4"/>
  <c r="R792" i="4"/>
  <c r="R323" i="4"/>
  <c r="R706" i="4"/>
  <c r="E60" i="4"/>
  <c r="R723" i="4"/>
  <c r="R435" i="4"/>
  <c r="R793" i="4"/>
  <c r="R843" i="4"/>
  <c r="R74" i="4"/>
  <c r="R572" i="4"/>
  <c r="R677" i="4"/>
  <c r="R760" i="4"/>
  <c r="R874" i="4"/>
  <c r="R77" i="4"/>
  <c r="R629" i="4"/>
  <c r="R681" i="4"/>
  <c r="R181" i="4"/>
  <c r="R401" i="4"/>
  <c r="R595" i="4"/>
  <c r="R798" i="4"/>
  <c r="R705" i="4"/>
  <c r="R202" i="4"/>
  <c r="R11" i="4"/>
  <c r="R35" i="4"/>
  <c r="R577" i="4"/>
  <c r="R99" i="4"/>
  <c r="R83" i="4"/>
  <c r="R783" i="4"/>
  <c r="R280" i="4"/>
  <c r="R886" i="4"/>
  <c r="R794" i="4"/>
  <c r="R650" i="4"/>
  <c r="R790" i="4"/>
  <c r="R111" i="4"/>
  <c r="R163" i="4"/>
  <c r="R391" i="4"/>
  <c r="R66" i="4"/>
  <c r="R839" i="4"/>
  <c r="R75" i="4"/>
  <c r="R209" i="4"/>
  <c r="R218" i="4"/>
  <c r="R129" i="4"/>
  <c r="R555" i="4"/>
  <c r="R759" i="4"/>
  <c r="R116" i="4"/>
  <c r="R329" i="4"/>
  <c r="R125" i="4"/>
  <c r="R356" i="4"/>
  <c r="R474" i="4"/>
  <c r="R174" i="4"/>
  <c r="R561" i="4"/>
  <c r="R776" i="4"/>
  <c r="R138" i="4"/>
  <c r="R239" i="4"/>
  <c r="R695" i="4"/>
  <c r="R159" i="4"/>
  <c r="R44" i="4"/>
  <c r="R114" i="4"/>
  <c r="R73" i="4"/>
  <c r="R287" i="4"/>
  <c r="R368" i="4"/>
  <c r="R327" i="4"/>
  <c r="R835" i="4"/>
  <c r="R103" i="4"/>
  <c r="R826" i="4"/>
  <c r="R347" i="4"/>
  <c r="R833" i="4"/>
  <c r="R591" i="4"/>
  <c r="R644" i="4"/>
  <c r="R397" i="4"/>
  <c r="R293" i="4"/>
  <c r="R96" i="4"/>
  <c r="R800" i="4"/>
  <c r="R38" i="4"/>
  <c r="R32" i="4"/>
  <c r="R157" i="4"/>
  <c r="R733" i="4"/>
  <c r="R22" i="4"/>
  <c r="R585" i="4"/>
  <c r="R352" i="4"/>
  <c r="R519" i="4"/>
  <c r="R106" i="4"/>
  <c r="R227" i="4"/>
  <c r="R796" i="4"/>
  <c r="R193" i="4"/>
  <c r="R213" i="4"/>
  <c r="R419" i="4"/>
  <c r="R538" i="4"/>
  <c r="R773" i="4"/>
  <c r="R67" i="4"/>
  <c r="E64" i="4"/>
  <c r="R176" i="4"/>
  <c r="R805" i="4"/>
  <c r="R418" i="4"/>
  <c r="R59" i="4"/>
  <c r="R641" i="4"/>
  <c r="R165" i="4"/>
  <c r="R673" i="4"/>
  <c r="E61" i="4"/>
  <c r="R608" i="4"/>
  <c r="R831" i="4"/>
  <c r="R488" i="4"/>
  <c r="R398" i="4"/>
  <c r="R408" i="4"/>
  <c r="R802" i="4"/>
  <c r="R737" i="4"/>
  <c r="R23" i="4"/>
  <c r="R615" i="4"/>
  <c r="R841" i="4"/>
  <c r="R838" i="4"/>
  <c r="R823" i="4"/>
  <c r="R682" i="4"/>
  <c r="R220" i="4"/>
  <c r="R400" i="4"/>
  <c r="R21" i="4"/>
  <c r="R79" i="4"/>
  <c r="R504" i="4"/>
  <c r="R128" i="4"/>
  <c r="R100" i="4"/>
  <c r="R619" i="4"/>
  <c r="R642" i="4"/>
  <c r="R657" i="4"/>
  <c r="R724" i="4"/>
  <c r="R713" i="4"/>
  <c r="R55" i="4"/>
  <c r="R407" i="4"/>
  <c r="R28" i="4"/>
  <c r="R113" i="4"/>
  <c r="R685" i="4"/>
  <c r="R136" i="4"/>
  <c r="R57" i="4"/>
  <c r="R687" i="4"/>
  <c r="R263" i="4"/>
  <c r="R34" i="4"/>
  <c r="R17" i="4"/>
  <c r="R301" i="4"/>
  <c r="R857" i="4"/>
  <c r="R132" i="4"/>
  <c r="R161" i="4"/>
  <c r="R88" i="4"/>
  <c r="R277" i="4"/>
  <c r="R71" i="4"/>
  <c r="R851" i="4"/>
  <c r="R593" i="4"/>
  <c r="R18" i="4"/>
  <c r="R65" i="4"/>
  <c r="R717" i="4"/>
  <c r="R787" i="4"/>
  <c r="R133" i="4"/>
  <c r="R879" i="4"/>
  <c r="R854" i="4"/>
  <c r="R490" i="4"/>
  <c r="R565" i="4"/>
  <c r="R689" i="4"/>
  <c r="R612" i="4"/>
  <c r="R476" i="4"/>
  <c r="R449" i="4"/>
  <c r="R369" i="4"/>
  <c r="R746" i="4"/>
  <c r="R842" i="4"/>
  <c r="R237" i="4"/>
  <c r="R756" i="4"/>
  <c r="R718" i="4"/>
  <c r="R702" i="4"/>
  <c r="R267" i="4"/>
  <c r="R145" i="4"/>
  <c r="R135" i="4"/>
  <c r="R177" i="4"/>
  <c r="R809" i="4"/>
  <c r="R254" i="4"/>
  <c r="R245" i="4"/>
  <c r="R483" i="4"/>
  <c r="R814" i="4"/>
  <c r="R559" i="4"/>
  <c r="R582" i="4"/>
  <c r="R484" i="4"/>
  <c r="R878" i="4"/>
  <c r="R722" i="4"/>
  <c r="R775" i="4"/>
  <c r="R763" i="4"/>
  <c r="R285" i="4"/>
  <c r="R626" i="4"/>
  <c r="R510" i="4"/>
  <c r="R76" i="4"/>
  <c r="E63" i="4" l="1"/>
  <c r="C66" i="4"/>
  <c r="C68" i="4" s="1"/>
  <c r="D68" i="4" s="1"/>
  <c r="C67" i="4"/>
  <c r="D67" i="4" s="1"/>
  <c r="B19" i="7"/>
  <c r="D19" i="9"/>
  <c r="D25" i="6"/>
  <c r="B25" i="6" s="1"/>
  <c r="E21" i="7"/>
  <c r="B33" i="7" s="1"/>
  <c r="G35" i="11"/>
  <c r="G37" i="11" s="1"/>
  <c r="I37" i="11" s="1"/>
  <c r="I36" i="11" s="1"/>
  <c r="B35" i="11"/>
  <c r="D35" i="11" s="1"/>
  <c r="D37" i="11" s="1"/>
  <c r="E65" i="4"/>
  <c r="E66" i="4" s="1"/>
  <c r="D15" i="6"/>
  <c r="D16" i="6" s="1"/>
  <c r="B16" i="6"/>
  <c r="B17" i="6" s="1"/>
  <c r="A12" i="9"/>
  <c r="D15" i="7"/>
  <c r="D16" i="7" s="1"/>
  <c r="B17" i="7" s="1"/>
  <c r="B16" i="7"/>
  <c r="S533" i="4"/>
  <c r="S178" i="4"/>
  <c r="S359" i="4"/>
  <c r="S882" i="4"/>
  <c r="S222" i="4"/>
  <c r="S337" i="4"/>
  <c r="S388" i="4"/>
  <c r="S373" i="4"/>
  <c r="S47" i="4"/>
  <c r="S316" i="4"/>
  <c r="S683" i="4"/>
  <c r="S405" i="4"/>
  <c r="S803" i="4"/>
  <c r="S520" i="4"/>
  <c r="S660" i="4"/>
  <c r="S202" i="4"/>
  <c r="S334" i="4"/>
  <c r="S718" i="4"/>
  <c r="S481" i="4"/>
  <c r="S863" i="4"/>
  <c r="S120" i="4"/>
  <c r="S260" i="4"/>
  <c r="S580" i="4"/>
  <c r="S281" i="4"/>
  <c r="S735" i="4"/>
  <c r="S432" i="4"/>
  <c r="S14" i="4"/>
  <c r="S439" i="4"/>
  <c r="S877" i="4"/>
  <c r="S339" i="4"/>
  <c r="S354" i="4"/>
  <c r="S487" i="4"/>
  <c r="S428" i="4"/>
  <c r="S375" i="4"/>
  <c r="S548" i="4"/>
  <c r="S512" i="4"/>
  <c r="S364" i="4"/>
  <c r="S343" i="4"/>
  <c r="S139" i="4"/>
  <c r="S382" i="4"/>
  <c r="S336" i="4"/>
  <c r="S335" i="4"/>
  <c r="S720" i="4"/>
  <c r="S876" i="4"/>
  <c r="S199" i="4"/>
  <c r="S561" i="4"/>
  <c r="S48" i="4"/>
  <c r="S551" i="4"/>
  <c r="S550" i="4"/>
  <c r="S492" i="4"/>
  <c r="S144" i="4"/>
  <c r="S620" i="4"/>
  <c r="S612" i="4"/>
  <c r="S191" i="4"/>
  <c r="S105" i="4"/>
  <c r="S434" i="4"/>
  <c r="S93" i="4"/>
  <c r="S424" i="4"/>
  <c r="S408" i="4"/>
  <c r="S639" i="4"/>
  <c r="S149" i="4"/>
  <c r="S759" i="4"/>
  <c r="S692" i="4"/>
  <c r="S404" i="4"/>
  <c r="S26" i="4"/>
  <c r="S340" i="4"/>
  <c r="S391" i="4"/>
  <c r="S864" i="4"/>
  <c r="S356" i="4"/>
  <c r="S228" i="4"/>
  <c r="S138" i="4"/>
  <c r="S271" i="4"/>
  <c r="S413" i="4"/>
  <c r="S42" i="4"/>
  <c r="S716" i="4"/>
  <c r="S879" i="4"/>
  <c r="S544" i="4"/>
  <c r="S689" i="4"/>
  <c r="S662" i="4"/>
  <c r="S615" i="4"/>
  <c r="S10" i="4"/>
  <c r="S482" i="4"/>
  <c r="S527" i="4"/>
  <c r="S378" i="4"/>
  <c r="S643" i="4"/>
  <c r="S761" i="4"/>
  <c r="S499" i="4"/>
  <c r="S30" i="4"/>
  <c r="S633" i="4"/>
  <c r="S201" i="4"/>
  <c r="S384" i="4"/>
  <c r="S647" i="4"/>
  <c r="S745" i="4"/>
  <c r="S398" i="4"/>
  <c r="S703" i="4"/>
  <c r="S496" i="4"/>
  <c r="S833" i="4"/>
  <c r="S534" i="4"/>
  <c r="S614" i="4"/>
  <c r="S32" i="4"/>
  <c r="S342" i="4"/>
  <c r="S802" i="4"/>
  <c r="S767" i="4"/>
  <c r="S490" i="4"/>
  <c r="S250" i="4"/>
  <c r="S163" i="4"/>
  <c r="S510" i="4"/>
  <c r="S231" i="4"/>
  <c r="S162" i="4"/>
  <c r="S395" i="4"/>
  <c r="S137" i="4"/>
  <c r="S507" i="4"/>
  <c r="S215" i="4"/>
  <c r="S837" i="4"/>
  <c r="S321" i="4"/>
  <c r="S744" i="4"/>
  <c r="S642" i="4"/>
  <c r="S601" i="4"/>
  <c r="S394" i="4"/>
  <c r="S276" i="4"/>
  <c r="F64" i="4"/>
  <c r="S786" i="4"/>
  <c r="S417" i="4"/>
  <c r="S806" i="4"/>
  <c r="S318" i="4"/>
  <c r="S740" i="4"/>
  <c r="S283" i="4"/>
  <c r="S805" i="4"/>
  <c r="S766" i="4"/>
  <c r="S497" i="4"/>
  <c r="S142" i="4"/>
  <c r="S634" i="4"/>
  <c r="S302" i="4"/>
  <c r="S251" i="4"/>
  <c r="S43" i="4"/>
  <c r="S484" i="4"/>
  <c r="S269" i="4"/>
  <c r="S554" i="4"/>
  <c r="S717" i="4"/>
  <c r="S326" i="4"/>
  <c r="S708" i="4"/>
  <c r="S134" i="4"/>
  <c r="S635" i="4"/>
  <c r="S804" i="4"/>
  <c r="S675" i="4"/>
  <c r="S709" i="4"/>
  <c r="S192" i="4"/>
  <c r="S147" i="4"/>
  <c r="S756" i="4"/>
  <c r="S715" i="4"/>
  <c r="S519" i="4"/>
  <c r="S171" i="4"/>
  <c r="S750" i="4"/>
  <c r="S473" i="4"/>
  <c r="S104" i="4"/>
  <c r="S193" i="4"/>
  <c r="S90" i="4"/>
  <c r="S568" i="4"/>
  <c r="S653" i="4"/>
  <c r="S672" i="4"/>
  <c r="S442" i="4"/>
  <c r="S779" i="4"/>
  <c r="S174" i="4"/>
  <c r="S785" i="4"/>
  <c r="S252" i="4"/>
  <c r="S22" i="4"/>
  <c r="S600" i="4"/>
  <c r="S671" i="4"/>
  <c r="S18" i="4"/>
  <c r="S800" i="4"/>
  <c r="S677" i="4"/>
  <c r="S557" i="4"/>
  <c r="S753" i="4"/>
  <c r="S422" i="4"/>
  <c r="S159" i="4"/>
  <c r="S87" i="4"/>
  <c r="S131" i="4"/>
  <c r="S23" i="4"/>
  <c r="S210" i="4"/>
  <c r="S396" i="4"/>
  <c r="S543" i="4"/>
  <c r="S488" i="4"/>
  <c r="S307" i="4"/>
  <c r="S728" i="4"/>
  <c r="S780" i="4"/>
  <c r="S467" i="4"/>
  <c r="S13" i="4"/>
  <c r="S545" i="4"/>
  <c r="S848" i="4"/>
  <c r="S244" i="4"/>
  <c r="S669" i="4"/>
  <c r="S827" i="4"/>
  <c r="S146" i="4"/>
  <c r="S583" i="4"/>
  <c r="S288" i="4"/>
  <c r="S659" i="4"/>
  <c r="S523" i="4"/>
  <c r="S564" i="4"/>
  <c r="S464" i="4"/>
  <c r="S610" i="4"/>
  <c r="S790" i="4"/>
  <c r="S303" i="4"/>
  <c r="S813" i="4"/>
  <c r="S762" i="4"/>
  <c r="S328" i="4"/>
  <c r="S624" i="4"/>
  <c r="S286" i="4"/>
  <c r="S582" i="4"/>
  <c r="S188" i="4"/>
  <c r="S638" i="4"/>
  <c r="S691" i="4"/>
  <c r="S778" i="4"/>
  <c r="S747" i="4"/>
  <c r="S272" i="4"/>
  <c r="S196" i="4"/>
  <c r="S410" i="4"/>
  <c r="S884" i="4"/>
  <c r="S547" i="4"/>
  <c r="S265" i="4"/>
  <c r="S236" i="4"/>
  <c r="S183" i="4"/>
  <c r="S446" i="4"/>
  <c r="S531" i="4"/>
  <c r="S415" i="4"/>
  <c r="S811" i="4"/>
  <c r="S268" i="4"/>
  <c r="S483" i="4"/>
  <c r="S854" i="4"/>
  <c r="S763" i="4"/>
  <c r="S51" i="4"/>
  <c r="S701" i="4"/>
  <c r="S456" i="4"/>
  <c r="S681" i="4"/>
  <c r="S458" i="4"/>
  <c r="S563" i="4"/>
  <c r="S361" i="4"/>
  <c r="S792" i="4"/>
  <c r="S872" i="4"/>
  <c r="S259" i="4"/>
  <c r="S809" i="4"/>
  <c r="S258" i="4"/>
  <c r="S12" i="4"/>
  <c r="S381" i="4"/>
  <c r="S176" i="4"/>
  <c r="S860" i="4"/>
  <c r="S739" i="4"/>
  <c r="S397" i="4"/>
  <c r="S255" i="4"/>
  <c r="S682" i="4"/>
  <c r="S295" i="4"/>
  <c r="S62" i="4"/>
  <c r="S787" i="4"/>
  <c r="S324" i="4"/>
  <c r="S722" i="4"/>
  <c r="S462" i="4"/>
  <c r="S416" i="4"/>
  <c r="S772" i="4"/>
  <c r="S594" i="4"/>
  <c r="S597" i="4"/>
  <c r="S443" i="4"/>
  <c r="S530" i="4"/>
  <c r="S436" i="4"/>
  <c r="S94" i="4"/>
  <c r="S390" i="4"/>
  <c r="S812" i="4"/>
  <c r="S625" i="4"/>
  <c r="S262" i="4"/>
  <c r="S449" i="4"/>
  <c r="S630" i="4"/>
  <c r="S254" i="4"/>
  <c r="S234" i="4"/>
  <c r="S868" i="4"/>
  <c r="S843" i="4"/>
  <c r="S734" i="4"/>
  <c r="S287" i="4"/>
  <c r="S477" i="4"/>
  <c r="S371" i="4"/>
  <c r="S309" i="4"/>
  <c r="S187" i="4"/>
  <c r="S676" i="4"/>
  <c r="S216" i="4"/>
  <c r="S850" i="4"/>
  <c r="S764" i="4"/>
  <c r="S461" i="4"/>
  <c r="S194" i="4"/>
  <c r="S264" i="4"/>
  <c r="S437" i="4"/>
  <c r="S79" i="4"/>
  <c r="S315" i="4"/>
  <c r="S628" i="4"/>
  <c r="S358" i="4"/>
  <c r="S742" i="4"/>
  <c r="S278" i="4"/>
  <c r="S573" i="4"/>
  <c r="S603" i="4"/>
  <c r="S700" i="4"/>
  <c r="S592" i="4"/>
  <c r="S294" i="4"/>
  <c r="S46" i="4"/>
  <c r="S566" i="4"/>
  <c r="S86" i="4"/>
  <c r="S619" i="4"/>
  <c r="S219" i="4"/>
  <c r="S45" i="4"/>
  <c r="S190" i="4"/>
  <c r="S119" i="4"/>
  <c r="S608" i="4"/>
  <c r="S856" i="4"/>
  <c r="S738" i="4"/>
  <c r="S372" i="4"/>
  <c r="S242" i="4"/>
  <c r="S232" i="4"/>
  <c r="S37" i="4"/>
  <c r="S777" i="4"/>
  <c r="S438" i="4"/>
  <c r="S732" i="4"/>
  <c r="S338" i="4"/>
  <c r="S602" i="4"/>
  <c r="S280" i="4"/>
  <c r="S799" i="4"/>
  <c r="S493" i="4"/>
  <c r="S598" i="4"/>
  <c r="S595" i="4"/>
  <c r="S127" i="4"/>
  <c r="S355" i="4"/>
  <c r="S28" i="4"/>
  <c r="S27" i="4"/>
  <c r="S576" i="4"/>
  <c r="S503" i="4"/>
  <c r="S823" i="4"/>
  <c r="S819" i="4"/>
  <c r="S801" i="4"/>
  <c r="S871" i="4"/>
  <c r="S826" i="4"/>
  <c r="S693" i="4"/>
  <c r="S317" i="4"/>
  <c r="S108" i="4"/>
  <c r="S148" i="4"/>
  <c r="S885" i="4"/>
  <c r="S129" i="4"/>
  <c r="S558" i="4"/>
  <c r="S771" i="4"/>
  <c r="S25" i="4"/>
  <c r="S427" i="4"/>
  <c r="S84" i="4"/>
  <c r="S213" i="4"/>
  <c r="S387" i="4"/>
  <c r="S611" i="4"/>
  <c r="S658" i="4"/>
  <c r="S478" i="4"/>
  <c r="S285" i="4"/>
  <c r="S622" i="4"/>
  <c r="S150" i="4"/>
  <c r="S59" i="4"/>
  <c r="S498" i="4"/>
  <c r="S207" i="4"/>
  <c r="S128" i="4"/>
  <c r="S855" i="4"/>
  <c r="S350" i="4"/>
  <c r="S357" i="4"/>
  <c r="S115" i="4"/>
  <c r="S49" i="4"/>
  <c r="S731" i="4"/>
  <c r="S175" i="4"/>
  <c r="S516" i="4"/>
  <c r="S308" i="4"/>
  <c r="S468" i="4"/>
  <c r="S292" i="4"/>
  <c r="S56" i="4"/>
  <c r="S418" i="4"/>
  <c r="S253" i="4"/>
  <c r="S153" i="4"/>
  <c r="S694" i="4"/>
  <c r="S699" i="4"/>
  <c r="S95" i="4"/>
  <c r="S301" i="4"/>
  <c r="S616" i="4"/>
  <c r="S797" i="4"/>
  <c r="S509" i="4"/>
  <c r="S575" i="4"/>
  <c r="S789" i="4"/>
  <c r="S793" i="4"/>
  <c r="S125" i="4"/>
  <c r="S627" i="4"/>
  <c r="S327" i="4"/>
  <c r="S881" i="4"/>
  <c r="S831" i="4"/>
  <c r="S486" i="4"/>
  <c r="S495" i="4"/>
  <c r="S266" i="4"/>
  <c r="S227" i="4"/>
  <c r="S154" i="4"/>
  <c r="S347" i="4"/>
  <c r="S529" i="4"/>
  <c r="S206" i="4"/>
  <c r="S165" i="4"/>
  <c r="S136" i="4"/>
  <c r="S160" i="4"/>
  <c r="S840" i="4"/>
  <c r="S839" i="4"/>
  <c r="S80" i="4"/>
  <c r="S878" i="4"/>
  <c r="S111" i="4"/>
  <c r="S320" i="4"/>
  <c r="S81" i="4"/>
  <c r="S579" i="4"/>
  <c r="S103" i="4"/>
  <c r="S24" i="4"/>
  <c r="S798" i="4"/>
  <c r="S629" i="4"/>
  <c r="S369" i="4"/>
  <c r="S414" i="4"/>
  <c r="S707" i="4"/>
  <c r="S688" i="4"/>
  <c r="S247" i="4"/>
  <c r="S267" i="4"/>
  <c r="S224" i="4"/>
  <c r="S514" i="4"/>
  <c r="S821" i="4"/>
  <c r="S862" i="4"/>
  <c r="S367" i="4"/>
  <c r="S522" i="4"/>
  <c r="S16" i="4"/>
  <c r="S470" i="4"/>
  <c r="S31" i="4"/>
  <c r="S140" i="4"/>
  <c r="S808" i="4"/>
  <c r="S665" i="4"/>
  <c r="S690" i="4"/>
  <c r="S263" i="4"/>
  <c r="S832" i="4"/>
  <c r="S565" i="4"/>
  <c r="S106" i="4"/>
  <c r="S177" i="4"/>
  <c r="S781" i="4"/>
  <c r="S754" i="4"/>
  <c r="S157" i="4"/>
  <c r="S261" i="4"/>
  <c r="S300" i="4"/>
  <c r="S567" i="4"/>
  <c r="S349" i="4"/>
  <c r="S650" i="4"/>
  <c r="S353" i="4"/>
  <c r="S363" i="4"/>
  <c r="S122" i="4"/>
  <c r="S223" i="4"/>
  <c r="S791" i="4"/>
  <c r="S274" i="4"/>
  <c r="S230" i="4"/>
  <c r="S429" i="4"/>
  <c r="S784" i="4"/>
  <c r="S114" i="4"/>
  <c r="S173" i="4"/>
  <c r="S697" i="4"/>
  <c r="S92" i="4"/>
  <c r="S810" i="4"/>
  <c r="S822" i="4"/>
  <c r="S741" i="4"/>
  <c r="S329" i="4"/>
  <c r="S419" i="4"/>
  <c r="S226" i="4"/>
  <c r="S469" i="4"/>
  <c r="S773" i="4"/>
  <c r="S605" i="4"/>
  <c r="S593" i="4"/>
  <c r="S164" i="4"/>
  <c r="S444" i="4"/>
  <c r="S816" i="4"/>
  <c r="S169" i="4"/>
  <c r="S121" i="4"/>
  <c r="S525" i="4"/>
  <c r="S323" i="4"/>
  <c r="S670" i="4"/>
  <c r="S569" i="4"/>
  <c r="S685" i="4"/>
  <c r="S189" i="4"/>
  <c r="S844" i="4"/>
  <c r="S459" i="4"/>
  <c r="S775" i="4"/>
  <c r="S186" i="4"/>
  <c r="S102" i="4"/>
  <c r="S654" i="4"/>
  <c r="S233" i="4"/>
  <c r="S485" i="4"/>
  <c r="S166" i="4"/>
  <c r="S325" i="4"/>
  <c r="S788" i="4"/>
  <c r="S306" i="4"/>
  <c r="S399" i="4"/>
  <c r="S296" i="4"/>
  <c r="S695" i="4"/>
  <c r="S348" i="4"/>
  <c r="S851" i="4"/>
  <c r="S217" i="4"/>
  <c r="S858" i="4"/>
  <c r="S870" i="4"/>
  <c r="S795" i="4"/>
  <c r="S407" i="4"/>
  <c r="S322" i="4"/>
  <c r="S225" i="4"/>
  <c r="S674" i="4"/>
  <c r="S585" i="4"/>
  <c r="S117" i="4"/>
  <c r="S423" i="4"/>
  <c r="S411" i="4"/>
  <c r="S590" i="4"/>
  <c r="S116" i="4"/>
  <c r="S865" i="4"/>
  <c r="S33" i="4"/>
  <c r="S126" i="4"/>
  <c r="S54" i="4"/>
  <c r="S723" i="4"/>
  <c r="S617" i="4"/>
  <c r="S204" i="4"/>
  <c r="S549" i="4"/>
  <c r="S757" i="4"/>
  <c r="S678" i="4"/>
  <c r="S379" i="4"/>
  <c r="S570" i="4"/>
  <c r="S861" i="4"/>
  <c r="S21" i="4"/>
  <c r="S203" i="4"/>
  <c r="S239" i="4"/>
  <c r="S537" i="4"/>
  <c r="S118" i="4"/>
  <c r="S341" i="4"/>
  <c r="S96" i="4"/>
  <c r="S835" i="4"/>
  <c r="S249" i="4"/>
  <c r="S133" i="4"/>
  <c r="S270" i="4"/>
  <c r="S727" i="4"/>
  <c r="S305" i="4"/>
  <c r="S648" i="4"/>
  <c r="S820" i="4"/>
  <c r="S454" i="4"/>
  <c r="S360" i="4"/>
  <c r="S714" i="4"/>
  <c r="S19" i="4"/>
  <c r="S874" i="4"/>
  <c r="S385" i="4"/>
  <c r="S587" i="4"/>
  <c r="S445" i="4"/>
  <c r="S542" i="4"/>
  <c r="S389" i="4"/>
  <c r="S474" i="4"/>
  <c r="S668" i="4"/>
  <c r="S556" i="4"/>
  <c r="S151" i="4"/>
  <c r="S332" i="4"/>
  <c r="S181" i="4"/>
  <c r="S504" i="4"/>
  <c r="S641" i="4"/>
  <c r="S69" i="4"/>
  <c r="S847" i="4"/>
  <c r="S746" i="4"/>
  <c r="S383" i="4"/>
  <c r="S664" i="4"/>
  <c r="S846" i="4"/>
  <c r="S849" i="4"/>
  <c r="S212" i="4"/>
  <c r="S180" i="4"/>
  <c r="S713" i="4"/>
  <c r="S245" i="4"/>
  <c r="S631" i="4"/>
  <c r="S314" i="4"/>
  <c r="S465" i="4"/>
  <c r="S453" i="4"/>
  <c r="S431" i="4"/>
  <c r="S113" i="4"/>
  <c r="S540" i="4"/>
  <c r="S310" i="4"/>
  <c r="S526" i="4"/>
  <c r="S618" i="4"/>
  <c r="S447" i="4"/>
  <c r="S687" i="4"/>
  <c r="S200" i="4"/>
  <c r="S869" i="4"/>
  <c r="S50" i="4"/>
  <c r="S783" i="4"/>
  <c r="S656" i="4"/>
  <c r="S774" i="4"/>
  <c r="S666" i="4"/>
  <c r="S400" i="4"/>
  <c r="S500" i="4"/>
  <c r="S663" i="4"/>
  <c r="S657" i="4"/>
  <c r="S448" i="4"/>
  <c r="S152" i="4"/>
  <c r="S586" i="4"/>
  <c r="S710" i="4"/>
  <c r="S290" i="4"/>
  <c r="S460" i="4"/>
  <c r="S555" i="4"/>
  <c r="S403" i="4"/>
  <c r="S712" i="4"/>
  <c r="S57" i="4"/>
  <c r="S702" i="4"/>
  <c r="S463" i="4"/>
  <c r="S765" i="4"/>
  <c r="S220" i="4"/>
  <c r="S451" i="4"/>
  <c r="S873" i="4"/>
  <c r="S412" i="4"/>
  <c r="S141" i="4"/>
  <c r="S256" i="4"/>
  <c r="S751" i="4"/>
  <c r="S179" i="4"/>
  <c r="S297" i="4"/>
  <c r="S279" i="4"/>
  <c r="S730" i="4"/>
  <c r="S386" i="4"/>
  <c r="S724" i="4"/>
  <c r="S818" i="4"/>
  <c r="S880" i="4"/>
  <c r="S211" i="4"/>
  <c r="S815" i="4"/>
  <c r="S457" i="4"/>
  <c r="S475" i="4"/>
  <c r="S686" i="4"/>
  <c r="S698" i="4"/>
  <c r="S794" i="4"/>
  <c r="S130" i="4"/>
  <c r="S655" i="4"/>
  <c r="S501" i="4"/>
  <c r="S376" i="4"/>
  <c r="S89" i="4"/>
  <c r="S277" i="4"/>
  <c r="S41" i="4"/>
  <c r="S209" i="4"/>
  <c r="S63" i="4"/>
  <c r="S842" i="4"/>
  <c r="S161" i="4"/>
  <c r="S73" i="4"/>
  <c r="S60" i="4"/>
  <c r="S729" i="4"/>
  <c r="S591" i="4"/>
  <c r="F61" i="4"/>
  <c r="S599" i="4"/>
  <c r="S571" i="4"/>
  <c r="S574" i="4"/>
  <c r="S237" i="4"/>
  <c r="S88" i="4"/>
  <c r="S313" i="4"/>
  <c r="S82" i="4"/>
  <c r="S440" i="4"/>
  <c r="S441" i="4"/>
  <c r="S606" i="4"/>
  <c r="S508" i="4"/>
  <c r="S623" i="4"/>
  <c r="S807" i="4"/>
  <c r="S829" i="4"/>
  <c r="S198" i="4"/>
  <c r="S205" i="4"/>
  <c r="S345" i="4"/>
  <c r="S867" i="4"/>
  <c r="S572" i="4"/>
  <c r="S768" i="4"/>
  <c r="S455" i="4"/>
  <c r="S452" i="4"/>
  <c r="S246" i="4"/>
  <c r="S466" i="4"/>
  <c r="S331" i="4"/>
  <c r="S112" i="4"/>
  <c r="S426" i="4"/>
  <c r="S66" i="4"/>
  <c r="S124" i="4"/>
  <c r="S298" i="4"/>
  <c r="S706" i="4"/>
  <c r="S680" i="4"/>
  <c r="S836" i="4"/>
  <c r="S275" i="4"/>
  <c r="S61" i="4"/>
  <c r="S77" i="4"/>
  <c r="S312" i="4"/>
  <c r="S100" i="4"/>
  <c r="S711" i="4"/>
  <c r="S521" i="4"/>
  <c r="S430" i="4"/>
  <c r="S330" i="4"/>
  <c r="S684" i="4"/>
  <c r="S479" i="4"/>
  <c r="S494" i="4"/>
  <c r="S532" i="4"/>
  <c r="S76" i="4"/>
  <c r="S99" i="4"/>
  <c r="S110" i="4"/>
  <c r="S168" i="4"/>
  <c r="S749" i="4"/>
  <c r="S489" i="4"/>
  <c r="S78" i="4"/>
  <c r="S845" i="4"/>
  <c r="S632" i="4"/>
  <c r="S291" i="4"/>
  <c r="S282" i="4"/>
  <c r="S197" i="4"/>
  <c r="S172" i="4"/>
  <c r="S640" i="4"/>
  <c r="S243" i="4"/>
  <c r="S91" i="4"/>
  <c r="S132" i="4"/>
  <c r="S886" i="4"/>
  <c r="S704" i="4"/>
  <c r="S737" i="4"/>
  <c r="S859" i="4"/>
  <c r="S760" i="4"/>
  <c r="S393" i="4"/>
  <c r="S726" i="4"/>
  <c r="S214" i="4"/>
  <c r="S536" i="4"/>
  <c r="S64" i="4"/>
  <c r="S135" i="4"/>
  <c r="S596" i="4"/>
  <c r="S721" i="4"/>
  <c r="S40" i="4"/>
  <c r="S65" i="4"/>
  <c r="S736" i="4"/>
  <c r="S158" i="4"/>
  <c r="S645" i="4"/>
  <c r="S589" i="4"/>
  <c r="S471" i="4"/>
  <c r="S257" i="4"/>
  <c r="S20" i="4"/>
  <c r="S752" i="4"/>
  <c r="S776" i="4"/>
  <c r="S853" i="4"/>
  <c r="S123" i="4"/>
  <c r="S170" i="4"/>
  <c r="S604" i="4"/>
  <c r="S834" i="4"/>
  <c r="S506" i="4"/>
  <c r="S195" i="4"/>
  <c r="S377" i="4"/>
  <c r="S15" i="4"/>
  <c r="S221" i="4"/>
  <c r="S402" i="4"/>
  <c r="S560" i="4"/>
  <c r="S651" i="4"/>
  <c r="S409" i="4"/>
  <c r="S518" i="4"/>
  <c r="S562" i="4"/>
  <c r="S649" i="4"/>
  <c r="S420" i="4"/>
  <c r="S673" i="4"/>
  <c r="S719" i="4"/>
  <c r="S705" i="4"/>
  <c r="S609" i="4"/>
  <c r="S626" i="4"/>
  <c r="S661" i="4"/>
  <c r="S435" i="4"/>
  <c r="S155" i="4"/>
  <c r="S541" i="4"/>
  <c r="S824" i="4"/>
  <c r="S319" i="4"/>
  <c r="S636" i="4"/>
  <c r="S70" i="4"/>
  <c r="S289" i="4"/>
  <c r="S351" i="4"/>
  <c r="S11" i="4"/>
  <c r="S817" i="4"/>
  <c r="S248" i="4"/>
  <c r="S515" i="4"/>
  <c r="S185" i="4"/>
  <c r="S511" i="4"/>
  <c r="S35" i="4"/>
  <c r="S75" i="4"/>
  <c r="S85" i="4"/>
  <c r="S235" i="4"/>
  <c r="S607" i="4"/>
  <c r="S98" i="4"/>
  <c r="S39" i="4"/>
  <c r="S559" i="4"/>
  <c r="S546" i="4"/>
  <c r="S311" i="4"/>
  <c r="S67" i="4"/>
  <c r="S17" i="4"/>
  <c r="S667" i="4"/>
  <c r="S83" i="4"/>
  <c r="S450" i="4"/>
  <c r="S588" i="4"/>
  <c r="S433" i="4"/>
  <c r="S535" i="4"/>
  <c r="S44" i="4"/>
  <c r="S679" i="4"/>
  <c r="S392" i="4"/>
  <c r="S696" i="4"/>
  <c r="S883" i="4"/>
  <c r="S374" i="4"/>
  <c r="S725" i="4"/>
  <c r="S273" i="4"/>
  <c r="S825" i="4"/>
  <c r="S553" i="4"/>
  <c r="S513" i="4"/>
  <c r="S577" i="4"/>
  <c r="S184" i="4"/>
  <c r="S401" i="4"/>
  <c r="S652" i="4"/>
  <c r="S55" i="4"/>
  <c r="S524" i="4"/>
  <c r="S9" i="4"/>
  <c r="S68" i="4"/>
  <c r="S380" i="4"/>
  <c r="S421" i="4"/>
  <c r="S830" i="4"/>
  <c r="S74" i="4"/>
  <c r="S538" i="4"/>
  <c r="S29" i="4"/>
  <c r="S491" i="4"/>
  <c r="S857" i="4"/>
  <c r="S480" i="4"/>
  <c r="S346" i="4"/>
  <c r="S218" i="4"/>
  <c r="S52" i="4"/>
  <c r="S36" i="4"/>
  <c r="S97" i="4"/>
  <c r="S613" i="4"/>
  <c r="S53" i="4"/>
  <c r="S875" i="4"/>
  <c r="S370" i="4"/>
  <c r="S143" i="4"/>
  <c r="S425" i="4"/>
  <c r="S362" i="4"/>
  <c r="S770" i="4"/>
  <c r="S814" i="4"/>
  <c r="S637" i="4"/>
  <c r="S472" i="4"/>
  <c r="S828" i="4"/>
  <c r="S365" i="4"/>
  <c r="F60" i="4"/>
  <c r="F63" i="4" s="1"/>
  <c r="S182" i="4"/>
  <c r="S838" i="4"/>
  <c r="S284" i="4"/>
  <c r="S333" i="4"/>
  <c r="S502" i="4"/>
  <c r="S755" i="4"/>
  <c r="S748" i="4"/>
  <c r="S304" i="4"/>
  <c r="S866" i="4"/>
  <c r="S782" i="4"/>
  <c r="S528" i="4"/>
  <c r="S646" i="4"/>
  <c r="S552" i="4"/>
  <c r="S167" i="4"/>
  <c r="S58" i="4"/>
  <c r="S406" i="4"/>
  <c r="S368" i="4"/>
  <c r="S240" i="4"/>
  <c r="S208" i="4"/>
  <c r="S71" i="4"/>
  <c r="S366" i="4"/>
  <c r="S621" i="4"/>
  <c r="S241" i="4"/>
  <c r="S505" i="4"/>
  <c r="S293" i="4"/>
  <c r="S352" i="4"/>
  <c r="S238" i="4"/>
  <c r="S539" i="4"/>
  <c r="S644" i="4"/>
  <c r="S156" i="4"/>
  <c r="S733" i="4"/>
  <c r="S581" i="4"/>
  <c r="S852" i="4"/>
  <c r="S145" i="4"/>
  <c r="S229" i="4"/>
  <c r="S578" i="4"/>
  <c r="S841" i="4"/>
  <c r="S101" i="4"/>
  <c r="S758" i="4"/>
  <c r="S796" i="4"/>
  <c r="S299" i="4"/>
  <c r="S517" i="4"/>
  <c r="S109" i="4"/>
  <c r="S769" i="4"/>
  <c r="S34" i="4"/>
  <c r="S476" i="4"/>
  <c r="S72" i="4"/>
  <c r="S107" i="4"/>
  <c r="S38" i="4"/>
  <c r="S743" i="4"/>
  <c r="S344" i="4"/>
  <c r="S584" i="4"/>
  <c r="G55" i="4"/>
  <c r="G53" i="4"/>
  <c r="G54" i="4" s="1"/>
  <c r="E68" i="4" l="1"/>
  <c r="E67" i="4"/>
  <c r="G46" i="11"/>
  <c r="I46" i="11" s="1"/>
  <c r="B27" i="6"/>
  <c r="B46" i="11"/>
  <c r="D46" i="11" s="1"/>
  <c r="D48" i="11" s="1"/>
  <c r="B26" i="6"/>
  <c r="I35" i="11"/>
  <c r="C39" i="11"/>
  <c r="F65" i="4"/>
  <c r="F66" i="4" s="1"/>
  <c r="F68" i="4" s="1"/>
  <c r="T338" i="4"/>
  <c r="T761" i="4"/>
  <c r="T280" i="4"/>
  <c r="T540" i="4"/>
  <c r="T42" i="4"/>
  <c r="T664" i="4"/>
  <c r="T571" i="4"/>
  <c r="T750" i="4"/>
  <c r="T443" i="4"/>
  <c r="T421" i="4"/>
  <c r="T819" i="4"/>
  <c r="T211" i="4"/>
  <c r="T398" i="4"/>
  <c r="T622" i="4"/>
  <c r="T287" i="4"/>
  <c r="T18" i="4"/>
  <c r="T565" i="4"/>
  <c r="T243" i="4"/>
  <c r="G61" i="4"/>
  <c r="T641" i="4"/>
  <c r="T11" i="4"/>
  <c r="T599" i="4"/>
  <c r="T542" i="4"/>
  <c r="T723" i="4"/>
  <c r="T57" i="4"/>
  <c r="T128" i="4"/>
  <c r="T643" i="4"/>
  <c r="T840" i="4"/>
  <c r="T411" i="4"/>
  <c r="T736" i="4"/>
  <c r="T367" i="4"/>
  <c r="T762" i="4"/>
  <c r="T835" i="4"/>
  <c r="T377" i="4"/>
  <c r="T826" i="4"/>
  <c r="T578" i="4"/>
  <c r="T173" i="4"/>
  <c r="T219" i="4"/>
  <c r="T258" i="4"/>
  <c r="T727" i="4"/>
  <c r="T722" i="4"/>
  <c r="T655" i="4"/>
  <c r="T725" i="4"/>
  <c r="T492" i="4"/>
  <c r="T765" i="4"/>
  <c r="T148" i="4"/>
  <c r="T609" i="4"/>
  <c r="T493" i="4"/>
  <c r="T150" i="4"/>
  <c r="T100" i="4"/>
  <c r="T698" i="4"/>
  <c r="T841" i="4"/>
  <c r="T274" i="4"/>
  <c r="T435" i="4"/>
  <c r="T821" i="4"/>
  <c r="T638" i="4"/>
  <c r="T675" i="4"/>
  <c r="T79" i="4"/>
  <c r="T177" i="4"/>
  <c r="T769" i="4"/>
  <c r="T309" i="4"/>
  <c r="T681" i="4"/>
  <c r="T129" i="4"/>
  <c r="T52" i="4"/>
  <c r="G64" i="4"/>
  <c r="T135" i="4"/>
  <c r="T837" i="4"/>
  <c r="T486" i="4"/>
  <c r="T607" i="4"/>
  <c r="T276" i="4"/>
  <c r="T206" i="4"/>
  <c r="T299" i="4"/>
  <c r="T799" i="4"/>
  <c r="T45" i="4"/>
  <c r="T514" i="4"/>
  <c r="T20" i="4"/>
  <c r="T170" i="4"/>
  <c r="T165" i="4"/>
  <c r="T289" i="4"/>
  <c r="T476" i="4"/>
  <c r="T108" i="4"/>
  <c r="T481" i="4"/>
  <c r="T240" i="4"/>
  <c r="T322" i="4"/>
  <c r="T650" i="4"/>
  <c r="T139" i="4"/>
  <c r="T372" i="4"/>
  <c r="T770" i="4"/>
  <c r="T342" i="4"/>
  <c r="T151" i="4"/>
  <c r="T348" i="4"/>
  <c r="T838" i="4"/>
  <c r="T418" i="4"/>
  <c r="T546" i="4"/>
  <c r="T634" i="4"/>
  <c r="T864" i="4"/>
  <c r="T526" i="4"/>
  <c r="T136" i="4"/>
  <c r="T30" i="4"/>
  <c r="T615" i="4"/>
  <c r="T742" i="4"/>
  <c r="T203" i="4"/>
  <c r="T760" i="4"/>
  <c r="T98" i="4"/>
  <c r="T874" i="4"/>
  <c r="T55" i="4"/>
  <c r="T202" i="4"/>
  <c r="T89" i="4"/>
  <c r="T65" i="4"/>
  <c r="T612" i="4"/>
  <c r="T660" i="4"/>
  <c r="T798" i="4"/>
  <c r="T307" i="4"/>
  <c r="T167" i="4"/>
  <c r="T528" i="4"/>
  <c r="T496" i="4"/>
  <c r="T388" i="4"/>
  <c r="T440" i="4"/>
  <c r="T396" i="4"/>
  <c r="T614" i="4"/>
  <c r="T739" i="4"/>
  <c r="T116" i="4"/>
  <c r="T209" i="4"/>
  <c r="T735" i="4"/>
  <c r="T335" i="4"/>
  <c r="T520" i="4"/>
  <c r="T699" i="4"/>
  <c r="T792" i="4"/>
  <c r="T327" i="4"/>
  <c r="T758" i="4"/>
  <c r="T630" i="4"/>
  <c r="T876" i="4"/>
  <c r="T490" i="4"/>
  <c r="T794" i="4"/>
  <c r="T465" i="4"/>
  <c r="T142" i="4"/>
  <c r="T76" i="4"/>
  <c r="T688" i="4"/>
  <c r="T823" i="4"/>
  <c r="T559" i="4"/>
  <c r="T871" i="4"/>
  <c r="T847" i="4"/>
  <c r="T352" i="4"/>
  <c r="T152" i="4"/>
  <c r="T623" i="4"/>
  <c r="T733" i="4"/>
  <c r="T137" i="4"/>
  <c r="T111" i="4"/>
  <c r="T78" i="4"/>
  <c r="T853" i="4"/>
  <c r="T291" i="4"/>
  <c r="T475" i="4"/>
  <c r="T586" i="4"/>
  <c r="T702" i="4"/>
  <c r="T364" i="4"/>
  <c r="T556" i="4"/>
  <c r="T597" i="4"/>
  <c r="T813" i="4"/>
  <c r="T767" i="4"/>
  <c r="T332" i="4"/>
  <c r="T154" i="4"/>
  <c r="T210" i="4"/>
  <c r="T745" i="4"/>
  <c r="T445" i="4"/>
  <c r="T37" i="4"/>
  <c r="T721" i="4"/>
  <c r="T470" i="4"/>
  <c r="T861" i="4"/>
  <c r="T605" i="4"/>
  <c r="T331" i="4"/>
  <c r="T644" i="4"/>
  <c r="T604" i="4"/>
  <c r="T285" i="4"/>
  <c r="T105" i="4"/>
  <c r="T325" i="4"/>
  <c r="T606" i="4"/>
  <c r="T391" i="4"/>
  <c r="T732" i="4"/>
  <c r="T324" i="4"/>
  <c r="T63" i="4"/>
  <c r="T387" i="4"/>
  <c r="T617" i="4"/>
  <c r="T531" i="4"/>
  <c r="T427" i="4"/>
  <c r="T575" i="4"/>
  <c r="T507" i="4"/>
  <c r="T379" i="4"/>
  <c r="T608" i="4"/>
  <c r="T13" i="4"/>
  <c r="T686" i="4"/>
  <c r="T278" i="4"/>
  <c r="T101" i="4"/>
  <c r="T827" i="4"/>
  <c r="T385" i="4"/>
  <c r="T283" i="4"/>
  <c r="T807" i="4"/>
  <c r="T519" i="4"/>
  <c r="T538" i="4"/>
  <c r="T787" i="4"/>
  <c r="T157" i="4"/>
  <c r="T774" i="4"/>
  <c r="T577" i="4"/>
  <c r="T510" i="4"/>
  <c r="T390" i="4"/>
  <c r="T593" i="4"/>
  <c r="T779" i="4"/>
  <c r="T397" i="4"/>
  <c r="T844" i="4"/>
  <c r="T149" i="4"/>
  <c r="T741" i="4"/>
  <c r="T764" i="4"/>
  <c r="T692" i="4"/>
  <c r="T551" i="4"/>
  <c r="T223" i="4"/>
  <c r="T513" i="4"/>
  <c r="T404" i="4"/>
  <c r="T818" i="4"/>
  <c r="T221" i="4"/>
  <c r="T237" i="4"/>
  <c r="T873" i="4"/>
  <c r="T752" i="4"/>
  <c r="T141" i="4"/>
  <c r="T718" i="4"/>
  <c r="T120" i="4"/>
  <c r="T138" i="4"/>
  <c r="T424" i="4"/>
  <c r="T374" i="4"/>
  <c r="T487" i="4"/>
  <c r="T527" i="4"/>
  <c r="T353" i="4"/>
  <c r="T168" i="4"/>
  <c r="T449" i="4"/>
  <c r="T766" i="4"/>
  <c r="T245" i="4"/>
  <c r="T738" i="4"/>
  <c r="T428" i="4"/>
  <c r="T261" i="4"/>
  <c r="T737" i="4"/>
  <c r="T729" i="4"/>
  <c r="T64" i="4"/>
  <c r="T667" i="4"/>
  <c r="T96" i="4"/>
  <c r="T858" i="4"/>
  <c r="T506" i="4"/>
  <c r="T668" i="4"/>
  <c r="T178" i="4"/>
  <c r="T756" i="4"/>
  <c r="T156" i="4"/>
  <c r="T234" i="4"/>
  <c r="T587" i="4"/>
  <c r="T544" i="4"/>
  <c r="T778" i="4"/>
  <c r="T834" i="4"/>
  <c r="T419" i="4"/>
  <c r="T361" i="4"/>
  <c r="T466" i="4"/>
  <c r="T409" i="4"/>
  <c r="T880" i="4"/>
  <c r="T719" i="4"/>
  <c r="T567" i="4"/>
  <c r="T251" i="4"/>
  <c r="T32" i="4"/>
  <c r="T631" i="4"/>
  <c r="T249" i="4"/>
  <c r="T262" i="4"/>
  <c r="T29" i="4"/>
  <c r="T239" i="4"/>
  <c r="T788" i="4"/>
  <c r="T724" i="4"/>
  <c r="T329" i="4"/>
  <c r="T436" i="4"/>
  <c r="T362" i="4"/>
  <c r="T824" i="4"/>
  <c r="T657" i="4"/>
  <c r="T771" i="4"/>
  <c r="T749" i="4"/>
  <c r="T184" i="4"/>
  <c r="T619" i="4"/>
  <c r="T885" i="4"/>
  <c r="T323" i="4"/>
  <c r="T852" i="4"/>
  <c r="T339" i="4"/>
  <c r="T683" i="4"/>
  <c r="T155" i="4"/>
  <c r="T848" i="4"/>
  <c r="T102" i="4"/>
  <c r="T71" i="4"/>
  <c r="T618" i="4"/>
  <c r="T201" i="4"/>
  <c r="T227" i="4"/>
  <c r="T12" i="4"/>
  <c r="T92" i="4"/>
  <c r="T444" i="4"/>
  <c r="T119" i="4"/>
  <c r="T402" i="4"/>
  <c r="T648" i="4"/>
  <c r="T632" i="4"/>
  <c r="T292" i="4"/>
  <c r="T625" i="4"/>
  <c r="T839" i="4"/>
  <c r="T680" i="4"/>
  <c r="T515" i="4"/>
  <c r="T131" i="4"/>
  <c r="T843" i="4"/>
  <c r="T665" i="4"/>
  <c r="G60" i="4"/>
  <c r="T854" i="4"/>
  <c r="T365" i="4"/>
  <c r="T845" i="4"/>
  <c r="T222" i="4"/>
  <c r="T70" i="4"/>
  <c r="T633" i="4"/>
  <c r="T87" i="4"/>
  <c r="T61" i="4"/>
  <c r="T430" i="4"/>
  <c r="T525" i="4"/>
  <c r="T554" i="4"/>
  <c r="T238" i="4"/>
  <c r="T775" i="4"/>
  <c r="T153" i="4"/>
  <c r="T161" i="4"/>
  <c r="T751" i="4"/>
  <c r="T270" i="4"/>
  <c r="T164" i="4"/>
  <c r="T147" i="4"/>
  <c r="T662" i="4"/>
  <c r="T669" i="4"/>
  <c r="T109" i="4"/>
  <c r="T616" i="4"/>
  <c r="T635" i="4"/>
  <c r="T19" i="4"/>
  <c r="T113" i="4"/>
  <c r="T712" i="4"/>
  <c r="T713" i="4"/>
  <c r="T628" i="4"/>
  <c r="T676" i="4"/>
  <c r="T558" i="4"/>
  <c r="T171" i="4"/>
  <c r="T425" i="4"/>
  <c r="T589" i="4"/>
  <c r="T508" i="4"/>
  <c r="T717" i="4"/>
  <c r="T547" i="4"/>
  <c r="T576" i="4"/>
  <c r="T495" i="4"/>
  <c r="T448" i="4"/>
  <c r="T696" i="4"/>
  <c r="T350" i="4"/>
  <c r="T293" i="4"/>
  <c r="T776" i="4"/>
  <c r="T73" i="4"/>
  <c r="T592" i="4"/>
  <c r="T705" i="4"/>
  <c r="T91" i="4"/>
  <c r="T414" i="4"/>
  <c r="T337" i="4"/>
  <c r="T772" i="4"/>
  <c r="T313" i="4"/>
  <c r="T454" i="4"/>
  <c r="T386" i="4"/>
  <c r="T537" i="4"/>
  <c r="T311" i="4"/>
  <c r="T438" i="4"/>
  <c r="T121" i="4"/>
  <c r="T62" i="4"/>
  <c r="T747" i="4"/>
  <c r="T535" i="4"/>
  <c r="T678" i="4"/>
  <c r="T499" i="4"/>
  <c r="T791" i="4"/>
  <c r="T194" i="4"/>
  <c r="T477" i="4"/>
  <c r="T133" i="4"/>
  <c r="T842" i="4"/>
  <c r="T782" i="4"/>
  <c r="T68" i="4"/>
  <c r="T49" i="4"/>
  <c r="T218" i="4"/>
  <c r="T281" i="4"/>
  <c r="T127" i="4"/>
  <c r="T524" i="4"/>
  <c r="T51" i="4"/>
  <c r="T461" i="4"/>
  <c r="T103" i="4"/>
  <c r="T566" i="4"/>
  <c r="T268" i="4"/>
  <c r="T182" i="4"/>
  <c r="T384" i="4"/>
  <c r="T877" i="4"/>
  <c r="T456" i="4"/>
  <c r="T829" i="4"/>
  <c r="T691" i="4"/>
  <c r="T207" i="4"/>
  <c r="T200" i="4"/>
  <c r="T603" i="4"/>
  <c r="T99" i="4"/>
  <c r="T805" i="4"/>
  <c r="T347" i="4"/>
  <c r="T754" i="4"/>
  <c r="T195" i="4"/>
  <c r="T423" i="4"/>
  <c r="T602" i="4"/>
  <c r="T50" i="4"/>
  <c r="T491" i="4"/>
  <c r="T204" i="4"/>
  <c r="T596" i="4"/>
  <c r="T666" i="4"/>
  <c r="T849" i="4"/>
  <c r="T214" i="4"/>
  <c r="T570" i="4"/>
  <c r="T645" i="4"/>
  <c r="T86" i="4"/>
  <c r="T216" i="4"/>
  <c r="T598" i="4"/>
  <c r="T320" i="4"/>
  <c r="T186" i="4"/>
  <c r="T189" i="4"/>
  <c r="T640" i="4"/>
  <c r="T22" i="4"/>
  <c r="T808" i="4"/>
  <c r="T656" i="4"/>
  <c r="T160" i="4"/>
  <c r="T685" i="4"/>
  <c r="T647" i="4"/>
  <c r="T282" i="4"/>
  <c r="T530" i="4"/>
  <c r="T511" i="4"/>
  <c r="T642" i="4"/>
  <c r="T780" i="4"/>
  <c r="T344" i="4"/>
  <c r="T144" i="4"/>
  <c r="T356" i="4"/>
  <c r="T533" i="4"/>
  <c r="T124" i="4"/>
  <c r="T407" i="4"/>
  <c r="T833" i="4"/>
  <c r="T369" i="4"/>
  <c r="T458" i="4"/>
  <c r="T72" i="4"/>
  <c r="T795" i="4"/>
  <c r="T512" i="4"/>
  <c r="T453" i="4"/>
  <c r="T140" i="4"/>
  <c r="T363" i="4"/>
  <c r="T726" i="4"/>
  <c r="T33" i="4"/>
  <c r="T703" i="4"/>
  <c r="T75" i="4"/>
  <c r="T744" i="4"/>
  <c r="T590" i="4"/>
  <c r="T611" i="4"/>
  <c r="T97" i="4"/>
  <c r="T564" i="4"/>
  <c r="T498" i="4"/>
  <c r="T413" i="4"/>
  <c r="T859" i="4"/>
  <c r="T373" i="4"/>
  <c r="T417" i="4"/>
  <c r="T730" i="4"/>
  <c r="T378" i="4"/>
  <c r="T422" i="4"/>
  <c r="T601" i="4"/>
  <c r="T43" i="4"/>
  <c r="T174" i="4"/>
  <c r="T336" i="4"/>
  <c r="T15" i="4"/>
  <c r="T746" i="4"/>
  <c r="T886" i="4"/>
  <c r="T410" i="4"/>
  <c r="T90" i="4"/>
  <c r="T351" i="4"/>
  <c r="T695" i="4"/>
  <c r="T884" i="4"/>
  <c r="T252" i="4"/>
  <c r="T789" i="4"/>
  <c r="T260" i="4"/>
  <c r="T302" i="4"/>
  <c r="T561" i="4"/>
  <c r="T275" i="4"/>
  <c r="T134" i="4"/>
  <c r="T298" i="4"/>
  <c r="T693" i="4"/>
  <c r="T179" i="4"/>
  <c r="T16" i="4"/>
  <c r="T460" i="4"/>
  <c r="T230" i="4"/>
  <c r="T59" i="4"/>
  <c r="T66" i="4"/>
  <c r="T783" i="4"/>
  <c r="T579" i="4"/>
  <c r="T74" i="4"/>
  <c r="T810" i="4"/>
  <c r="T814" i="4"/>
  <c r="T31" i="4"/>
  <c r="T212" i="4"/>
  <c r="T406" i="4"/>
  <c r="T831" i="4"/>
  <c r="T272" i="4"/>
  <c r="T866" i="4"/>
  <c r="T405" i="4"/>
  <c r="T759" i="4"/>
  <c r="T259" i="4"/>
  <c r="T478" i="4"/>
  <c r="T485" i="4"/>
  <c r="T574" i="4"/>
  <c r="T654" i="4"/>
  <c r="T94" i="4"/>
  <c r="T169" i="4"/>
  <c r="T82" i="4"/>
  <c r="T300" i="4"/>
  <c r="T881" i="4"/>
  <c r="T215" i="4"/>
  <c r="T694" i="4"/>
  <c r="T663" i="4"/>
  <c r="T548" i="4"/>
  <c r="T659" i="4"/>
  <c r="T557" i="4"/>
  <c r="T343" i="4"/>
  <c r="T126" i="4"/>
  <c r="T671" i="4"/>
  <c r="T869" i="4"/>
  <c r="T472" i="4"/>
  <c r="T118" i="4"/>
  <c r="T653" i="4"/>
  <c r="T56" i="4"/>
  <c r="T588" i="4"/>
  <c r="T781" i="4"/>
  <c r="T591" i="4"/>
  <c r="T471" i="4"/>
  <c r="T815" i="4"/>
  <c r="T820" i="4"/>
  <c r="T483" i="4"/>
  <c r="T793" i="4"/>
  <c r="T585" i="4"/>
  <c r="T594" i="4"/>
  <c r="T34" i="4"/>
  <c r="T809" i="4"/>
  <c r="T786" i="4"/>
  <c r="T88" i="4"/>
  <c r="T480" i="4"/>
  <c r="T244" i="4"/>
  <c r="T516" i="4"/>
  <c r="T432" i="4"/>
  <c r="T502" i="4"/>
  <c r="T226" i="4"/>
  <c r="T677" i="4"/>
  <c r="T345" i="4"/>
  <c r="T434" i="4"/>
  <c r="T534" i="4"/>
  <c r="T69" i="4"/>
  <c r="T433" i="4"/>
  <c r="T553" i="4"/>
  <c r="T228" i="4"/>
  <c r="T370" i="4"/>
  <c r="T265" i="4"/>
  <c r="T555" i="4"/>
  <c r="T708" i="4"/>
  <c r="T308" i="4"/>
  <c r="T330" i="4"/>
  <c r="T580" i="4"/>
  <c r="T851" i="4"/>
  <c r="T473" i="4"/>
  <c r="T208" i="4"/>
  <c r="T166" i="4"/>
  <c r="T264" i="4"/>
  <c r="T349" i="4"/>
  <c r="T14" i="4"/>
  <c r="T522" i="4"/>
  <c r="T697" i="4"/>
  <c r="T451" i="4"/>
  <c r="T550" i="4"/>
  <c r="T106" i="4"/>
  <c r="T290" i="4"/>
  <c r="T755" i="4"/>
  <c r="T482" i="4"/>
  <c r="T649" i="4"/>
  <c r="T93" i="4"/>
  <c r="T846" i="4"/>
  <c r="T768" i="4"/>
  <c r="T248" i="4"/>
  <c r="T878" i="4"/>
  <c r="T359" i="4"/>
  <c r="T334" i="4"/>
  <c r="T46" i="4"/>
  <c r="T673" i="4"/>
  <c r="T114" i="4"/>
  <c r="T855" i="4"/>
  <c r="T595" i="4"/>
  <c r="T545" i="4"/>
  <c r="T728" i="4"/>
  <c r="T193" i="4"/>
  <c r="T624" i="4"/>
  <c r="T130" i="4"/>
  <c r="T191" i="4"/>
  <c r="T811" i="4"/>
  <c r="T21" i="4"/>
  <c r="T310" i="4"/>
  <c r="T358" i="4"/>
  <c r="T682" i="4"/>
  <c r="T132" i="4"/>
  <c r="T117" i="4"/>
  <c r="T328" i="4"/>
  <c r="T613" i="4"/>
  <c r="T600" i="4"/>
  <c r="T420" i="4"/>
  <c r="T489" i="4"/>
  <c r="T446" i="4"/>
  <c r="T39" i="4"/>
  <c r="T44" i="4"/>
  <c r="T104" i="4"/>
  <c r="T532" i="4"/>
  <c r="T231" i="4"/>
  <c r="T303" i="4"/>
  <c r="T28" i="4"/>
  <c r="T704" i="4"/>
  <c r="T825" i="4"/>
  <c r="T197" i="4"/>
  <c r="T568" i="4"/>
  <c r="T23" i="4"/>
  <c r="T707" i="4"/>
  <c r="T701" i="4"/>
  <c r="T54" i="4"/>
  <c r="T439" i="4"/>
  <c r="T523" i="4"/>
  <c r="T462" i="4"/>
  <c r="T47" i="4"/>
  <c r="T346" i="4"/>
  <c r="T401" i="4"/>
  <c r="T25" i="4"/>
  <c r="T267" i="4"/>
  <c r="T521" i="4"/>
  <c r="T875" i="4"/>
  <c r="T715" i="4"/>
  <c r="T860" i="4"/>
  <c r="T286" i="4"/>
  <c r="T255" i="4"/>
  <c r="T318" i="4"/>
  <c r="T84" i="4"/>
  <c r="T500" i="4"/>
  <c r="T720" i="4"/>
  <c r="T36" i="4"/>
  <c r="T242" i="4"/>
  <c r="T233" i="4"/>
  <c r="T250" i="4"/>
  <c r="T674" i="4"/>
  <c r="T314" i="4"/>
  <c r="T474" i="4"/>
  <c r="T125" i="4"/>
  <c r="T185" i="4"/>
  <c r="T145" i="4"/>
  <c r="T27" i="4"/>
  <c r="T297" i="4"/>
  <c r="T288" i="4"/>
  <c r="T734" i="4"/>
  <c r="T731" i="4"/>
  <c r="T172" i="4"/>
  <c r="T740" i="4"/>
  <c r="T464" i="4"/>
  <c r="T85" i="4"/>
  <c r="T716" i="4"/>
  <c r="T83" i="4"/>
  <c r="T549" i="4"/>
  <c r="T408" i="4"/>
  <c r="T301" i="4"/>
  <c r="T796" i="4"/>
  <c r="T569" i="4"/>
  <c r="T376" i="4"/>
  <c r="T366" i="4"/>
  <c r="T296" i="4"/>
  <c r="T360" i="4"/>
  <c r="T143" i="4"/>
  <c r="T416" i="4"/>
  <c r="T509" i="4"/>
  <c r="T81" i="4"/>
  <c r="T679" i="4"/>
  <c r="T253" i="4"/>
  <c r="T800" i="4"/>
  <c r="T497" i="4"/>
  <c r="T9" i="4"/>
  <c r="T317" i="4"/>
  <c r="T67" i="4"/>
  <c r="T563" i="4"/>
  <c r="T192" i="4"/>
  <c r="T53" i="4"/>
  <c r="T689" i="4"/>
  <c r="T541" i="4"/>
  <c r="T832" i="4"/>
  <c r="T375" i="4"/>
  <c r="T395" i="4"/>
  <c r="T24" i="4"/>
  <c r="T112" i="4"/>
  <c r="T463" i="4"/>
  <c r="T501" i="4"/>
  <c r="T763" i="4"/>
  <c r="T269" i="4"/>
  <c r="T479" i="4"/>
  <c r="T271" i="4"/>
  <c r="T333" i="4"/>
  <c r="T429" i="4"/>
  <c r="T123" i="4"/>
  <c r="T748" i="4"/>
  <c r="T817" i="4"/>
  <c r="T17" i="4"/>
  <c r="T198" i="4"/>
  <c r="T584" i="4"/>
  <c r="T190" i="4"/>
  <c r="T804" i="4"/>
  <c r="T394" i="4"/>
  <c r="T706" i="4"/>
  <c r="T670" i="4"/>
  <c r="T830" i="4"/>
  <c r="T450" i="4"/>
  <c r="T60" i="4"/>
  <c r="T442" i="4"/>
  <c r="T321" i="4"/>
  <c r="T229" i="4"/>
  <c r="T468" i="4"/>
  <c r="T254" i="4"/>
  <c r="T437" i="4"/>
  <c r="T710" i="4"/>
  <c r="T711" i="4"/>
  <c r="T241" i="4"/>
  <c r="T180" i="4"/>
  <c r="T400" i="4"/>
  <c r="T232" i="4"/>
  <c r="T560" i="4"/>
  <c r="T552" i="4"/>
  <c r="T48" i="4"/>
  <c r="T850" i="4"/>
  <c r="T205" i="4"/>
  <c r="T484" i="4"/>
  <c r="T312" i="4"/>
  <c r="T163" i="4"/>
  <c r="T341" i="4"/>
  <c r="T816" i="4"/>
  <c r="T803" i="4"/>
  <c r="T862" i="4"/>
  <c r="T806" i="4"/>
  <c r="T562" i="4"/>
  <c r="T95" i="4"/>
  <c r="T636" i="4"/>
  <c r="T583" i="4"/>
  <c r="T828" i="4"/>
  <c r="T626" i="4"/>
  <c r="T279" i="4"/>
  <c r="T41" i="4"/>
  <c r="T447" i="4"/>
  <c r="T319" i="4"/>
  <c r="T457" i="4"/>
  <c r="T743" i="4"/>
  <c r="T199" i="4"/>
  <c r="T158" i="4"/>
  <c r="T403" i="4"/>
  <c r="T868" i="4"/>
  <c r="T213" i="4"/>
  <c r="T467" i="4"/>
  <c r="T196" i="4"/>
  <c r="T326" i="4"/>
  <c r="T26" i="4"/>
  <c r="T38" i="4"/>
  <c r="T224" i="4"/>
  <c r="T295" i="4"/>
  <c r="T882" i="4"/>
  <c r="T316" i="4"/>
  <c r="T639" i="4"/>
  <c r="T77" i="4"/>
  <c r="T517" i="4"/>
  <c r="T235" i="4"/>
  <c r="T146" i="4"/>
  <c r="T415" i="4"/>
  <c r="T784" i="4"/>
  <c r="T368" i="4"/>
  <c r="T802" i="4"/>
  <c r="T247" i="4"/>
  <c r="T518" i="4"/>
  <c r="T159" i="4"/>
  <c r="T627" i="4"/>
  <c r="T581" i="4"/>
  <c r="T80" i="4"/>
  <c r="T306" i="4"/>
  <c r="T35" i="4"/>
  <c r="T187" i="4"/>
  <c r="T392" i="4"/>
  <c r="T431" i="4"/>
  <c r="T383" i="4"/>
  <c r="T188" i="4"/>
  <c r="T709" i="4"/>
  <c r="T658" i="4"/>
  <c r="T651" i="4"/>
  <c r="T801" i="4"/>
  <c r="T246" i="4"/>
  <c r="T753" i="4"/>
  <c r="T225" i="4"/>
  <c r="T883" i="4"/>
  <c r="T357" i="4"/>
  <c r="T797" i="4"/>
  <c r="T503" i="4"/>
  <c r="T371" i="4"/>
  <c r="T812" i="4"/>
  <c r="T284" i="4"/>
  <c r="T393" i="4"/>
  <c r="T504" i="4"/>
  <c r="T785" i="4"/>
  <c r="T857" i="4"/>
  <c r="T263" i="4"/>
  <c r="T183" i="4"/>
  <c r="T452" i="4"/>
  <c r="T757" i="4"/>
  <c r="T714" i="4"/>
  <c r="T58" i="4"/>
  <c r="T175" i="4"/>
  <c r="T539" i="4"/>
  <c r="T700" i="4"/>
  <c r="T773" i="4"/>
  <c r="T426" i="4"/>
  <c r="T110" i="4"/>
  <c r="T441" i="4"/>
  <c r="T690" i="4"/>
  <c r="T621" i="4"/>
  <c r="T543" i="4"/>
  <c r="T256" i="4"/>
  <c r="T863" i="4"/>
  <c r="T217" i="4"/>
  <c r="T637" i="4"/>
  <c r="T505" i="4"/>
  <c r="T399" i="4"/>
  <c r="T870" i="4"/>
  <c r="T856" i="4"/>
  <c r="T382" i="4"/>
  <c r="T294" i="4"/>
  <c r="T381" i="4"/>
  <c r="T867" i="4"/>
  <c r="T661" i="4"/>
  <c r="T652" i="4"/>
  <c r="T236" i="4"/>
  <c r="T879" i="4"/>
  <c r="T684" i="4"/>
  <c r="T469" i="4"/>
  <c r="T266" i="4"/>
  <c r="T273" i="4"/>
  <c r="T582" i="4"/>
  <c r="T646" i="4"/>
  <c r="T629" i="4"/>
  <c r="T380" i="4"/>
  <c r="T40" i="4"/>
  <c r="T10" i="4"/>
  <c r="T304" i="4"/>
  <c r="T220" i="4"/>
  <c r="T315" i="4"/>
  <c r="T176" i="4"/>
  <c r="T488" i="4"/>
  <c r="T836" i="4"/>
  <c r="T459" i="4"/>
  <c r="T340" i="4"/>
  <c r="T572" i="4"/>
  <c r="T181" i="4"/>
  <c r="T672" i="4"/>
  <c r="T257" i="4"/>
  <c r="T790" i="4"/>
  <c r="T455" i="4"/>
  <c r="T412" i="4"/>
  <c r="T122" i="4"/>
  <c r="T872" i="4"/>
  <c r="T822" i="4"/>
  <c r="T494" i="4"/>
  <c r="T354" i="4"/>
  <c r="T687" i="4"/>
  <c r="T529" i="4"/>
  <c r="T536" i="4"/>
  <c r="T107" i="4"/>
  <c r="T389" i="4"/>
  <c r="T162" i="4"/>
  <c r="T573" i="4"/>
  <c r="T865" i="4"/>
  <c r="T115" i="4"/>
  <c r="T277" i="4"/>
  <c r="T620" i="4"/>
  <c r="T355" i="4"/>
  <c r="T305" i="4"/>
  <c r="T777" i="4"/>
  <c r="T610" i="4"/>
  <c r="G63" i="4"/>
  <c r="L43" i="9" l="1"/>
  <c r="E59" i="19"/>
  <c r="F67" i="4"/>
  <c r="B39" i="4" s="1"/>
  <c r="I24" i="9" s="1"/>
  <c r="C50" i="11"/>
  <c r="B28" i="6"/>
  <c r="G28" i="6" s="1"/>
  <c r="G30" i="6" s="1"/>
  <c r="F39" i="11"/>
  <c r="G65" i="4"/>
  <c r="G66" i="4" s="1"/>
  <c r="G68" i="4" s="1"/>
  <c r="L44" i="9" l="1"/>
  <c r="E60" i="19"/>
  <c r="F50" i="11"/>
  <c r="E57" i="19"/>
  <c r="B30" i="6"/>
  <c r="H20" i="9"/>
  <c r="I22" i="7"/>
  <c r="C22" i="7"/>
  <c r="B23" i="7" s="1"/>
  <c r="C43" i="9"/>
  <c r="L41" i="9"/>
  <c r="G67" i="4"/>
  <c r="L42" i="9" l="1"/>
  <c r="E58" i="19"/>
  <c r="B44" i="6"/>
  <c r="B45" i="6" s="1"/>
  <c r="D43" i="9"/>
  <c r="C24" i="7"/>
  <c r="B24" i="7" s="1"/>
  <c r="G19" i="9"/>
  <c r="C30" i="7"/>
  <c r="B31" i="7" l="1"/>
  <c r="E22" i="9"/>
  <c r="B26" i="7"/>
  <c r="E24" i="9"/>
  <c r="B32" i="7"/>
  <c r="B34" i="7" l="1"/>
  <c r="G34" i="7" s="1"/>
  <c r="B36" i="7" l="1"/>
  <c r="G36" i="7" s="1"/>
  <c r="B53" i="7" l="1"/>
  <c r="D17" i="8" s="1"/>
  <c r="B31" i="8" s="1"/>
  <c r="C31" i="8" s="1"/>
  <c r="B54" i="7" l="1"/>
  <c r="B36" i="8"/>
  <c r="C36" i="8" s="1"/>
  <c r="B39" i="8"/>
  <c r="C39" i="8" s="1"/>
  <c r="B30" i="8"/>
  <c r="B35" i="8"/>
  <c r="C35" i="8" s="1"/>
  <c r="B33" i="8"/>
  <c r="C33" i="8" s="1"/>
  <c r="B34" i="8"/>
  <c r="C34" i="8" s="1"/>
  <c r="B38" i="8"/>
  <c r="C38" i="8" s="1"/>
  <c r="B37" i="8"/>
  <c r="C37" i="8" s="1"/>
  <c r="B32" i="8"/>
  <c r="C32" i="8" s="1"/>
  <c r="C30" i="8" l="1"/>
  <c r="D30" i="8" s="1"/>
  <c r="D31" i="8" s="1"/>
  <c r="D32" i="8" s="1"/>
  <c r="D33" i="8" s="1"/>
  <c r="C21" i="8"/>
  <c r="F30" i="19"/>
  <c r="D30" i="19" s="1"/>
  <c r="D18" i="8"/>
  <c r="B48" i="8" s="1"/>
  <c r="C48" i="8" s="1"/>
  <c r="B47" i="8" l="1"/>
  <c r="C47" i="8" s="1"/>
  <c r="B40" i="8"/>
  <c r="D60" i="8" s="1"/>
  <c r="B42" i="8"/>
  <c r="C42" i="8" s="1"/>
  <c r="B45" i="8"/>
  <c r="C45" i="8" s="1"/>
  <c r="B43" i="8"/>
  <c r="C43" i="8" s="1"/>
  <c r="B41" i="8"/>
  <c r="C41" i="8" s="1"/>
  <c r="B49" i="8"/>
  <c r="C49" i="8" s="1"/>
  <c r="B44" i="8"/>
  <c r="C44" i="8" s="1"/>
  <c r="B46" i="8"/>
  <c r="C46" i="8" s="1"/>
  <c r="D34" i="8"/>
  <c r="C40" i="8" l="1"/>
  <c r="D61" i="8"/>
  <c r="D35" i="8"/>
  <c r="D36" i="8" l="1"/>
  <c r="D37" i="8" s="1"/>
  <c r="D38" i="8" s="1"/>
  <c r="D39" i="8" s="1"/>
  <c r="E52" i="19" l="1"/>
  <c r="D40" i="8"/>
  <c r="D41" i="8" s="1"/>
  <c r="D42" i="8" s="1"/>
  <c r="D43" i="8" s="1"/>
  <c r="D44" i="8" s="1"/>
  <c r="E53" i="19" s="1"/>
  <c r="D45" i="8" l="1"/>
  <c r="D46" i="8" l="1"/>
  <c r="D47" i="8" s="1"/>
  <c r="D48" i="8" l="1"/>
  <c r="D49" i="8" s="1"/>
  <c r="H34" i="8"/>
  <c r="H31" i="8" l="1"/>
  <c r="H33" i="8" a="1"/>
  <c r="H33" i="8" s="1"/>
  <c r="H32" i="8" a="1"/>
  <c r="H32" i="8" s="1"/>
  <c r="H35" i="8" l="1"/>
  <c r="H36" i="8" s="1"/>
  <c r="C20" i="8" s="1"/>
  <c r="E51" i="19" s="1"/>
</calcChain>
</file>

<file path=xl/comments1.xml><?xml version="1.0" encoding="utf-8"?>
<comments xmlns="http://schemas.openxmlformats.org/spreadsheetml/2006/main">
  <authors>
    <author>Customer</author>
    <author>Herbert</author>
  </authors>
  <commentList>
    <comment ref="B12" authorId="0">
      <text>
        <r>
          <rPr>
            <sz val="9"/>
            <color indexed="81"/>
            <rFont val="Tahoma"/>
            <family val="2"/>
          </rPr>
          <t>Pmax zu P-Schnitt
Erfahrenswert,
abhängig vom Grundlastbedarf
(WW-Verbrauch)
Altbauten: ca. 4 - 5 
Neubauten: ca. 3-4
bestimmt den
Verlauf der JDL
Spitze (max)
Pschnitt =
kWh/a durch 8760</t>
        </r>
      </text>
    </comment>
    <comment ref="B14" authorId="0">
      <text>
        <r>
          <rPr>
            <sz val="9"/>
            <color indexed="81"/>
            <rFont val="Tahoma"/>
            <family val="2"/>
          </rPr>
          <t xml:space="preserve">Mindestwärmeleistung nur größer Null, wenn Nutzungsdauer 8760 h
</t>
        </r>
      </text>
    </comment>
    <comment ref="B20" authorId="0">
      <text>
        <r>
          <rPr>
            <sz val="9"/>
            <color indexed="81"/>
            <rFont val="Tahoma"/>
            <family val="2"/>
          </rPr>
          <t>Pmax zu P-Schnitt
Strom: meist ca. 6
bestimmt den</t>
        </r>
        <r>
          <rPr>
            <b/>
            <sz val="9"/>
            <color indexed="81"/>
            <rFont val="Tahoma"/>
            <family val="2"/>
          </rPr>
          <t xml:space="preserve">
</t>
        </r>
        <r>
          <rPr>
            <sz val="9"/>
            <color indexed="81"/>
            <rFont val="Tahoma"/>
            <family val="2"/>
          </rPr>
          <t>Verlauf der JDL
Spitze (max)
Pschnitt =
kWh/a durch 8760</t>
        </r>
      </text>
    </comment>
    <comment ref="B21" authorId="0">
      <text>
        <r>
          <rPr>
            <sz val="9"/>
            <color indexed="81"/>
            <rFont val="Tahoma"/>
            <family val="2"/>
          </rPr>
          <t>Pschnitt / Pmin
meist ca. 5
(Strombedarf wird in der Regel nie Null)</t>
        </r>
      </text>
    </comment>
    <comment ref="B31" authorId="0">
      <text>
        <r>
          <rPr>
            <b/>
            <sz val="9"/>
            <color indexed="81"/>
            <rFont val="Tahoma"/>
            <family val="2"/>
          </rPr>
          <t xml:space="preserve">darüber hinausgehende Eintragungen in der Liste werden nicht berücksichtigt
</t>
        </r>
        <r>
          <rPr>
            <sz val="9"/>
            <color indexed="81"/>
            <rFont val="Tahoma"/>
            <family val="2"/>
          </rPr>
          <t xml:space="preserve">
</t>
        </r>
      </text>
    </comment>
    <comment ref="B44" authorId="0">
      <text>
        <r>
          <rPr>
            <b/>
            <sz val="9"/>
            <color indexed="81"/>
            <rFont val="Tahoma"/>
            <family val="2"/>
          </rPr>
          <t>durchschnittlicher Wirkungsgrad nach Leistungsanteilen der tatsächlich gewählten BHKW</t>
        </r>
        <r>
          <rPr>
            <sz val="9"/>
            <color indexed="81"/>
            <rFont val="Tahoma"/>
            <family val="2"/>
          </rPr>
          <t xml:space="preserve">
</t>
        </r>
      </text>
    </comment>
    <comment ref="B47" authorId="0">
      <text>
        <r>
          <rPr>
            <b/>
            <sz val="9"/>
            <color indexed="81"/>
            <rFont val="Tahoma"/>
            <family val="2"/>
          </rPr>
          <t>darüber hinausgehende Eintragungen in der Liste werden nicht berücksichtigt</t>
        </r>
        <r>
          <rPr>
            <sz val="9"/>
            <color indexed="81"/>
            <rFont val="Tahoma"/>
            <family val="2"/>
          </rPr>
          <t xml:space="preserve">
</t>
        </r>
      </text>
    </comment>
    <comment ref="E47" authorId="0">
      <text>
        <r>
          <rPr>
            <b/>
            <sz val="9"/>
            <color indexed="81"/>
            <rFont val="Tahoma"/>
            <family val="2"/>
          </rPr>
          <t>nach getroffener BHKW-Wahl</t>
        </r>
        <r>
          <rPr>
            <sz val="9"/>
            <color indexed="81"/>
            <rFont val="Tahoma"/>
            <family val="2"/>
          </rPr>
          <t xml:space="preserve">
</t>
        </r>
      </text>
    </comment>
    <comment ref="B57" authorId="0">
      <text>
        <r>
          <rPr>
            <b/>
            <sz val="9"/>
            <color indexed="81"/>
            <rFont val="Tahoma"/>
            <family val="2"/>
          </rPr>
          <t>durchschnittlicher Wirkungsgrad nach Leistungsanteilen der tatsächlich gewählten Kessel</t>
        </r>
      </text>
    </comment>
    <comment ref="B61" authorId="0">
      <text>
        <r>
          <rPr>
            <sz val="9"/>
            <color indexed="81"/>
            <rFont val="Tahoma"/>
            <family val="2"/>
          </rPr>
          <t xml:space="preserve">mit/ohne
</t>
        </r>
      </text>
    </comment>
    <comment ref="B67" authorId="0">
      <text>
        <r>
          <rPr>
            <sz val="9"/>
            <color indexed="81"/>
            <rFont val="Tahoma"/>
            <family val="2"/>
          </rPr>
          <t xml:space="preserve">bei Stromverkauf an Endverbraucher: Preis, zu dem der Strom an Endverbraucher verkauft wird
</t>
        </r>
      </text>
    </comment>
    <comment ref="B68" authorId="0">
      <text>
        <r>
          <rPr>
            <sz val="9"/>
            <color indexed="81"/>
            <rFont val="Tahoma"/>
            <family val="2"/>
          </rPr>
          <t>evtl. höher als Vollbezug (geringere Menge), bei Verkauf an Mieter evtl. niedriger, da größere Menge als Einzelverbraucher</t>
        </r>
      </text>
    </comment>
    <comment ref="E71" authorId="1">
      <text>
        <r>
          <rPr>
            <b/>
            <sz val="8"/>
            <color indexed="81"/>
            <rFont val="Tahoma"/>
            <family val="2"/>
          </rPr>
          <t>wenn man "vorsteuerabzugs-berechtigt" ist, bekommt man die MwSt auf den eingespeisten Strom ausgezahlt</t>
        </r>
      </text>
    </comment>
  </commentList>
</comments>
</file>

<file path=xl/comments2.xml><?xml version="1.0" encoding="utf-8"?>
<comments xmlns="http://schemas.openxmlformats.org/spreadsheetml/2006/main">
  <authors>
    <author>Herbert</author>
    <author>asterix</author>
  </authors>
  <commentList>
    <comment ref="K4" authorId="0">
      <text>
        <r>
          <rPr>
            <b/>
            <sz val="8"/>
            <color indexed="81"/>
            <rFont val="Tahoma"/>
            <family val="2"/>
          </rPr>
          <t xml:space="preserve">geht mit dieser "einfachen" Berechnung nur für </t>
        </r>
        <r>
          <rPr>
            <b/>
            <u/>
            <sz val="8"/>
            <color indexed="81"/>
            <rFont val="Tahoma"/>
            <family val="2"/>
          </rPr>
          <t>ein</t>
        </r>
        <r>
          <rPr>
            <b/>
            <sz val="8"/>
            <color indexed="81"/>
            <rFont val="Tahoma"/>
            <family val="2"/>
          </rPr>
          <t xml:space="preserve"> BHKW-Modul !
</t>
        </r>
      </text>
    </comment>
    <comment ref="N6" authorId="0">
      <text>
        <r>
          <rPr>
            <b/>
            <sz val="8"/>
            <color indexed="81"/>
            <rFont val="Tahoma"/>
            <family val="2"/>
          </rPr>
          <t>Jahresdauerlinie
(analytisch)
Werte in kW</t>
        </r>
      </text>
    </comment>
    <comment ref="D7" authorId="0">
      <text>
        <r>
          <rPr>
            <b/>
            <sz val="8"/>
            <color indexed="81"/>
            <rFont val="Tahoma"/>
            <family val="2"/>
          </rPr>
          <t>Stromverbrauch
im Objekt.
bzw.
der Strom, der vom BHKW-Strom gedeckt werden kann.</t>
        </r>
      </text>
    </comment>
    <comment ref="E7" authorId="0">
      <text>
        <r>
          <rPr>
            <b/>
            <sz val="8"/>
            <color indexed="81"/>
            <rFont val="Tahoma"/>
            <family val="2"/>
          </rPr>
          <t>Pmax zu P-Schnitt
Strom: meist ca. 6
bestimmt den
Verlauf der JDL
Spitze (max)
Pschnitt =
kWh/a durch 8760</t>
        </r>
      </text>
    </comment>
    <comment ref="F7" authorId="0">
      <text>
        <r>
          <rPr>
            <b/>
            <sz val="8"/>
            <color indexed="81"/>
            <rFont val="Tahoma"/>
            <family val="2"/>
          </rPr>
          <t>Pschnitt / Pmin
meist ca. 5
(Strombedarf wird in der Regel nie Null)</t>
        </r>
      </text>
    </comment>
    <comment ref="D8" authorId="0">
      <text>
        <r>
          <rPr>
            <b/>
            <sz val="8"/>
            <color indexed="81"/>
            <rFont val="Tahoma"/>
            <family val="2"/>
          </rPr>
          <t>Wärmebedarf Objekt
ab Energiezentrale</t>
        </r>
      </text>
    </comment>
    <comment ref="E8" authorId="0">
      <text>
        <r>
          <rPr>
            <b/>
            <sz val="8"/>
            <color indexed="81"/>
            <rFont val="Tahoma"/>
            <family val="2"/>
          </rPr>
          <t>Pmax zu P-Schnitt
Erfahrenswert,
abhängig vom Grundlastbedarf
(WW-Verbrauch)
Altbauten: ca. 4 - 5 
Neubauten: ca. 3-4
bestimmt den
Verlauf der JDL
Spitze (max)
Pschnitt =
kWh/a durch 8760</t>
        </r>
      </text>
    </comment>
    <comment ref="F8" authorId="0">
      <text>
        <r>
          <rPr>
            <b/>
            <sz val="8"/>
            <color indexed="81"/>
            <rFont val="Tahoma"/>
            <family val="2"/>
          </rPr>
          <t>Pmin in kW
(in der Regel Null)
Wärmeleistung 
Bedarf
am Ender der 
Jahresdauerline</t>
        </r>
      </text>
    </comment>
    <comment ref="E9" authorId="0">
      <text>
        <r>
          <rPr>
            <b/>
            <sz val="8"/>
            <color indexed="81"/>
            <rFont val="Tahoma"/>
            <family val="2"/>
          </rPr>
          <t>Ende der Jahresdauerlinie
meist 8760 h(a)
z.B. in Schulen
ca. 7.000 h(a)</t>
        </r>
      </text>
    </comment>
    <comment ref="D12" authorId="0">
      <text>
        <r>
          <rPr>
            <b/>
            <sz val="8"/>
            <color indexed="81"/>
            <rFont val="Tahoma"/>
            <family val="2"/>
          </rPr>
          <t>grobe Empfehlung 
zur Auslegung des BHKW
Pel (elektrische Leistung)</t>
        </r>
        <r>
          <rPr>
            <sz val="8"/>
            <color indexed="81"/>
            <rFont val="Tahoma"/>
            <family val="2"/>
          </rPr>
          <t xml:space="preserve">
</t>
        </r>
      </text>
    </comment>
    <comment ref="D13" authorId="0">
      <text>
        <r>
          <rPr>
            <b/>
            <sz val="8"/>
            <color indexed="81"/>
            <rFont val="Tahoma"/>
            <family val="2"/>
          </rPr>
          <t>BHKW-Betriebsstunden
aus den Berechnungen
über die Wärme -
Jahresdauerlinie</t>
        </r>
      </text>
    </comment>
    <comment ref="E13" authorId="0">
      <text>
        <r>
          <rPr>
            <b/>
            <sz val="8"/>
            <color indexed="81"/>
            <rFont val="Tahoma"/>
            <family val="2"/>
          </rPr>
          <t>Bh =
BHKW-
Betriebsstunden.</t>
        </r>
      </text>
    </comment>
    <comment ref="E14" authorId="0">
      <text>
        <r>
          <rPr>
            <b/>
            <sz val="8"/>
            <color indexed="81"/>
            <rFont val="Tahoma"/>
            <family val="2"/>
          </rPr>
          <t>Wirkungsgrade
des BHKW eta,
bezogen auf den 
Gas Heizwert Hu
(Hu neu: Hi)</t>
        </r>
      </text>
    </comment>
    <comment ref="D15" authorId="0">
      <text>
        <r>
          <rPr>
            <b/>
            <sz val="8"/>
            <color indexed="81"/>
            <rFont val="Tahoma"/>
            <family val="2"/>
          </rPr>
          <t>Herbert:</t>
        </r>
        <r>
          <rPr>
            <sz val="8"/>
            <color indexed="81"/>
            <rFont val="Tahoma"/>
            <family val="2"/>
          </rPr>
          <t xml:space="preserve">
</t>
        </r>
      </text>
    </comment>
    <comment ref="E15" authorId="0">
      <text>
        <r>
          <rPr>
            <b/>
            <sz val="8"/>
            <color indexed="81"/>
            <rFont val="Tahoma"/>
            <family val="2"/>
          </rPr>
          <t>elektrischer Wirkungsgrad
BHKW
(Herstellerangabe)
immer bezogen
auf Heizwert Hu</t>
        </r>
      </text>
    </comment>
    <comment ref="F15" authorId="0">
      <text>
        <r>
          <rPr>
            <b/>
            <sz val="8"/>
            <color indexed="81"/>
            <rFont val="Tahoma"/>
            <family val="2"/>
          </rPr>
          <t>Stromerzeugung BHKW pro Jahr
(errechnet aus Betriebsstunden x
Pel-BHKW)</t>
        </r>
        <r>
          <rPr>
            <sz val="8"/>
            <color indexed="81"/>
            <rFont val="Tahoma"/>
            <family val="2"/>
          </rPr>
          <t xml:space="preserve">
</t>
        </r>
      </text>
    </comment>
    <comment ref="D16" authorId="1">
      <text>
        <r>
          <rPr>
            <b/>
            <sz val="8"/>
            <color indexed="81"/>
            <rFont val="Tahoma"/>
            <family val="2"/>
          </rPr>
          <t>Pth
Wärmeleistung
des BHKW</t>
        </r>
      </text>
    </comment>
    <comment ref="E16" authorId="0">
      <text>
        <r>
          <rPr>
            <b/>
            <sz val="8"/>
            <color indexed="81"/>
            <rFont val="Tahoma"/>
            <family val="2"/>
          </rPr>
          <t>thermischer Wirkungsgrad
BHKW</t>
        </r>
      </text>
    </comment>
    <comment ref="F16" authorId="0">
      <text>
        <r>
          <rPr>
            <b/>
            <sz val="8"/>
            <color indexed="81"/>
            <rFont val="Tahoma"/>
            <family val="2"/>
          </rPr>
          <t>Jahres-Wärmeerzeugung BHKW</t>
        </r>
      </text>
    </comment>
    <comment ref="D17" authorId="0">
      <text>
        <r>
          <rPr>
            <b/>
            <sz val="8"/>
            <color indexed="81"/>
            <rFont val="Tahoma"/>
            <family val="2"/>
          </rPr>
          <t>Pel + Pth
Summe aus 
elektrischer +
thermischer
Leistung 
des BHKW</t>
        </r>
      </text>
    </comment>
    <comment ref="E17" authorId="0">
      <text>
        <r>
          <rPr>
            <b/>
            <sz val="8"/>
            <color indexed="81"/>
            <rFont val="Tahoma"/>
            <family val="2"/>
          </rPr>
          <t>Gesamt-Wirkungsgrad
BHKW
(Strom + Wärme)
bei brenntwerfähigen
BHKW 
abhängig von der Rücklauf-Tempratur.
Bei 50°C z.B. 98%</t>
        </r>
      </text>
    </comment>
    <comment ref="D18" authorId="1">
      <text>
        <r>
          <rPr>
            <b/>
            <sz val="8"/>
            <color indexed="81"/>
            <rFont val="Tahoma"/>
            <family val="2"/>
          </rPr>
          <t>P-Gas
(bezogen auf den Heizwert Hu neu: Hi)</t>
        </r>
      </text>
    </comment>
    <comment ref="F18" authorId="0">
      <text>
        <r>
          <rPr>
            <b/>
            <sz val="8"/>
            <color indexed="81"/>
            <rFont val="Tahoma"/>
            <family val="2"/>
          </rPr>
          <t>BHKW
Jahres-Gas-Verbrauch</t>
        </r>
        <r>
          <rPr>
            <sz val="8"/>
            <color indexed="81"/>
            <rFont val="Tahoma"/>
            <family val="2"/>
          </rPr>
          <t xml:space="preserve">
</t>
        </r>
      </text>
    </comment>
    <comment ref="D19" authorId="0">
      <text>
        <r>
          <rPr>
            <b/>
            <sz val="8"/>
            <color indexed="81"/>
            <rFont val="Tahoma"/>
            <family val="2"/>
          </rPr>
          <t>Kessel-Wärmeleistung
gewählt.
&gt; Mindestleistung,
max: ~ Pmax
(100% s. JDL-Wärme)
Kesselleistung  (gewählt) hat auf die BHKW-Wirtschaftlichkeitsrechnung keinen Einfluß</t>
        </r>
      </text>
    </comment>
    <comment ref="E19" authorId="0">
      <text>
        <r>
          <rPr>
            <b/>
            <sz val="8"/>
            <color indexed="81"/>
            <rFont val="Tahoma"/>
            <family val="2"/>
          </rPr>
          <t>Kessel-Jahres-
Nutzungsgrad
bezogen auf Hu
abhängig vom Kessel
(Brennwert ?)
und Betrieb.
Im Nutzungsgrad
sind die Stillstands-
Verluste berücksichtigt.</t>
        </r>
        <r>
          <rPr>
            <sz val="8"/>
            <color indexed="81"/>
            <rFont val="Tahoma"/>
            <family val="2"/>
          </rPr>
          <t xml:space="preserve">
</t>
        </r>
      </text>
    </comment>
    <comment ref="F19" authorId="0">
      <text>
        <r>
          <rPr>
            <b/>
            <sz val="8"/>
            <color indexed="81"/>
            <rFont val="Tahoma"/>
            <family val="2"/>
          </rPr>
          <t>Kessel
Jahres-Wärmeerzeugung
(Wärmebedarf
minus
BHKW-Wärme)</t>
        </r>
      </text>
    </comment>
    <comment ref="D20" authorId="0">
      <text>
        <r>
          <rPr>
            <b/>
            <sz val="8"/>
            <color indexed="81"/>
            <rFont val="Tahoma"/>
            <family val="2"/>
          </rPr>
          <t>Kessel-Mindestleitung
errechnet aus JDL
Pmax - Pth-BHKW:</t>
        </r>
        <r>
          <rPr>
            <sz val="8"/>
            <color indexed="81"/>
            <rFont val="Tahoma"/>
            <family val="2"/>
          </rPr>
          <t xml:space="preserve">
</t>
        </r>
      </text>
    </comment>
    <comment ref="F20" authorId="0">
      <text>
        <r>
          <rPr>
            <b/>
            <sz val="8"/>
            <color indexed="81"/>
            <rFont val="Tahoma"/>
            <family val="2"/>
          </rPr>
          <t>Anteil der Kesselwärme
am Gesamtwärmebedarf
(Rest vom BHKW)</t>
        </r>
      </text>
    </comment>
    <comment ref="D23" authorId="0">
      <text>
        <r>
          <rPr>
            <b/>
            <sz val="8"/>
            <color indexed="81"/>
            <rFont val="Tahoma"/>
            <family val="2"/>
          </rPr>
          <t>Gasverbrauch BHKW
bezogen auf den Heizwert Hu neu: Hi</t>
        </r>
      </text>
    </comment>
    <comment ref="E23" authorId="0">
      <text>
        <r>
          <rPr>
            <b/>
            <sz val="8"/>
            <color indexed="81"/>
            <rFont val="Tahoma"/>
            <family val="2"/>
          </rPr>
          <t>Gaspreis
bezogen au den
Heizwert Hu neu: Hi</t>
        </r>
      </text>
    </comment>
    <comment ref="F23" authorId="0">
      <text>
        <r>
          <rPr>
            <b/>
            <sz val="8"/>
            <color indexed="81"/>
            <rFont val="Tahoma"/>
            <family val="2"/>
          </rPr>
          <t>Kosten / a
BHKW-Gasverbrauch</t>
        </r>
      </text>
    </comment>
    <comment ref="D24" authorId="0">
      <text>
        <r>
          <rPr>
            <b/>
            <sz val="8"/>
            <color indexed="81"/>
            <rFont val="Tahoma"/>
            <family val="2"/>
          </rPr>
          <t>wie oben</t>
        </r>
      </text>
    </comment>
    <comment ref="E24" authorId="0">
      <text>
        <r>
          <rPr>
            <b/>
            <sz val="8"/>
            <color indexed="81"/>
            <rFont val="Tahoma"/>
            <family val="2"/>
          </rPr>
          <t>Erdgassteuer-
Rückerstattung
bezogen auf Hu !
(0,55 ct/kWh Ho -
wenn BHKW "im abschreibungs-
fähigem Zustand)
sonst:
0,496 ct/Ho</t>
        </r>
      </text>
    </comment>
    <comment ref="F24" authorId="0">
      <text>
        <r>
          <rPr>
            <b/>
            <sz val="8"/>
            <color indexed="81"/>
            <rFont val="Tahoma"/>
            <family val="2"/>
          </rPr>
          <t>Vergütung:
Erdgassteuer-
Rückerstattung
(auf Antrag beim Zollamt)</t>
        </r>
      </text>
    </comment>
    <comment ref="C25" authorId="0">
      <text>
        <r>
          <rPr>
            <b/>
            <sz val="8"/>
            <color indexed="81"/>
            <rFont val="Tahoma"/>
            <family val="2"/>
          </rPr>
          <t>aus Strombilanz</t>
        </r>
      </text>
    </comment>
    <comment ref="D25" authorId="0">
      <text>
        <r>
          <rPr>
            <b/>
            <sz val="8"/>
            <color indexed="81"/>
            <rFont val="Tahoma"/>
            <family val="2"/>
          </rPr>
          <t>BHKW 
Jahres-Stromerzeugung</t>
        </r>
      </text>
    </comment>
    <comment ref="F25" authorId="0">
      <text>
        <r>
          <rPr>
            <b/>
            <sz val="8"/>
            <color indexed="81"/>
            <rFont val="Tahoma"/>
            <family val="2"/>
          </rPr>
          <t>Summe aus
Strombilanz
(siehe unten)</t>
        </r>
      </text>
    </comment>
    <comment ref="D26" authorId="0">
      <text>
        <r>
          <rPr>
            <b/>
            <sz val="8"/>
            <color indexed="81"/>
            <rFont val="Tahoma"/>
            <family val="2"/>
          </rPr>
          <t>Wärmeerzeugung
des BHKW (Jahr)</t>
        </r>
      </text>
    </comment>
    <comment ref="E26" authorId="0">
      <text>
        <r>
          <rPr>
            <b/>
            <sz val="8"/>
            <color indexed="81"/>
            <rFont val="Tahoma"/>
            <family val="2"/>
          </rPr>
          <t>Bewertung der 
BHKW-Wärme
Gaspreis Hu
geteilt durch
Kessel-Nutzungsgrad Hu
(BHKW-Wärme müsste "sonst" durch den Kessel erzeugt werden.)
Anmerkung:
Hier könnte noch ein kleiner Aufschlag für die vermiedenene
Kessel-Wartung angesetzt werden.</t>
        </r>
      </text>
    </comment>
    <comment ref="F26" authorId="0">
      <text>
        <r>
          <rPr>
            <b/>
            <sz val="8"/>
            <color indexed="81"/>
            <rFont val="Tahoma"/>
            <family val="2"/>
          </rPr>
          <t>Wert "Einnahmen"
der BHKW-Wärmeerzeugung.</t>
        </r>
      </text>
    </comment>
    <comment ref="D27" authorId="0">
      <text>
        <r>
          <rPr>
            <b/>
            <sz val="8"/>
            <color indexed="81"/>
            <rFont val="Tahoma"/>
            <family val="2"/>
          </rPr>
          <t>BHKW-
Jahres-
Stromerzeugung
(zur Berechnung der Vollwartungskosten)</t>
        </r>
      </text>
    </comment>
    <comment ref="E27" authorId="0">
      <text>
        <r>
          <rPr>
            <b/>
            <sz val="8"/>
            <color indexed="81"/>
            <rFont val="Tahoma"/>
            <family val="2"/>
          </rPr>
          <t xml:space="preserve">BHKW-Vollwartung
in ct/kWh el (Strom)
gegebenenfalls
berechnet aus
ct/kWh und
ct / Bh
</t>
        </r>
        <r>
          <rPr>
            <sz val="8"/>
            <color indexed="81"/>
            <rFont val="Tahoma"/>
            <family val="2"/>
          </rPr>
          <t xml:space="preserve">
</t>
        </r>
      </text>
    </comment>
    <comment ref="F27" authorId="0">
      <text>
        <r>
          <rPr>
            <b/>
            <sz val="8"/>
            <color indexed="81"/>
            <rFont val="Tahoma"/>
            <family val="2"/>
          </rPr>
          <t>Kosten/a
für die BHKW-
Vollwartung.</t>
        </r>
      </text>
    </comment>
    <comment ref="F28" authorId="0">
      <text>
        <r>
          <rPr>
            <b/>
            <sz val="8"/>
            <color indexed="81"/>
            <rFont val="Tahoma"/>
            <family val="2"/>
          </rPr>
          <t>BHKW
Betriebskosten-
Einsparung
pro Jahr.
(Summe aus allen
Einnahmen und
Ausgaben)</t>
        </r>
      </text>
    </comment>
    <comment ref="F30" authorId="0">
      <text>
        <r>
          <rPr>
            <b/>
            <sz val="8"/>
            <color indexed="81"/>
            <rFont val="Tahoma"/>
            <family val="2"/>
          </rPr>
          <t>Kontrolle 
Wert aus Wirtschaftlich-
keitsrechnung</t>
        </r>
      </text>
    </comment>
    <comment ref="D33" authorId="0">
      <text>
        <r>
          <rPr>
            <b/>
            <sz val="8"/>
            <color indexed="81"/>
            <rFont val="Tahoma"/>
            <family val="2"/>
          </rPr>
          <t>Stromverbrauch im Ojekt
oder Stromverkauf
(z.B. an Mieter)</t>
        </r>
        <r>
          <rPr>
            <sz val="8"/>
            <color indexed="81"/>
            <rFont val="Tahoma"/>
            <family val="2"/>
          </rPr>
          <t xml:space="preserve">
</t>
        </r>
      </text>
    </comment>
    <comment ref="E33" authorId="0">
      <text>
        <r>
          <rPr>
            <b/>
            <sz val="8"/>
            <color indexed="81"/>
            <rFont val="Tahoma"/>
            <family val="2"/>
          </rPr>
          <t>Strompreis
zu dem der Strom
sonst (ohne BHKW)
gekauft werden müsste -
oder der Strompreis
zu dem der Strom
(im Objekt)
verkauft wird.
(interne Abrechnung)</t>
        </r>
        <r>
          <rPr>
            <sz val="8"/>
            <color indexed="81"/>
            <rFont val="Tahoma"/>
            <family val="2"/>
          </rPr>
          <t xml:space="preserve">
</t>
        </r>
      </text>
    </comment>
    <comment ref="F33" authorId="0">
      <text>
        <r>
          <rPr>
            <b/>
            <sz val="8"/>
            <color indexed="81"/>
            <rFont val="Tahoma"/>
            <family val="2"/>
          </rPr>
          <t>Einnahmen / Gutschrift
aus internem 
Stromverbrauch
(müsste "ohne BHKW" für den Stromverbrauch bezahlt werden)</t>
        </r>
      </text>
    </comment>
    <comment ref="D34" authorId="0">
      <text>
        <r>
          <rPr>
            <b/>
            <sz val="8"/>
            <color indexed="81"/>
            <rFont val="Tahoma"/>
            <family val="2"/>
          </rPr>
          <t>Verbrauchsdeckung durch das BHKW
X = B - E
(Stromerzeung 
minus
Einspeisung)
Errechnet über die Strom-JDL</t>
        </r>
      </text>
    </comment>
    <comment ref="E34" authorId="0">
      <text>
        <r>
          <rPr>
            <b/>
            <sz val="8"/>
            <color indexed="81"/>
            <rFont val="Tahoma"/>
            <family val="2"/>
          </rPr>
          <t>EEG-Abgabe
für den vom 
BHKW-Strom
selbst verbrauchten 
Strom (B - E)
EEG-Abgabe
2014: 6,24 ct/kWh
davon:
Altanlagen 0 %
Eigenverbrauch: 40%
Stromverkauf: 100%</t>
        </r>
        <r>
          <rPr>
            <sz val="8"/>
            <color indexed="81"/>
            <rFont val="Tahoma"/>
            <family val="2"/>
          </rPr>
          <t xml:space="preserve">
</t>
        </r>
      </text>
    </comment>
    <comment ref="F34" authorId="0">
      <text>
        <r>
          <rPr>
            <b/>
            <sz val="8"/>
            <color indexed="81"/>
            <rFont val="Tahoma"/>
            <family val="2"/>
          </rPr>
          <t>Kosten der 
EEG-Abgabe
für den
vom BHKW-Strom 
"selbstverbrauchten"
Strom.</t>
        </r>
      </text>
    </comment>
    <comment ref="D35" authorId="0">
      <text>
        <r>
          <rPr>
            <b/>
            <sz val="8"/>
            <color indexed="81"/>
            <rFont val="Tahoma"/>
            <family val="2"/>
          </rPr>
          <t>(Zusatz)-
Strombezug
aus dem Netz:
Z = V - X</t>
        </r>
      </text>
    </comment>
    <comment ref="E35" authorId="0">
      <text>
        <r>
          <rPr>
            <b/>
            <sz val="8"/>
            <color indexed="81"/>
            <rFont val="Tahoma"/>
            <family val="2"/>
          </rPr>
          <t>Strompreis (ct/kWh)
für den 
(Zusatz)-Strom
der aus dem Netz
bezogen wird.</t>
        </r>
      </text>
    </comment>
    <comment ref="F35" authorId="0">
      <text>
        <r>
          <rPr>
            <b/>
            <sz val="8"/>
            <color indexed="81"/>
            <rFont val="Tahoma"/>
            <family val="2"/>
          </rPr>
          <t>Kosten für den Zusatz-Strombezug
aus dem Netz.
Anbieter
frei wählbar)</t>
        </r>
      </text>
    </comment>
    <comment ref="D36" authorId="0">
      <text>
        <r>
          <rPr>
            <b/>
            <sz val="8"/>
            <color indexed="81"/>
            <rFont val="Tahoma"/>
            <family val="2"/>
          </rPr>
          <t>E-Stromeinspeisung
ins Netz
E = B - X</t>
        </r>
      </text>
    </comment>
    <comment ref="E36" authorId="0">
      <text>
        <r>
          <rPr>
            <b/>
            <sz val="8"/>
            <color indexed="81"/>
            <rFont val="Tahoma"/>
            <family val="2"/>
          </rPr>
          <t>Vergütung für den
ins Netz eingespeisten Strom
Vergütung nach 
Preis der Leipziger Strombörse (EEX)</t>
        </r>
      </text>
    </comment>
    <comment ref="F36" authorId="0">
      <text>
        <r>
          <rPr>
            <b/>
            <sz val="8"/>
            <color indexed="81"/>
            <rFont val="Tahoma"/>
            <family val="2"/>
          </rPr>
          <t>Einnahmen für den
ins Netz
eingespeisten "Überschuss"-Strom.</t>
        </r>
        <r>
          <rPr>
            <sz val="8"/>
            <color indexed="81"/>
            <rFont val="Tahoma"/>
            <family val="2"/>
          </rPr>
          <t xml:space="preserve">
</t>
        </r>
      </text>
    </comment>
    <comment ref="D37" authorId="0">
      <text>
        <r>
          <rPr>
            <b/>
            <sz val="8"/>
            <color indexed="81"/>
            <rFont val="Tahoma"/>
            <family val="2"/>
          </rPr>
          <t>Stromeinspeisung
wie oben.
Zur Berechnung der 
vermiedenen Netznutzung
(Strom wird in der "Nachbarschaft" von den EVU wieder verkauft.
Das übergeordnete Stromnetz wird dafür nicht genutzt)</t>
        </r>
      </text>
    </comment>
    <comment ref="E37" authorId="0">
      <text>
        <r>
          <rPr>
            <b/>
            <sz val="8"/>
            <color indexed="81"/>
            <rFont val="Tahoma"/>
            <family val="2"/>
          </rPr>
          <t>Vergütung Einspeisung
für "vermiedene
Netznutzung"</t>
        </r>
      </text>
    </comment>
    <comment ref="F37" authorId="0">
      <text>
        <r>
          <rPr>
            <b/>
            <sz val="8"/>
            <color indexed="81"/>
            <rFont val="Tahoma"/>
            <family val="2"/>
          </rPr>
          <t>Einnahmen 
für vermiedene
Netznutzung
Wird zusammen mit der Einspeisung vergütet.</t>
        </r>
      </text>
    </comment>
    <comment ref="D38" authorId="0">
      <text>
        <r>
          <rPr>
            <b/>
            <sz val="8"/>
            <color indexed="81"/>
            <rFont val="Tahoma"/>
            <family val="2"/>
          </rPr>
          <t>BHKW-Gesamt-Stromerzeugung
(BHKW 100%-Zähler)</t>
        </r>
        <r>
          <rPr>
            <sz val="8"/>
            <color indexed="81"/>
            <rFont val="Tahoma"/>
            <family val="2"/>
          </rPr>
          <t xml:space="preserve">
</t>
        </r>
      </text>
    </comment>
    <comment ref="E38" authorId="0">
      <text>
        <r>
          <rPr>
            <b/>
            <sz val="8"/>
            <color indexed="81"/>
            <rFont val="Tahoma"/>
            <family val="2"/>
          </rPr>
          <t>Zuschlag nach KWK-G
für 10 Jahre
2014: 5,41 ct/kWh</t>
        </r>
      </text>
    </comment>
    <comment ref="F38" authorId="0">
      <text>
        <r>
          <rPr>
            <b/>
            <sz val="8"/>
            <color indexed="81"/>
            <rFont val="Tahoma"/>
            <family val="2"/>
          </rPr>
          <t>Einnahme
BHKW-Zuschlag
nach dem KWK-G</t>
        </r>
        <r>
          <rPr>
            <sz val="8"/>
            <color indexed="81"/>
            <rFont val="Tahoma"/>
            <family val="2"/>
          </rPr>
          <t xml:space="preserve">
(für 10 Jahre)</t>
        </r>
      </text>
    </comment>
    <comment ref="F39" authorId="0">
      <text>
        <r>
          <rPr>
            <b/>
            <sz val="8"/>
            <color indexed="81"/>
            <rFont val="Tahoma"/>
            <family val="2"/>
          </rPr>
          <t>Ansatz für
interne Abrechnung
über Unterzähler
(Zählerablesung +
Rechnungsstellung)
nicht z.B.
in Hotels und
Altenheimen.
Herbert:</t>
        </r>
        <r>
          <rPr>
            <sz val="8"/>
            <color indexed="81"/>
            <rFont val="Tahoma"/>
            <family val="2"/>
          </rPr>
          <t xml:space="preserve">
</t>
        </r>
      </text>
    </comment>
    <comment ref="F40" authorId="0">
      <text>
        <r>
          <rPr>
            <b/>
            <sz val="8"/>
            <color indexed="81"/>
            <rFont val="Tahoma"/>
            <family val="2"/>
          </rPr>
          <t>Strombilanz Summe:
aus - Strom
Einnahmen und Ausgaben.</t>
        </r>
      </text>
    </comment>
    <comment ref="F41" authorId="0">
      <text>
        <r>
          <rPr>
            <b/>
            <sz val="8"/>
            <color indexed="81"/>
            <rFont val="Tahoma"/>
            <family val="2"/>
          </rPr>
          <t>Summe Strom-Bilanz ab dem 11. Betreibsjahr.</t>
        </r>
      </text>
    </comment>
    <comment ref="E45" authorId="0">
      <text>
        <r>
          <rPr>
            <b/>
            <u/>
            <sz val="8"/>
            <color indexed="81"/>
            <rFont val="Tahoma"/>
            <family val="2"/>
          </rPr>
          <t>BHKW</t>
        </r>
        <r>
          <rPr>
            <b/>
            <sz val="8"/>
            <color indexed="81"/>
            <rFont val="Tahoma"/>
            <family val="2"/>
          </rPr>
          <t>-
Investitionskosten
abzüglich Zuschüsse
Anmerkung:
Hier wird nur berechnet, ob sich der Einsatz eines BHKW-lohnt.
Deshalb werden hier nur die Investionen angesetzt, die im Zusammenhang
mit dem BHKW notwendig sind.</t>
        </r>
      </text>
    </comment>
    <comment ref="E46" authorId="0">
      <text>
        <r>
          <rPr>
            <b/>
            <sz val="8"/>
            <color indexed="81"/>
            <rFont val="Tahoma"/>
            <family val="2"/>
          </rPr>
          <t>Zinssatz,
für die BHKW
Investitionskosten
(für das Kapital
verfügbar ist)</t>
        </r>
      </text>
    </comment>
    <comment ref="E47" authorId="0">
      <text>
        <r>
          <rPr>
            <b/>
            <sz val="8"/>
            <color indexed="81"/>
            <rFont val="Tahoma"/>
            <family val="2"/>
          </rPr>
          <t>Inflationsrate
über den Betrachtungzeitraum
(geschätzt!)</t>
        </r>
      </text>
    </comment>
    <comment ref="E48" authorId="0">
      <text>
        <r>
          <rPr>
            <b/>
            <sz val="8"/>
            <color indexed="81"/>
            <rFont val="Tahoma"/>
            <family val="2"/>
          </rPr>
          <t>Laufzeit Kredit
(zur Berechnung der jährlichen Kapitalkosten)</t>
        </r>
      </text>
    </comment>
    <comment ref="E51" authorId="0">
      <text>
        <r>
          <rPr>
            <b/>
            <sz val="8"/>
            <color indexed="81"/>
            <rFont val="Tahoma"/>
            <family val="2"/>
          </rPr>
          <t>Amortisationszeit
(Barwert = Null)
mit Kapitalkosten
(Zinsen)</t>
        </r>
      </text>
    </comment>
    <comment ref="E52" authorId="0">
      <text>
        <r>
          <rPr>
            <b/>
            <sz val="8"/>
            <color indexed="81"/>
            <rFont val="Tahoma"/>
            <family val="2"/>
          </rPr>
          <t>Barwert:
Gewinn
bezogen auf das Jahr der Investition</t>
        </r>
      </text>
    </comment>
  </commentList>
</comments>
</file>

<file path=xl/comments3.xml><?xml version="1.0" encoding="utf-8"?>
<comments xmlns="http://schemas.openxmlformats.org/spreadsheetml/2006/main">
  <authors>
    <author>Customer</author>
  </authors>
  <commentList>
    <comment ref="H32" authorId="0">
      <text>
        <r>
          <rPr>
            <sz val="9"/>
            <color indexed="81"/>
            <rFont val="Tahoma"/>
            <family val="2"/>
          </rPr>
          <t>Matrixformel: Eingabe mit Strg+Shift+Enter!</t>
        </r>
      </text>
    </comment>
    <comment ref="H33" authorId="0">
      <text>
        <r>
          <rPr>
            <sz val="9"/>
            <color indexed="81"/>
            <rFont val="Tahoma"/>
            <family val="2"/>
          </rPr>
          <t xml:space="preserve">Matrixformel: Eingabe mit Strg+Shift+Enter!
</t>
        </r>
      </text>
    </comment>
  </commentList>
</comments>
</file>

<file path=xl/comments4.xml><?xml version="1.0" encoding="utf-8"?>
<comments xmlns="http://schemas.openxmlformats.org/spreadsheetml/2006/main">
  <authors>
    <author>Customer</author>
  </authors>
  <commentList>
    <comment ref="B36" authorId="0">
      <text>
        <r>
          <rPr>
            <b/>
            <sz val="9"/>
            <color indexed="81"/>
            <rFont val="Tahoma"/>
            <family val="2"/>
          </rPr>
          <t>bei Vergleich gegen andere Kesselkombi (siehe "Eingabe") wird der zugehörige Wirkungsgrad benutzt</t>
        </r>
        <r>
          <rPr>
            <sz val="9"/>
            <color indexed="81"/>
            <rFont val="Tahoma"/>
            <family val="2"/>
          </rPr>
          <t xml:space="preserve">
</t>
        </r>
      </text>
    </comment>
  </commentList>
</comments>
</file>

<file path=xl/comments5.xml><?xml version="1.0" encoding="utf-8"?>
<comments xmlns="http://schemas.openxmlformats.org/spreadsheetml/2006/main">
  <authors>
    <author>Customer</author>
  </authors>
  <commentList>
    <comment ref="B14" authorId="0">
      <text>
        <r>
          <rPr>
            <sz val="9"/>
            <color indexed="81"/>
            <rFont val="Tahoma"/>
            <family val="2"/>
          </rPr>
          <t xml:space="preserve">4 bei "normal bis gut" gedämmten Wohnhäusern mit zentraler Warmwasserbereitung
</t>
        </r>
      </text>
    </comment>
  </commentList>
</comments>
</file>

<file path=xl/sharedStrings.xml><?xml version="1.0" encoding="utf-8"?>
<sst xmlns="http://schemas.openxmlformats.org/spreadsheetml/2006/main" count="895" uniqueCount="641">
  <si>
    <t>Eingabe</t>
  </si>
  <si>
    <t>Jahreswärmebedarf</t>
  </si>
  <si>
    <t>Ø-Wärmeleistung</t>
  </si>
  <si>
    <r>
      <t>Heizlast (P</t>
    </r>
    <r>
      <rPr>
        <vertAlign val="subscript"/>
        <sz val="11"/>
        <color theme="1"/>
        <rFont val="Calibri"/>
        <family val="2"/>
        <scheme val="minor"/>
      </rPr>
      <t>th,max</t>
    </r>
    <r>
      <rPr>
        <sz val="11"/>
        <color theme="1"/>
        <rFont val="Calibri"/>
        <family val="2"/>
        <scheme val="minor"/>
      </rPr>
      <t>)</t>
    </r>
  </si>
  <si>
    <t>kWh</t>
  </si>
  <si>
    <t>kW</t>
  </si>
  <si>
    <t>min. Wärmeleistung</t>
  </si>
  <si>
    <t>Nutzungsdauer</t>
  </si>
  <si>
    <t>h</t>
  </si>
  <si>
    <t>(Pmin/Pmax)</t>
  </si>
  <si>
    <r>
      <t>Ø-Wärmeleistung (P</t>
    </r>
    <r>
      <rPr>
        <vertAlign val="subscript"/>
        <sz val="11"/>
        <color theme="1"/>
        <rFont val="Calibri"/>
        <family val="2"/>
      </rPr>
      <t>th,Ø</t>
    </r>
    <r>
      <rPr>
        <sz val="11"/>
        <color theme="1"/>
        <rFont val="Calibri"/>
        <family val="2"/>
      </rPr>
      <t>)</t>
    </r>
  </si>
  <si>
    <r>
      <t>min. Wärmeleistung  (P</t>
    </r>
    <r>
      <rPr>
        <vertAlign val="subscript"/>
        <sz val="11"/>
        <color theme="1"/>
        <rFont val="Calibri"/>
        <family val="2"/>
      </rPr>
      <t>th,min</t>
    </r>
    <r>
      <rPr>
        <sz val="11"/>
        <color theme="1"/>
        <rFont val="Calibri"/>
        <family val="2"/>
      </rPr>
      <t>)</t>
    </r>
  </si>
  <si>
    <r>
      <t>Jahreswärmebedarf (E</t>
    </r>
    <r>
      <rPr>
        <vertAlign val="subscript"/>
        <sz val="11"/>
        <color theme="1"/>
        <rFont val="Calibri"/>
        <family val="2"/>
        <scheme val="minor"/>
      </rPr>
      <t>th,a</t>
    </r>
    <r>
      <rPr>
        <sz val="11"/>
        <color theme="1"/>
        <rFont val="Calibri"/>
        <family val="2"/>
        <scheme val="minor"/>
      </rPr>
      <t>)</t>
    </r>
  </si>
  <si>
    <t>(PØ/Pmax)</t>
  </si>
  <si>
    <t>(m-m0)/(1-m)</t>
  </si>
  <si>
    <t>(1-m0)</t>
  </si>
  <si>
    <t xml:space="preserve">m= </t>
  </si>
  <si>
    <t xml:space="preserve">mo= </t>
  </si>
  <si>
    <t xml:space="preserve">c= </t>
  </si>
  <si>
    <t xml:space="preserve">b= </t>
  </si>
  <si>
    <t>Stunden (Jahr)</t>
  </si>
  <si>
    <t>analytische Jahresdauerlinie:</t>
  </si>
  <si>
    <t>mit:</t>
  </si>
  <si>
    <t>Stunden (Nutz)</t>
  </si>
  <si>
    <t>t=</t>
  </si>
  <si>
    <t>Stunden/ Jahresstunden</t>
  </si>
  <si>
    <t>t</t>
  </si>
  <si>
    <t>p(t)</t>
  </si>
  <si>
    <t>BHKW</t>
  </si>
  <si>
    <t>Anzahl Module:</t>
  </si>
  <si>
    <t>BHKW 1</t>
  </si>
  <si>
    <t>Typ:</t>
  </si>
  <si>
    <r>
      <t>P</t>
    </r>
    <r>
      <rPr>
        <vertAlign val="subscript"/>
        <sz val="11"/>
        <color theme="1"/>
        <rFont val="Calibri"/>
        <family val="2"/>
        <scheme val="minor"/>
      </rPr>
      <t>el,Nenn</t>
    </r>
    <r>
      <rPr>
        <sz val="11"/>
        <color theme="1"/>
        <rFont val="Calibri"/>
        <family val="2"/>
        <scheme val="minor"/>
      </rPr>
      <t>:</t>
    </r>
  </si>
  <si>
    <t>Thermische BHKW-Auslegung</t>
  </si>
  <si>
    <t>Objektdaten</t>
  </si>
  <si>
    <t>Modul</t>
  </si>
  <si>
    <t>Jahresstrombedarf</t>
  </si>
  <si>
    <t>max. benöt. Leistung</t>
  </si>
  <si>
    <t>durchschn. Leistung</t>
  </si>
  <si>
    <t>min. benöt. Leistung</t>
  </si>
  <si>
    <r>
      <t>P</t>
    </r>
    <r>
      <rPr>
        <vertAlign val="subscript"/>
        <sz val="11"/>
        <color theme="1"/>
        <rFont val="Calibri"/>
        <family val="2"/>
        <scheme val="minor"/>
      </rPr>
      <t>max</t>
    </r>
    <r>
      <rPr>
        <sz val="11"/>
        <color theme="1"/>
        <rFont val="Calibri"/>
        <family val="2"/>
        <scheme val="minor"/>
      </rPr>
      <t>/P</t>
    </r>
    <r>
      <rPr>
        <vertAlign val="subscript"/>
        <sz val="11"/>
        <color theme="1"/>
        <rFont val="Calibri"/>
        <family val="2"/>
        <scheme val="minor"/>
      </rPr>
      <t>Ø</t>
    </r>
  </si>
  <si>
    <r>
      <t>P</t>
    </r>
    <r>
      <rPr>
        <vertAlign val="subscript"/>
        <sz val="11"/>
        <color theme="1"/>
        <rFont val="Calibri"/>
        <family val="2"/>
        <scheme val="minor"/>
      </rPr>
      <t>Ø</t>
    </r>
    <r>
      <rPr>
        <sz val="11"/>
        <color theme="1"/>
        <rFont val="Calibri"/>
        <family val="2"/>
        <scheme val="minor"/>
      </rPr>
      <t xml:space="preserve"> /P</t>
    </r>
    <r>
      <rPr>
        <vertAlign val="subscript"/>
        <sz val="11"/>
        <color theme="1"/>
        <rFont val="Calibri"/>
        <family val="2"/>
        <scheme val="minor"/>
      </rPr>
      <t>min</t>
    </r>
  </si>
  <si>
    <r>
      <t>Jahresstrombedarf (E</t>
    </r>
    <r>
      <rPr>
        <vertAlign val="subscript"/>
        <sz val="11"/>
        <color theme="1"/>
        <rFont val="Calibri"/>
        <family val="2"/>
        <scheme val="minor"/>
      </rPr>
      <t>el,a</t>
    </r>
    <r>
      <rPr>
        <sz val="11"/>
        <color theme="1"/>
        <rFont val="Calibri"/>
        <family val="2"/>
        <scheme val="minor"/>
      </rPr>
      <t>):</t>
    </r>
  </si>
  <si>
    <r>
      <t>P</t>
    </r>
    <r>
      <rPr>
        <vertAlign val="subscript"/>
        <sz val="11"/>
        <color theme="1"/>
        <rFont val="Calibri"/>
        <family val="2"/>
        <scheme val="minor"/>
      </rPr>
      <t>el,Nenn,Modul</t>
    </r>
    <r>
      <rPr>
        <sz val="11"/>
        <color theme="1"/>
        <rFont val="Calibri"/>
        <family val="2"/>
        <scheme val="minor"/>
      </rPr>
      <t xml:space="preserve"> (kW):</t>
    </r>
  </si>
  <si>
    <r>
      <t>P</t>
    </r>
    <r>
      <rPr>
        <vertAlign val="subscript"/>
        <sz val="11"/>
        <color theme="1"/>
        <rFont val="Calibri"/>
        <family val="2"/>
        <scheme val="minor"/>
      </rPr>
      <t>el,Nenn,BHKW gesamt</t>
    </r>
    <r>
      <rPr>
        <sz val="11"/>
        <color theme="1"/>
        <rFont val="Calibri"/>
        <family val="2"/>
        <scheme val="minor"/>
      </rPr>
      <t xml:space="preserve"> (kW)</t>
    </r>
  </si>
  <si>
    <r>
      <t>max. benöt. Leistung (P</t>
    </r>
    <r>
      <rPr>
        <vertAlign val="subscript"/>
        <sz val="11"/>
        <color theme="1"/>
        <rFont val="Calibri"/>
        <family val="2"/>
        <scheme val="minor"/>
      </rPr>
      <t>el,Bed,max</t>
    </r>
    <r>
      <rPr>
        <sz val="11"/>
        <color theme="1"/>
        <rFont val="Calibri"/>
        <family val="2"/>
        <scheme val="minor"/>
      </rPr>
      <t>):</t>
    </r>
  </si>
  <si>
    <r>
      <t>min. benöt. Leistung (P</t>
    </r>
    <r>
      <rPr>
        <vertAlign val="subscript"/>
        <sz val="11"/>
        <color theme="1"/>
        <rFont val="Calibri"/>
        <family val="2"/>
        <scheme val="minor"/>
      </rPr>
      <t>el,Bed,min</t>
    </r>
    <r>
      <rPr>
        <sz val="11"/>
        <color theme="1"/>
        <rFont val="Calibri"/>
        <family val="2"/>
        <scheme val="minor"/>
      </rPr>
      <t>):</t>
    </r>
  </si>
  <si>
    <r>
      <t>durchschn. Leistung (P</t>
    </r>
    <r>
      <rPr>
        <vertAlign val="subscript"/>
        <sz val="11"/>
        <color theme="1"/>
        <rFont val="Calibri"/>
        <family val="2"/>
        <scheme val="minor"/>
      </rPr>
      <t>el,Bed,Ø</t>
    </r>
    <r>
      <rPr>
        <sz val="11"/>
        <color theme="1"/>
        <rFont val="Calibri"/>
        <family val="2"/>
        <scheme val="minor"/>
      </rPr>
      <t>):</t>
    </r>
  </si>
  <si>
    <t>Objektname</t>
  </si>
  <si>
    <t xml:space="preserve">max. Bedarfsdeckung BHKW </t>
  </si>
  <si>
    <t>Vollaststunden (s. Ausl. therm.):</t>
  </si>
  <si>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el,Nenn,BHKW</t>
    </r>
    <r>
      <rPr>
        <sz val="11"/>
        <color theme="1"/>
        <rFont val="Calibri"/>
        <family val="2"/>
        <scheme val="minor"/>
      </rPr>
      <t xml:space="preserve"> mit JDL)</t>
    </r>
  </si>
  <si>
    <r>
      <t>t</t>
    </r>
    <r>
      <rPr>
        <vertAlign val="subscript"/>
        <sz val="11"/>
        <color theme="1"/>
        <rFont val="Calibri"/>
        <family val="2"/>
        <scheme val="minor"/>
      </rPr>
      <t>s</t>
    </r>
    <r>
      <rPr>
        <sz val="11"/>
        <color theme="1"/>
        <rFont val="Calibri"/>
        <family val="2"/>
        <scheme val="minor"/>
      </rPr>
      <t>(bereinigt: max 100%)</t>
    </r>
  </si>
  <si>
    <t xml:space="preserve">Theoretische Grundlagen </t>
  </si>
  <si>
    <t>zur thermischen BHKW-Auslegung nach analytischer Jahresdauerlinie</t>
  </si>
  <si>
    <t>thermisch:</t>
  </si>
  <si>
    <t>elektrisch</t>
  </si>
  <si>
    <t>Aus den eingegebenen (thermischen) Objektdaten wird eine normierte Jahresdauerlinie berechnet mit:</t>
  </si>
  <si>
    <t xml:space="preserve">und </t>
  </si>
  <si>
    <t>der analytischen abweichen kann.</t>
  </si>
  <si>
    <t>Die   analytische   Jahresdauerlinie   hat   mit   der   "tatsächlichen"   Jahresdauerlinie   folgende</t>
  </si>
  <si>
    <t>Gemeinsamkeiten:</t>
  </si>
  <si>
    <t>Jahresstunden</t>
  </si>
  <si>
    <t>Beispieldaten:</t>
  </si>
  <si>
    <t>grün: Eingabewerte</t>
  </si>
  <si>
    <t>b=</t>
  </si>
  <si>
    <t>c=</t>
  </si>
  <si>
    <t>m=</t>
  </si>
  <si>
    <r>
      <t>m</t>
    </r>
    <r>
      <rPr>
        <vertAlign val="subscript"/>
        <sz val="11"/>
        <color theme="1"/>
        <rFont val="Calibri"/>
        <family val="2"/>
        <scheme val="minor"/>
      </rPr>
      <t>0</t>
    </r>
    <r>
      <rPr>
        <sz val="11"/>
        <color theme="1"/>
        <rFont val="Calibri"/>
        <family val="2"/>
        <scheme val="minor"/>
      </rPr>
      <t>=</t>
    </r>
  </si>
  <si>
    <t>Vergleiche haben gezeigt, daß die tatsächliche Dauerlinie "in der Mitte" meist etwas oberhalb,</t>
  </si>
  <si>
    <t>in den anderen Bereichen dann zwangsläufig etwas unterhalb der analytischen Kurve verläuft.</t>
  </si>
  <si>
    <t>der BHKW-Module)  hat dieses jedoch einen vernachlässigbaren Einfluß.</t>
  </si>
  <si>
    <t xml:space="preserve">Auf das eigentliche Ziel der Berechnungen (Wärmeerzeugung  und Jahresbetriebsstunden  </t>
  </si>
  <si>
    <t>Nutzungsstunden normiert (t)</t>
  </si>
  <si>
    <t>Die Fläche unter der Kurve lässt sich durch das bestimmte Integral berechnen:</t>
  </si>
  <si>
    <t>Wärmebedarfsdeckung durch BHKW</t>
  </si>
  <si>
    <t>Bis zur Höhe der thermischen Nennleistung des BHKW werden die Wärmelasten durch dieses abgedeckt.</t>
  </si>
  <si>
    <t>Der Jahresanteil der vom BHKW gelieferten Wärmeenergie entspricht dem Flächenanteil unter der (normierten) Jahresdauerlinie bis zur Höhe der (normierten) thermischen BHKW-Leistung.</t>
  </si>
  <si>
    <t>Die Gesamtfläche</t>
  </si>
  <si>
    <t>Die Fläche unter der Jahresdauerlinie, die dem  durch das BHKW gedeckten Anteil des Wärmebedarfs entspricht, lässt berechnen zu:</t>
  </si>
  <si>
    <r>
      <t xml:space="preserve">Hieraus lassen sich nun die BHKW-Vollaststunden </t>
    </r>
    <r>
      <rPr>
        <i/>
        <sz val="11"/>
        <color theme="1"/>
        <rFont val="Calibri"/>
        <family val="2"/>
        <scheme val="minor"/>
      </rPr>
      <t>Bh</t>
    </r>
    <r>
      <rPr>
        <sz val="11"/>
        <color theme="1"/>
        <rFont val="Calibri"/>
        <family val="2"/>
        <scheme val="minor"/>
      </rPr>
      <t xml:space="preserve"> berechnen:</t>
    </r>
  </si>
  <si>
    <r>
      <t xml:space="preserve">Der Anteil von </t>
    </r>
    <r>
      <rPr>
        <i/>
        <sz val="11"/>
        <color theme="1"/>
        <rFont val="Calibri"/>
        <family val="2"/>
        <scheme val="minor"/>
      </rPr>
      <t>F</t>
    </r>
    <r>
      <rPr>
        <vertAlign val="subscript"/>
        <sz val="11"/>
        <color theme="1"/>
        <rFont val="Calibri"/>
        <family val="2"/>
        <scheme val="minor"/>
      </rPr>
      <t>BHKW</t>
    </r>
    <r>
      <rPr>
        <sz val="11"/>
        <color theme="1"/>
        <rFont val="Calibri"/>
        <family val="2"/>
        <scheme val="minor"/>
      </rPr>
      <t xml:space="preserve"> an </t>
    </r>
    <r>
      <rPr>
        <i/>
        <sz val="11"/>
        <color theme="1"/>
        <rFont val="Calibri"/>
        <family val="2"/>
        <scheme val="minor"/>
      </rPr>
      <t>F</t>
    </r>
    <r>
      <rPr>
        <vertAlign val="subscript"/>
        <sz val="11"/>
        <color theme="1"/>
        <rFont val="Calibri"/>
        <family val="2"/>
        <scheme val="minor"/>
      </rPr>
      <t>Gesamt</t>
    </r>
    <r>
      <rPr>
        <sz val="11"/>
        <color theme="1"/>
        <rFont val="Calibri"/>
        <family val="2"/>
        <scheme val="minor"/>
      </rPr>
      <t xml:space="preserve"> multipliziert mit dem Jahreswärmebedarf ergibt die vom BHKW gelieferte Jahreswärmeenergie </t>
    </r>
    <r>
      <rPr>
        <i/>
        <sz val="11"/>
        <color theme="1"/>
        <rFont val="Calibri"/>
        <family val="2"/>
        <scheme val="minor"/>
      </rPr>
      <t>E</t>
    </r>
    <r>
      <rPr>
        <vertAlign val="subscript"/>
        <sz val="11"/>
        <color theme="1"/>
        <rFont val="Calibri"/>
        <family val="2"/>
        <scheme val="minor"/>
      </rPr>
      <t>th,BHKW</t>
    </r>
    <r>
      <rPr>
        <sz val="11"/>
        <color theme="1"/>
        <rFont val="Calibri"/>
        <family val="2"/>
        <scheme val="minor"/>
      </rPr>
      <t>:</t>
    </r>
  </si>
  <si>
    <r>
      <t xml:space="preserve">Mit Hilfe der Umkehrfunktion der normierten analytischen Jahresdauerlinie lässt sich der Schnittpunkt </t>
    </r>
    <r>
      <rPr>
        <i/>
        <sz val="11"/>
        <color theme="1"/>
        <rFont val="Calibri"/>
        <family val="2"/>
        <scheme val="minor"/>
      </rPr>
      <t>t</t>
    </r>
    <r>
      <rPr>
        <vertAlign val="subscript"/>
        <sz val="11"/>
        <color theme="1"/>
        <rFont val="Calibri"/>
        <family val="2"/>
        <scheme val="minor"/>
      </rPr>
      <t>s</t>
    </r>
    <r>
      <rPr>
        <sz val="11"/>
        <color theme="1"/>
        <rFont val="Calibri"/>
        <family val="2"/>
        <scheme val="minor"/>
      </rPr>
      <t xml:space="preserve"> mit </t>
    </r>
    <r>
      <rPr>
        <i/>
        <sz val="11"/>
        <color theme="1"/>
        <rFont val="Calibri"/>
        <family val="2"/>
        <scheme val="minor"/>
      </rPr>
      <t>p</t>
    </r>
    <r>
      <rPr>
        <vertAlign val="subscript"/>
        <sz val="11"/>
        <color theme="1"/>
        <rFont val="Calibri"/>
        <family val="2"/>
        <scheme val="minor"/>
      </rPr>
      <t>B</t>
    </r>
    <r>
      <rPr>
        <sz val="11"/>
        <color theme="1"/>
        <rFont val="Calibri"/>
        <family val="2"/>
        <scheme val="minor"/>
      </rPr>
      <t xml:space="preserve"> bestimmen:</t>
    </r>
  </si>
  <si>
    <r>
      <t xml:space="preserve">1.       gleiche Höchstlast  </t>
    </r>
    <r>
      <rPr>
        <i/>
        <sz val="11"/>
        <color indexed="8"/>
        <rFont val="Calibri"/>
        <family val="2"/>
        <scheme val="minor"/>
      </rPr>
      <t>P</t>
    </r>
    <r>
      <rPr>
        <vertAlign val="subscript"/>
        <sz val="11"/>
        <color indexed="8"/>
        <rFont val="Calibri"/>
        <family val="2"/>
        <scheme val="minor"/>
      </rPr>
      <t>th,max</t>
    </r>
  </si>
  <si>
    <r>
      <t xml:space="preserve">2.       gleiche Kleinstlast  </t>
    </r>
    <r>
      <rPr>
        <i/>
        <sz val="11"/>
        <color indexed="8"/>
        <rFont val="Calibri"/>
        <family val="2"/>
        <scheme val="minor"/>
      </rPr>
      <t>P</t>
    </r>
    <r>
      <rPr>
        <vertAlign val="subscript"/>
        <sz val="11"/>
        <color indexed="8"/>
        <rFont val="Calibri"/>
        <family val="2"/>
        <scheme val="minor"/>
      </rPr>
      <t>th,min</t>
    </r>
  </si>
  <si>
    <r>
      <t xml:space="preserve">3.     gleicher Energiegehalt  </t>
    </r>
    <r>
      <rPr>
        <i/>
        <sz val="11"/>
        <color indexed="8"/>
        <rFont val="Calibri"/>
        <family val="2"/>
        <scheme val="minor"/>
      </rPr>
      <t>E</t>
    </r>
    <r>
      <rPr>
        <i/>
        <vertAlign val="subscript"/>
        <sz val="11"/>
        <color indexed="8"/>
        <rFont val="Calibri"/>
        <family val="2"/>
        <scheme val="minor"/>
      </rPr>
      <t>th,Bed.</t>
    </r>
  </si>
  <si>
    <r>
      <t xml:space="preserve">Besonders  die dritte Bedingung </t>
    </r>
    <r>
      <rPr>
        <i/>
        <sz val="11"/>
        <color indexed="8"/>
        <rFont val="Calibri"/>
        <family val="2"/>
        <scheme val="minor"/>
      </rPr>
      <t xml:space="preserve">erzwingt, </t>
    </r>
    <r>
      <rPr>
        <sz val="11"/>
        <color indexed="8"/>
        <rFont val="Calibri"/>
        <family val="2"/>
        <scheme val="minor"/>
      </rPr>
      <t>daß die tatsächliche Dauerlinie nur geringfügig von</t>
    </r>
  </si>
  <si>
    <t>bzw. normiert für die Darstellung in der normierten JDL:</t>
  </si>
  <si>
    <t>Nutzungs-stunden</t>
  </si>
  <si>
    <t>Jahresstunden normiert</t>
  </si>
  <si>
    <r>
      <t xml:space="preserve">Jahreswärmebedarf </t>
    </r>
    <r>
      <rPr>
        <i/>
        <sz val="11"/>
        <color theme="1"/>
        <rFont val="Calibri"/>
        <family val="2"/>
        <scheme val="minor"/>
      </rPr>
      <t>E</t>
    </r>
    <r>
      <rPr>
        <vertAlign val="subscript"/>
        <sz val="11"/>
        <color theme="1"/>
        <rFont val="Calibri"/>
        <family val="2"/>
        <scheme val="minor"/>
      </rPr>
      <t>th,Bed.</t>
    </r>
  </si>
  <si>
    <r>
      <t xml:space="preserve">min. Wärmeleistung </t>
    </r>
    <r>
      <rPr>
        <i/>
        <sz val="11"/>
        <color theme="1"/>
        <rFont val="Calibri"/>
        <family val="2"/>
      </rPr>
      <t>P</t>
    </r>
    <r>
      <rPr>
        <vertAlign val="subscript"/>
        <sz val="11"/>
        <color theme="1"/>
        <rFont val="Calibri"/>
        <family val="2"/>
      </rPr>
      <t>th,min</t>
    </r>
  </si>
  <si>
    <r>
      <t xml:space="preserve">Heizlast </t>
    </r>
    <r>
      <rPr>
        <i/>
        <sz val="11"/>
        <color theme="1"/>
        <rFont val="Calibri"/>
        <family val="2"/>
        <scheme val="minor"/>
      </rPr>
      <t>P</t>
    </r>
    <r>
      <rPr>
        <vertAlign val="subscript"/>
        <sz val="11"/>
        <color theme="1"/>
        <rFont val="Calibri"/>
        <family val="2"/>
        <scheme val="minor"/>
      </rPr>
      <t>th,max</t>
    </r>
  </si>
  <si>
    <r>
      <t xml:space="preserve">Ø-Wärmeleistung </t>
    </r>
    <r>
      <rPr>
        <i/>
        <sz val="11"/>
        <color theme="1"/>
        <rFont val="Calibri"/>
        <family val="2"/>
      </rPr>
      <t>P</t>
    </r>
    <r>
      <rPr>
        <vertAlign val="subscript"/>
        <sz val="11"/>
        <color theme="1"/>
        <rFont val="Calibri"/>
        <family val="2"/>
      </rPr>
      <t>th,Ø</t>
    </r>
  </si>
  <si>
    <r>
      <t xml:space="preserve">Nutzungsdauer </t>
    </r>
    <r>
      <rPr>
        <i/>
        <sz val="11"/>
        <color theme="1"/>
        <rFont val="Calibri"/>
        <family val="2"/>
      </rPr>
      <t>Nh</t>
    </r>
  </si>
  <si>
    <t>Hilfstabelle zur Erstellung von Dauerlinien</t>
  </si>
  <si>
    <t>Mehrere BHKW-Module</t>
  </si>
  <si>
    <t xml:space="preserve">Sind mehrere BHKW vorgesehen, werden Wärmelasten bis zur Summe der thermischen BHKW-Leistungen durch die BHKW abgedeckt. Die Anzahl der in Betrieb befindlichen BHKW variiert mit der abgeforderten Wärmelast. </t>
  </si>
  <si>
    <t>Zur Berechnung der Betriebszeiten der verschiedenen Module wird hier davon ausgegangen, wird hier der Ansatz verfolgt, dass die einzelnen Module stets in der gleichen Reihenfolge zugeschaltet werden, so dass Modul 1 auf die höchsten Betriebsstundenzahl kommt gefolgt von Modul 2 und gegebenenfalls weiteren.</t>
  </si>
  <si>
    <t>In der Realität wird man die Zuschaltprioritäten der Module wechseln, so dass alle Module auf etwa gleiche Betriebszeiten kommen. Die tatsächlichen Betriebszeiten stellen dann den Durchschnitt der hier errechneten Zeiten dar.</t>
  </si>
  <si>
    <t>Für Modul 1 werden die Betriebsdaten nach oben beschriebenem Verfahren ermittelt.</t>
  </si>
  <si>
    <r>
      <t>P</t>
    </r>
    <r>
      <rPr>
        <vertAlign val="subscript"/>
        <sz val="11"/>
        <color theme="1"/>
        <rFont val="Calibri"/>
        <family val="2"/>
        <scheme val="minor"/>
      </rPr>
      <t>th, Nenn,BHKW1</t>
    </r>
    <r>
      <rPr>
        <sz val="11"/>
        <color theme="1"/>
        <rFont val="Calibri"/>
        <family val="2"/>
        <scheme val="minor"/>
      </rPr>
      <t>:</t>
    </r>
  </si>
  <si>
    <t>mit</t>
  </si>
  <si>
    <t>Beispiel</t>
  </si>
  <si>
    <r>
      <t>P</t>
    </r>
    <r>
      <rPr>
        <vertAlign val="subscript"/>
        <sz val="11"/>
        <color theme="1"/>
        <rFont val="Calibri"/>
        <family val="2"/>
        <scheme val="minor"/>
      </rPr>
      <t>th,Nenn,BHKW1</t>
    </r>
    <r>
      <rPr>
        <sz val="11"/>
        <color theme="1"/>
        <rFont val="Calibri"/>
        <family val="2"/>
        <scheme val="minor"/>
      </rPr>
      <t xml:space="preserve"> =</t>
    </r>
  </si>
  <si>
    <r>
      <t>P</t>
    </r>
    <r>
      <rPr>
        <vertAlign val="subscript"/>
        <sz val="11"/>
        <color theme="1"/>
        <rFont val="Calibri"/>
        <family val="2"/>
        <scheme val="minor"/>
      </rPr>
      <t>th,Nenn,BHKW2</t>
    </r>
    <r>
      <rPr>
        <sz val="11"/>
        <color theme="1"/>
        <rFont val="Calibri"/>
        <family val="2"/>
        <scheme val="minor"/>
      </rPr>
      <t xml:space="preserve"> =</t>
    </r>
  </si>
  <si>
    <t>Diese Fläche wird wiederum ins Verhältnis zur Gesamtfläche gesetz und mit dem Jahreswärmebedarf multipliziert um die gelieferte Wärmemenge des Moduls zu erhalten.</t>
  </si>
  <si>
    <t>Durch Division durch die Modulnennleistung errechnen sich die Betriebsstunden.</t>
  </si>
  <si>
    <t>weitere Module</t>
  </si>
  <si>
    <t>Zur Berechnung weiterer Module wird jeweils die Fläche unter der Jahresdaurlinie bis zur Summe der Modulleistungen (aktuelles Modul und vorhergehende) berechnet und die bereits berechneten Flächen der vorangehenden Module abgezogen. Die sich ergebende Fläche wird umgerechnet in die erzeugte Wärmemenge des Moduls, woraus sich wiederum die Betriebsstunden bestimmen lassen.</t>
  </si>
  <si>
    <r>
      <t>p</t>
    </r>
    <r>
      <rPr>
        <vertAlign val="subscript"/>
        <sz val="11"/>
        <color theme="0" tint="-0.34998626667073579"/>
        <rFont val="Calibri"/>
        <family val="2"/>
        <scheme val="minor"/>
      </rPr>
      <t>BHKW1</t>
    </r>
    <r>
      <rPr>
        <sz val="11"/>
        <color theme="0" tint="-0.34998626667073579"/>
        <rFont val="Calibri"/>
        <family val="2"/>
        <scheme val="minor"/>
      </rPr>
      <t>(t)</t>
    </r>
  </si>
  <si>
    <r>
      <t>p</t>
    </r>
    <r>
      <rPr>
        <vertAlign val="subscript"/>
        <sz val="11"/>
        <color theme="0" tint="-0.34998626667073579"/>
        <rFont val="Calibri"/>
        <family val="2"/>
        <scheme val="minor"/>
      </rPr>
      <t>Bed</t>
    </r>
    <r>
      <rPr>
        <sz val="11"/>
        <color theme="0" tint="-0.34998626667073579"/>
        <rFont val="Calibri"/>
        <family val="2"/>
        <scheme val="minor"/>
      </rPr>
      <t xml:space="preserve"> &lt;=p</t>
    </r>
    <r>
      <rPr>
        <vertAlign val="subscript"/>
        <sz val="11"/>
        <color theme="0" tint="-0.34998626667073579"/>
        <rFont val="Calibri"/>
        <family val="2"/>
        <scheme val="minor"/>
      </rPr>
      <t>BHKW1</t>
    </r>
  </si>
  <si>
    <t>pBHKW1+2(t)</t>
  </si>
  <si>
    <t>BHKW 2</t>
  </si>
  <si>
    <t>BHKW 3</t>
  </si>
  <si>
    <t>BHKW 4</t>
  </si>
  <si>
    <t>BHKW 5</t>
  </si>
  <si>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th,Nenn,BHKW</t>
    </r>
    <r>
      <rPr>
        <sz val="11"/>
        <color theme="1"/>
        <rFont val="Calibri"/>
        <family val="2"/>
        <scheme val="minor"/>
      </rPr>
      <t xml:space="preserve"> mit JDL)</t>
    </r>
  </si>
  <si>
    <t>Bedarfsdeckung BHKW gesamt</t>
  </si>
  <si>
    <t>Bedarfsdeckung Modul</t>
  </si>
  <si>
    <r>
      <t>E</t>
    </r>
    <r>
      <rPr>
        <vertAlign val="subscript"/>
        <sz val="11"/>
        <color theme="1"/>
        <rFont val="Calibri"/>
        <family val="2"/>
        <scheme val="minor"/>
      </rPr>
      <t>th,BHKW gesamt</t>
    </r>
    <r>
      <rPr>
        <sz val="11"/>
        <color theme="1"/>
        <rFont val="Calibri"/>
        <family val="2"/>
        <scheme val="minor"/>
      </rPr>
      <t xml:space="preserve"> (kWh):</t>
    </r>
  </si>
  <si>
    <r>
      <t>E</t>
    </r>
    <r>
      <rPr>
        <vertAlign val="subscript"/>
        <sz val="11"/>
        <color theme="1"/>
        <rFont val="Calibri"/>
        <family val="2"/>
        <scheme val="minor"/>
      </rPr>
      <t>th,Modul</t>
    </r>
    <r>
      <rPr>
        <sz val="11"/>
        <color theme="1"/>
        <rFont val="Calibri"/>
        <family val="2"/>
        <scheme val="minor"/>
      </rPr>
      <t xml:space="preserve"> (kWh):</t>
    </r>
  </si>
  <si>
    <t>Vollaststunden Modul Bh:</t>
  </si>
  <si>
    <r>
      <t>(P</t>
    </r>
    <r>
      <rPr>
        <vertAlign val="subscript"/>
        <sz val="11"/>
        <color theme="1"/>
        <rFont val="Calibri"/>
        <family val="2"/>
        <scheme val="minor"/>
      </rPr>
      <t>th,min</t>
    </r>
    <r>
      <rPr>
        <sz val="11"/>
        <color theme="1"/>
        <rFont val="Calibri"/>
        <family val="2"/>
        <scheme val="minor"/>
      </rPr>
      <t>/P</t>
    </r>
    <r>
      <rPr>
        <vertAlign val="subscript"/>
        <sz val="11"/>
        <color theme="1"/>
        <rFont val="Calibri"/>
        <family val="2"/>
        <scheme val="minor"/>
      </rPr>
      <t>th,max</t>
    </r>
    <r>
      <rPr>
        <sz val="11"/>
        <color theme="1"/>
        <rFont val="Calibri"/>
        <family val="2"/>
        <scheme val="minor"/>
      </rPr>
      <t>)</t>
    </r>
  </si>
  <si>
    <r>
      <t>(P</t>
    </r>
    <r>
      <rPr>
        <vertAlign val="subscript"/>
        <sz val="11"/>
        <color theme="1"/>
        <rFont val="Calibri"/>
        <family val="2"/>
        <scheme val="minor"/>
      </rPr>
      <t>th,Ø</t>
    </r>
    <r>
      <rPr>
        <sz val="11"/>
        <color theme="1"/>
        <rFont val="Calibri"/>
        <family val="2"/>
        <scheme val="minor"/>
      </rPr>
      <t>/P</t>
    </r>
    <r>
      <rPr>
        <vertAlign val="subscript"/>
        <sz val="11"/>
        <color theme="1"/>
        <rFont val="Calibri"/>
        <family val="2"/>
        <scheme val="minor"/>
      </rPr>
      <t>th,max</t>
    </r>
    <r>
      <rPr>
        <sz val="11"/>
        <color theme="1"/>
        <rFont val="Calibri"/>
        <family val="2"/>
        <scheme val="minor"/>
      </rPr>
      <t>)</t>
    </r>
  </si>
  <si>
    <r>
      <t>p(t)=1-b</t>
    </r>
    <r>
      <rPr>
        <sz val="11"/>
        <color theme="1"/>
        <rFont val="Calibri"/>
        <family val="2"/>
      </rPr>
      <t>·t</t>
    </r>
    <r>
      <rPr>
        <vertAlign val="superscript"/>
        <sz val="11"/>
        <color theme="1"/>
        <rFont val="Calibri"/>
        <family val="2"/>
      </rPr>
      <t>c</t>
    </r>
  </si>
  <si>
    <r>
      <t>P</t>
    </r>
    <r>
      <rPr>
        <vertAlign val="subscript"/>
        <sz val="11"/>
        <color theme="1"/>
        <rFont val="Calibri"/>
        <family val="2"/>
        <scheme val="minor"/>
      </rPr>
      <t>th,Nenn</t>
    </r>
    <r>
      <rPr>
        <sz val="11"/>
        <color theme="1"/>
        <rFont val="Calibri"/>
        <family val="2"/>
        <scheme val="minor"/>
      </rPr>
      <t>:</t>
    </r>
  </si>
  <si>
    <t>BHKW 6</t>
  </si>
  <si>
    <t>Bh falls gewählt</t>
  </si>
  <si>
    <t>Mindestleistung Kessel</t>
  </si>
  <si>
    <t>Kessel</t>
  </si>
  <si>
    <t>Summe Volllaststunden Module</t>
  </si>
  <si>
    <t>gewählt:</t>
  </si>
  <si>
    <t>Gesamtleistung Module</t>
  </si>
  <si>
    <t>Bedarfsdeckung</t>
  </si>
  <si>
    <t>Gesamtbetriebsstunden</t>
  </si>
  <si>
    <t>Betriebsstunden pro Modul</t>
  </si>
  <si>
    <r>
      <t>E</t>
    </r>
    <r>
      <rPr>
        <vertAlign val="subscript"/>
        <sz val="11"/>
        <color theme="1"/>
        <rFont val="Calibri"/>
        <family val="2"/>
        <scheme val="minor"/>
      </rPr>
      <t>th,BHKW gesamt</t>
    </r>
    <r>
      <rPr>
        <sz val="11"/>
        <color theme="1"/>
        <rFont val="Calibri"/>
        <family val="2"/>
        <scheme val="minor"/>
      </rPr>
      <t xml:space="preserve"> :</t>
    </r>
  </si>
  <si>
    <r>
      <t>E</t>
    </r>
    <r>
      <rPr>
        <vertAlign val="subscript"/>
        <sz val="11"/>
        <color theme="1"/>
        <rFont val="Calibri"/>
        <family val="2"/>
        <scheme val="minor"/>
      </rPr>
      <t>th,Kessel</t>
    </r>
    <r>
      <rPr>
        <sz val="11"/>
        <color theme="1"/>
        <rFont val="Calibri"/>
        <family val="2"/>
        <scheme val="minor"/>
      </rPr>
      <t xml:space="preserve"> (kWh)</t>
    </r>
  </si>
  <si>
    <t>Die Betriebszeiten wärmegeführter BHKW ergeben sich aus dem thermischen Leistungsbedarf (siehe Auslegung thermisch).</t>
  </si>
  <si>
    <t>Da der elektrische Bedarf innerhalb eines Objektes nicht direkt mit dem Wärmebedarf zusammenhängt, lässt sich die Eigenbedarfsdeckung nicht exakt berechnen sondern nur anhand geeigneter Annahmen abschätzen.</t>
  </si>
  <si>
    <t>Hieraus wird die Jahredauerlinie berechnet:</t>
  </si>
  <si>
    <r>
      <t>Jahresstrombedarf E</t>
    </r>
    <r>
      <rPr>
        <vertAlign val="subscript"/>
        <sz val="11"/>
        <color theme="1"/>
        <rFont val="Calibri"/>
        <family val="2"/>
        <scheme val="minor"/>
      </rPr>
      <t>el,Bed</t>
    </r>
    <r>
      <rPr>
        <sz val="11"/>
        <color theme="1"/>
        <rFont val="Calibri"/>
        <family val="2"/>
        <scheme val="minor"/>
      </rPr>
      <t>:</t>
    </r>
  </si>
  <si>
    <r>
      <rPr>
        <i/>
        <sz val="11"/>
        <color theme="1"/>
        <rFont val="Calibri"/>
        <family val="2"/>
        <scheme val="minor"/>
      </rPr>
      <t>P</t>
    </r>
    <r>
      <rPr>
        <vertAlign val="subscript"/>
        <sz val="11"/>
        <color theme="1"/>
        <rFont val="Calibri"/>
        <family val="2"/>
        <scheme val="minor"/>
      </rPr>
      <t>th,max</t>
    </r>
    <r>
      <rPr>
        <sz val="11"/>
        <color theme="1"/>
        <rFont val="Calibri"/>
        <family val="2"/>
        <scheme val="minor"/>
      </rPr>
      <t>/</t>
    </r>
    <r>
      <rPr>
        <i/>
        <sz val="11"/>
        <color theme="1"/>
        <rFont val="Calibri"/>
        <family val="2"/>
        <scheme val="minor"/>
      </rPr>
      <t>P</t>
    </r>
    <r>
      <rPr>
        <i/>
        <vertAlign val="subscript"/>
        <sz val="11"/>
        <color theme="1"/>
        <rFont val="Calibri"/>
        <family val="2"/>
        <scheme val="minor"/>
      </rPr>
      <t>th</t>
    </r>
    <r>
      <rPr>
        <vertAlign val="subscript"/>
        <sz val="11"/>
        <color theme="1"/>
        <rFont val="Calibri"/>
        <family val="2"/>
        <scheme val="minor"/>
      </rPr>
      <t>Ø</t>
    </r>
  </si>
  <si>
    <t>Grundlage hierfür ist der Jahresgesamtbedarf an elektrische Energie. Die maximale und minimale benötigte Leistung wird mit erfahrungsmäßig abgeschätzen Faktoren aus der Jahresdurchschnittsleistung berechnet.</t>
  </si>
  <si>
    <r>
      <t>max. Leistungsbed. P</t>
    </r>
    <r>
      <rPr>
        <vertAlign val="subscript"/>
        <sz val="11"/>
        <color theme="1"/>
        <rFont val="Calibri"/>
        <family val="2"/>
      </rPr>
      <t>el,max</t>
    </r>
    <r>
      <rPr>
        <sz val="11"/>
        <color theme="1"/>
        <rFont val="Calibri"/>
        <family val="2"/>
      </rPr>
      <t>:</t>
    </r>
  </si>
  <si>
    <r>
      <t>min. Leistungsbed. P</t>
    </r>
    <r>
      <rPr>
        <vertAlign val="subscript"/>
        <sz val="11"/>
        <color theme="1"/>
        <rFont val="Calibri"/>
        <family val="2"/>
      </rPr>
      <t>el,min</t>
    </r>
    <r>
      <rPr>
        <sz val="11"/>
        <color theme="1"/>
        <rFont val="Calibri"/>
        <family val="2"/>
      </rPr>
      <t>:</t>
    </r>
  </si>
  <si>
    <r>
      <t>Ø-Leistungsbedarf P</t>
    </r>
    <r>
      <rPr>
        <vertAlign val="subscript"/>
        <sz val="11"/>
        <color theme="1"/>
        <rFont val="Calibri"/>
        <family val="2"/>
      </rPr>
      <t>el,Ø</t>
    </r>
    <r>
      <rPr>
        <sz val="11"/>
        <color theme="1"/>
        <rFont val="Calibri"/>
        <family val="2"/>
      </rPr>
      <t>:</t>
    </r>
  </si>
  <si>
    <r>
      <rPr>
        <i/>
        <sz val="11"/>
        <color theme="1"/>
        <rFont val="Calibri"/>
        <family val="2"/>
        <scheme val="minor"/>
      </rPr>
      <t>P</t>
    </r>
    <r>
      <rPr>
        <vertAlign val="subscript"/>
        <sz val="11"/>
        <color theme="1"/>
        <rFont val="Calibri"/>
        <family val="2"/>
        <scheme val="minor"/>
      </rPr>
      <t>el,max</t>
    </r>
    <r>
      <rPr>
        <sz val="11"/>
        <color theme="1"/>
        <rFont val="Calibri"/>
        <family val="2"/>
        <scheme val="minor"/>
      </rPr>
      <t>/P</t>
    </r>
    <r>
      <rPr>
        <i/>
        <vertAlign val="subscript"/>
        <sz val="11"/>
        <color theme="1"/>
        <rFont val="Calibri"/>
        <family val="2"/>
        <scheme val="minor"/>
      </rPr>
      <t>el,</t>
    </r>
    <r>
      <rPr>
        <vertAlign val="subscript"/>
        <sz val="11"/>
        <color theme="1"/>
        <rFont val="Calibri"/>
        <family val="2"/>
        <scheme val="minor"/>
      </rPr>
      <t>Ø</t>
    </r>
    <r>
      <rPr>
        <sz val="11"/>
        <color theme="1"/>
        <rFont val="Calibri"/>
        <family val="2"/>
        <scheme val="minor"/>
      </rPr>
      <t>:</t>
    </r>
  </si>
  <si>
    <r>
      <t>P</t>
    </r>
    <r>
      <rPr>
        <i/>
        <vertAlign val="subscript"/>
        <sz val="11"/>
        <color theme="1"/>
        <rFont val="Calibri"/>
        <family val="2"/>
        <scheme val="minor"/>
      </rPr>
      <t>el,</t>
    </r>
    <r>
      <rPr>
        <vertAlign val="subscript"/>
        <sz val="11"/>
        <color theme="1"/>
        <rFont val="Calibri"/>
        <family val="2"/>
        <scheme val="minor"/>
      </rPr>
      <t>Ø</t>
    </r>
    <r>
      <rPr>
        <sz val="11"/>
        <color theme="1"/>
        <rFont val="Calibri"/>
        <family val="2"/>
        <scheme val="minor"/>
      </rPr>
      <t>/P</t>
    </r>
    <r>
      <rPr>
        <vertAlign val="subscript"/>
        <sz val="11"/>
        <color theme="1"/>
        <rFont val="Calibri"/>
        <family val="2"/>
        <scheme val="minor"/>
      </rPr>
      <t>el,min</t>
    </r>
    <r>
      <rPr>
        <sz val="11"/>
        <color theme="1"/>
        <rFont val="Calibri"/>
        <family val="2"/>
        <scheme val="minor"/>
      </rPr>
      <t>:</t>
    </r>
  </si>
  <si>
    <t>zur Abschätzung der Deckung des elektrischen Bedarfs durch BHKW (Stromeigenverbrauch)</t>
  </si>
  <si>
    <t>Jahres-stunden</t>
  </si>
  <si>
    <t>Jahresstd normiert</t>
  </si>
  <si>
    <t>BHKW maximal</t>
  </si>
  <si>
    <t>Wie beim Wärmebedarf lässt sich auch für den Bedarf an elektrischer Energie eine  normierte Jahresdauerlinie konstruieren.</t>
  </si>
  <si>
    <r>
      <t xml:space="preserve">Bei der normiertern Jahresdauerlinie sind die Leistungen </t>
    </r>
    <r>
      <rPr>
        <i/>
        <sz val="11"/>
        <color indexed="8"/>
        <rFont val="Calibri"/>
        <family val="2"/>
      </rPr>
      <t>p</t>
    </r>
    <r>
      <rPr>
        <sz val="11"/>
        <color indexed="8"/>
        <rFont val="Calibri"/>
        <family val="2"/>
      </rPr>
      <t xml:space="preserve"> im Verhältnis zur maximal benötigten Leistung </t>
    </r>
    <r>
      <rPr>
        <i/>
        <sz val="11"/>
        <color indexed="8"/>
        <rFont val="Calibri"/>
        <family val="2"/>
      </rPr>
      <t>P</t>
    </r>
    <r>
      <rPr>
        <vertAlign val="subscript"/>
        <sz val="11"/>
        <color indexed="8"/>
        <rFont val="Calibri"/>
        <family val="2"/>
      </rPr>
      <t>el,max</t>
    </r>
    <r>
      <rPr>
        <sz val="11"/>
        <color indexed="8"/>
        <rFont val="Calibri"/>
        <family val="2"/>
      </rPr>
      <t xml:space="preserve"> und die zugehörigen Zeiten t als Anteil der Jahresnutzungsstunden dargestellt. Die auftretenden Leistungen sind so nach der Häufigkeit ihres Auftretens sortiert.</t>
    </r>
  </si>
  <si>
    <r>
      <t xml:space="preserve">Bei der normiertern Jahresdauerlinie sind die Leistungen </t>
    </r>
    <r>
      <rPr>
        <i/>
        <sz val="11"/>
        <color indexed="8"/>
        <rFont val="Calibri"/>
        <family val="2"/>
      </rPr>
      <t>p</t>
    </r>
    <r>
      <rPr>
        <sz val="11"/>
        <color indexed="8"/>
        <rFont val="Calibri"/>
        <family val="2"/>
      </rPr>
      <t xml:space="preserve"> im Verhältnis zur maximal benötigten Leistung </t>
    </r>
    <r>
      <rPr>
        <i/>
        <sz val="11"/>
        <color indexed="8"/>
        <rFont val="Calibri"/>
        <family val="2"/>
      </rPr>
      <t>P</t>
    </r>
    <r>
      <rPr>
        <vertAlign val="subscript"/>
        <sz val="11"/>
        <color indexed="8"/>
        <rFont val="Calibri"/>
        <family val="2"/>
      </rPr>
      <t>th,max</t>
    </r>
    <r>
      <rPr>
        <sz val="11"/>
        <color indexed="8"/>
        <rFont val="Calibri"/>
        <family val="2"/>
      </rPr>
      <t xml:space="preserve"> und die zugehörigen Zeiten t als Anteil der Jahresnutzungsstunden dargestellt. Die auftretenden Leistungen sind so nach der Häufigkeit ihres Auftretens sortiert.</t>
    </r>
  </si>
  <si>
    <t xml:space="preserve"> entspricht dem Jahreswärmebedarf des Objektes.</t>
  </si>
  <si>
    <t xml:space="preserve"> entspricht dem Jahresbedarf des Objektes an elektrischer Energie.</t>
  </si>
  <si>
    <t>Strombedarfsdeckung durch BHKW</t>
  </si>
  <si>
    <t>Um die Deckung des Strombedarfs zu berechnen, wird das Arbeitsrechteck des BHKW über die Jahresdauerlinie gelegt. Die sich überschneidenden Flächen stellen den Eigenverbrauch dar, die restliche Fläche des Arbeitsrechtecks die Netzeinspeisung.</t>
  </si>
  <si>
    <t>Eigenverbrauch von BHKW-Strom kann allerdings nur in dem Maße stattfinden, in dem Erzeugung und Verbrauch gleichzeitig stattfinden.</t>
  </si>
  <si>
    <t>Für den tatsächlichen Eigenverbrauch ist also von Bedeutung, an welche Stelle das BHKW-Stromarbeitsrechteck über die Jahresdauerlinie gelegt wird.</t>
  </si>
  <si>
    <t>Im Optimalfall würde das BHKW immer zu den Zeiten des höchsten Stromverbrauchs laufen, das Arbeitsrechteck also ganz links über der JDL liegen.</t>
  </si>
  <si>
    <t>Da das BHKW wärmegeführt betrieben wird und Strom- und Wärmebedarf nicht direkt zusammenhängen wird dies allerdings in der Realität nicht der Fall sein.</t>
  </si>
  <si>
    <t>Als zweiter Fall wird angenommen, dass der Stromverbrauch während der BHKW-Betriebszeiten die gleiche statistische Verteilung aufweist, wie über dem gesamten Jahresverlauf.</t>
  </si>
  <si>
    <t>Auch dieser Fall wird nicht der Realität entsprechen, da normalerweise bei geringem Wärmebedarf (nachts) auch der Strombedarf gering ist, während bei hohem Wärmebedarf auch oft ein hoher Strombedarf existiert.</t>
  </si>
  <si>
    <t>Der tatsächlich erzielbare Eigenverbrauch von BHKW-Strom wird irgendwo zwischen diesen beiden Extremfällen liegen. Für die Auslegungsberechnung wird desahlb der Mittelwert der beiden Fälle verwendet.</t>
  </si>
  <si>
    <t>Maximaler Eigenverbrauch</t>
  </si>
  <si>
    <r>
      <t xml:space="preserve">(Umkehrfunktion von </t>
    </r>
    <r>
      <rPr>
        <i/>
        <sz val="11"/>
        <color theme="1"/>
        <rFont val="Calibri"/>
        <family val="2"/>
        <scheme val="minor"/>
      </rPr>
      <t>p(t)</t>
    </r>
    <r>
      <rPr>
        <sz val="11"/>
        <color theme="1"/>
        <rFont val="Calibri"/>
        <family val="2"/>
        <scheme val="minor"/>
      </rPr>
      <t>)</t>
    </r>
  </si>
  <si>
    <r>
      <t>p</t>
    </r>
    <r>
      <rPr>
        <vertAlign val="subscript"/>
        <sz val="11"/>
        <color theme="1"/>
        <rFont val="Calibri"/>
        <family val="2"/>
        <scheme val="minor"/>
      </rPr>
      <t>th</t>
    </r>
    <r>
      <rPr>
        <sz val="11"/>
        <color theme="1"/>
        <rFont val="Calibri"/>
        <family val="2"/>
        <scheme val="minor"/>
      </rPr>
      <t xml:space="preserve"> (=P</t>
    </r>
    <r>
      <rPr>
        <vertAlign val="subscript"/>
        <sz val="11"/>
        <color theme="1"/>
        <rFont val="Calibri"/>
        <family val="2"/>
        <scheme val="minor"/>
      </rPr>
      <t>th,Nenn,BHKW gesamt</t>
    </r>
    <r>
      <rPr>
        <sz val="11"/>
        <color theme="1"/>
        <rFont val="Calibri"/>
        <family val="2"/>
        <scheme val="minor"/>
      </rPr>
      <t>/Heizlast)</t>
    </r>
  </si>
  <si>
    <r>
      <t>p</t>
    </r>
    <r>
      <rPr>
        <vertAlign val="subscript"/>
        <sz val="11"/>
        <color theme="1"/>
        <rFont val="Calibri"/>
        <family val="2"/>
        <scheme val="minor"/>
      </rPr>
      <t>th</t>
    </r>
    <r>
      <rPr>
        <sz val="11"/>
        <color theme="1"/>
        <rFont val="Calibri"/>
        <family val="2"/>
        <scheme val="minor"/>
      </rPr>
      <t>(bereinigt: max 100%)</t>
    </r>
  </si>
  <si>
    <t>Das Verhältnis dieser Fläche zur Gesamtläche unter der JDL multipliziert mit dem Jahresstrombedarf ergibt die Summe maximal eigenverbrauchbarer elektrischer Energie.</t>
  </si>
  <si>
    <t>und</t>
  </si>
  <si>
    <r>
      <t>Falls t</t>
    </r>
    <r>
      <rPr>
        <vertAlign val="subscript"/>
        <sz val="11"/>
        <color theme="1"/>
        <rFont val="Calibri"/>
        <family val="2"/>
        <scheme val="minor"/>
      </rPr>
      <t>E1</t>
    </r>
    <r>
      <rPr>
        <sz val="11"/>
        <color theme="1"/>
        <rFont val="Calibri"/>
        <family val="2"/>
        <scheme val="minor"/>
      </rPr>
      <t xml:space="preserve"> kleiner ist als t</t>
    </r>
    <r>
      <rPr>
        <vertAlign val="subscript"/>
        <sz val="11"/>
        <color theme="1"/>
        <rFont val="Calibri"/>
        <family val="2"/>
        <scheme val="minor"/>
      </rPr>
      <t>s</t>
    </r>
    <r>
      <rPr>
        <sz val="11"/>
        <color theme="1"/>
        <rFont val="Calibri"/>
        <family val="2"/>
        <scheme val="minor"/>
      </rPr>
      <t xml:space="preserve"> (also das gesamte Arbeitsrechteck unter die Jahresdauerlinie paßt), ist </t>
    </r>
  </si>
  <si>
    <t>Minimaler Eigenverbrauch:</t>
  </si>
  <si>
    <t>Zur Berechnung des Deckungsanteils wird die JDL in zwei Teile aufgeteilt (im Verhältnis der BHKW-Betriebsdauer zur verbleibenden Jahreszeit), in denen die auftretenden Leistungen anteilig gleich verteilt sind.</t>
  </si>
  <si>
    <t>In den Teil der JDL, dessen Anteil der BHKW-Betriebsdauer entspricht, wird das Arbeitsrechteck gelegt. Die gemeinsam abgedeckte Fläche entspricht dem zu ermittelnden Eigenverbrauch.</t>
  </si>
  <si>
    <t>Wie bereits oben erwähnt, wird für den ungünstigen Fall davon ausgegangen, dass der Stromverbrauch während der BHKW-Betriebszeiten die gleiche Verteilung aufweist, wie über den gesamten Jahresverlauf.</t>
  </si>
  <si>
    <t>minimal</t>
  </si>
  <si>
    <t>Eigen-verbrauch</t>
  </si>
  <si>
    <r>
      <t>p(t</t>
    </r>
    <r>
      <rPr>
        <vertAlign val="subscript"/>
        <sz val="11"/>
        <color theme="1"/>
        <rFont val="Calibri"/>
        <family val="2"/>
        <scheme val="minor"/>
      </rPr>
      <t>E</t>
    </r>
    <r>
      <rPr>
        <sz val="11"/>
        <color theme="1"/>
        <rFont val="Calibri"/>
        <family val="2"/>
        <scheme val="minor"/>
      </rPr>
      <t xml:space="preserve"> bis 1)</t>
    </r>
  </si>
  <si>
    <t>Die Fläche des Arbeitsrechtecks unter der Kurve beträgt:</t>
  </si>
  <si>
    <t>Wird diese Fläche durch die Gesamtfläche unter der JDL geteilt und mit dem Jahresbedarf an elektrischer Energie multipliziert, ergibt sich die Menge eigenverbrauchter elektrischer BHKW-Energie.</t>
  </si>
  <si>
    <r>
      <t>p</t>
    </r>
    <r>
      <rPr>
        <vertAlign val="subscript"/>
        <sz val="11"/>
        <color theme="1"/>
        <rFont val="Calibri"/>
        <family val="2"/>
        <scheme val="minor"/>
      </rPr>
      <t>E</t>
    </r>
    <r>
      <rPr>
        <sz val="11"/>
        <color theme="1"/>
        <rFont val="Calibri"/>
        <family val="2"/>
        <scheme val="minor"/>
      </rPr>
      <t xml:space="preserve"> (=P</t>
    </r>
    <r>
      <rPr>
        <vertAlign val="subscript"/>
        <sz val="11"/>
        <color theme="1"/>
        <rFont val="Calibri"/>
        <family val="2"/>
        <scheme val="minor"/>
      </rPr>
      <t>el,Nenn,BHKW gesamt</t>
    </r>
    <r>
      <rPr>
        <sz val="11"/>
        <color theme="1"/>
        <rFont val="Calibri"/>
        <family val="2"/>
        <scheme val="minor"/>
      </rPr>
      <t>/P</t>
    </r>
    <r>
      <rPr>
        <vertAlign val="subscript"/>
        <sz val="11"/>
        <color theme="1"/>
        <rFont val="Calibri"/>
        <family val="2"/>
        <scheme val="minor"/>
      </rPr>
      <t>el,Bed,max</t>
    </r>
    <r>
      <rPr>
        <sz val="11"/>
        <color theme="1"/>
        <rFont val="Calibri"/>
        <family val="2"/>
        <scheme val="minor"/>
      </rPr>
      <t>)</t>
    </r>
  </si>
  <si>
    <r>
      <t>p</t>
    </r>
    <r>
      <rPr>
        <vertAlign val="subscript"/>
        <sz val="11"/>
        <color theme="1"/>
        <rFont val="Calibri"/>
        <family val="2"/>
        <scheme val="minor"/>
      </rPr>
      <t>E</t>
    </r>
    <r>
      <rPr>
        <sz val="11"/>
        <color theme="1"/>
        <rFont val="Calibri"/>
        <family val="2"/>
        <scheme val="minor"/>
      </rPr>
      <t>(bereinigt: max 100%)</t>
    </r>
  </si>
  <si>
    <r>
      <t>t</t>
    </r>
    <r>
      <rPr>
        <vertAlign val="subscript"/>
        <sz val="11"/>
        <color theme="1"/>
        <rFont val="Calibri"/>
        <family val="2"/>
        <scheme val="minor"/>
      </rPr>
      <t>E</t>
    </r>
    <r>
      <rPr>
        <sz val="11"/>
        <color theme="1"/>
        <rFont val="Calibri"/>
        <family val="2"/>
        <scheme val="minor"/>
      </rPr>
      <t xml:space="preserve"> (Volllaststd./Nutzungsdauer)</t>
    </r>
  </si>
  <si>
    <t>maximaler Eigenverbrauch</t>
  </si>
  <si>
    <r>
      <t>Ist die Betriebszeit t</t>
    </r>
    <r>
      <rPr>
        <vertAlign val="subscript"/>
        <sz val="11"/>
        <color theme="1"/>
        <rFont val="Calibri"/>
        <family val="2"/>
        <scheme val="minor"/>
      </rPr>
      <t>En</t>
    </r>
    <r>
      <rPr>
        <sz val="11"/>
        <color theme="1"/>
        <rFont val="Calibri"/>
        <family val="2"/>
        <scheme val="minor"/>
      </rPr>
      <t xml:space="preserve"> kleiner oder gleich t</t>
    </r>
    <r>
      <rPr>
        <vertAlign val="subscript"/>
        <sz val="11"/>
        <color theme="1"/>
        <rFont val="Calibri"/>
        <family val="2"/>
        <scheme val="minor"/>
      </rPr>
      <t>Sn</t>
    </r>
    <r>
      <rPr>
        <sz val="11"/>
        <color theme="1"/>
        <rFont val="Calibri"/>
        <family val="2"/>
        <scheme val="minor"/>
      </rPr>
      <t>, beträgt die dem Eigenverbrauch des n-ten Moduls entsprechende Fläche dem Produkt aus Modulleistung und Betriebszeit.</t>
    </r>
  </si>
  <si>
    <r>
      <t>t</t>
    </r>
    <r>
      <rPr>
        <b/>
        <vertAlign val="subscript"/>
        <sz val="11"/>
        <color theme="1"/>
        <rFont val="Calibri"/>
        <family val="2"/>
        <scheme val="minor"/>
      </rPr>
      <t xml:space="preserve">En </t>
    </r>
    <r>
      <rPr>
        <b/>
        <sz val="11"/>
        <color theme="1"/>
        <rFont val="Calibri"/>
        <family val="2"/>
      </rPr>
      <t xml:space="preserve">≤ </t>
    </r>
    <r>
      <rPr>
        <b/>
        <sz val="11"/>
        <color theme="1"/>
        <rFont val="Calibri"/>
        <family val="2"/>
        <scheme val="minor"/>
      </rPr>
      <t>t</t>
    </r>
    <r>
      <rPr>
        <b/>
        <vertAlign val="subscript"/>
        <sz val="11"/>
        <color theme="1"/>
        <rFont val="Calibri"/>
        <family val="2"/>
        <scheme val="minor"/>
      </rPr>
      <t>Sn</t>
    </r>
    <r>
      <rPr>
        <b/>
        <sz val="11"/>
        <color theme="1"/>
        <rFont val="Calibri"/>
        <family val="2"/>
        <scheme val="minor"/>
      </rPr>
      <t>:</t>
    </r>
  </si>
  <si>
    <r>
      <t>t</t>
    </r>
    <r>
      <rPr>
        <b/>
        <vertAlign val="subscript"/>
        <sz val="11"/>
        <color theme="1"/>
        <rFont val="Calibri"/>
        <family val="2"/>
        <scheme val="minor"/>
      </rPr>
      <t xml:space="preserve">En </t>
    </r>
    <r>
      <rPr>
        <b/>
        <sz val="11"/>
        <color theme="1"/>
        <rFont val="Calibri"/>
        <family val="2"/>
      </rPr>
      <t xml:space="preserve"> &gt; </t>
    </r>
    <r>
      <rPr>
        <b/>
        <sz val="11"/>
        <color theme="1"/>
        <rFont val="Calibri"/>
        <family val="2"/>
        <scheme val="minor"/>
      </rPr>
      <t>t</t>
    </r>
    <r>
      <rPr>
        <b/>
        <vertAlign val="subscript"/>
        <sz val="11"/>
        <color theme="1"/>
        <rFont val="Calibri"/>
        <family val="2"/>
        <scheme val="minor"/>
      </rPr>
      <t>Sn</t>
    </r>
    <r>
      <rPr>
        <b/>
        <sz val="11"/>
        <color theme="1"/>
        <rFont val="Calibri"/>
        <family val="2"/>
        <scheme val="minor"/>
      </rPr>
      <t>:</t>
    </r>
  </si>
  <si>
    <r>
      <t>t</t>
    </r>
    <r>
      <rPr>
        <b/>
        <vertAlign val="subscript"/>
        <sz val="11"/>
        <color theme="1"/>
        <rFont val="Calibri"/>
        <family val="2"/>
        <scheme val="minor"/>
      </rPr>
      <t>En</t>
    </r>
    <r>
      <rPr>
        <b/>
        <sz val="11"/>
        <color theme="1"/>
        <rFont val="Calibri"/>
        <family val="2"/>
        <scheme val="minor"/>
      </rPr>
      <t xml:space="preserve"> </t>
    </r>
    <r>
      <rPr>
        <b/>
        <sz val="11"/>
        <color theme="1"/>
        <rFont val="Calibri"/>
        <family val="2"/>
      </rPr>
      <t>≤ t</t>
    </r>
    <r>
      <rPr>
        <b/>
        <vertAlign val="subscript"/>
        <sz val="11"/>
        <color theme="1"/>
        <rFont val="Calibri"/>
        <family val="2"/>
      </rPr>
      <t>Sn-1</t>
    </r>
    <r>
      <rPr>
        <b/>
        <sz val="11"/>
        <color theme="1"/>
        <rFont val="Calibri"/>
        <family val="2"/>
      </rPr>
      <t>:</t>
    </r>
  </si>
  <si>
    <r>
      <t>t</t>
    </r>
    <r>
      <rPr>
        <b/>
        <vertAlign val="subscript"/>
        <sz val="11"/>
        <color theme="1"/>
        <rFont val="Calibri"/>
        <family val="2"/>
        <scheme val="minor"/>
      </rPr>
      <t>En</t>
    </r>
    <r>
      <rPr>
        <b/>
        <sz val="11"/>
        <color theme="1"/>
        <rFont val="Calibri"/>
        <family val="2"/>
        <scheme val="minor"/>
      </rPr>
      <t xml:space="preserve"> </t>
    </r>
    <r>
      <rPr>
        <b/>
        <sz val="11"/>
        <color theme="1"/>
        <rFont val="Calibri"/>
        <family val="2"/>
      </rPr>
      <t>&gt; t</t>
    </r>
    <r>
      <rPr>
        <b/>
        <vertAlign val="subscript"/>
        <sz val="11"/>
        <color theme="1"/>
        <rFont val="Calibri"/>
        <family val="2"/>
      </rPr>
      <t>Sn-1</t>
    </r>
    <r>
      <rPr>
        <b/>
        <sz val="11"/>
        <color theme="1"/>
        <rFont val="Calibri"/>
        <family val="2"/>
      </rPr>
      <t>:</t>
    </r>
  </si>
  <si>
    <t>minimaler Eigenverbrauch</t>
  </si>
  <si>
    <r>
      <t>max BD (t</t>
    </r>
    <r>
      <rPr>
        <vertAlign val="subscript"/>
        <sz val="11"/>
        <color theme="0" tint="-0.34998626667073579"/>
        <rFont val="Calibri"/>
        <family val="2"/>
        <scheme val="minor"/>
      </rPr>
      <t>En</t>
    </r>
    <r>
      <rPr>
        <sz val="11"/>
        <color theme="0" tint="-0.34998626667073579"/>
        <rFont val="Calibri"/>
        <family val="2"/>
        <scheme val="minor"/>
      </rPr>
      <t xml:space="preserve"> </t>
    </r>
    <r>
      <rPr>
        <sz val="11"/>
        <color theme="0" tint="-0.34998626667073579"/>
        <rFont val="Calibri"/>
        <family val="2"/>
      </rPr>
      <t>≤  t</t>
    </r>
    <r>
      <rPr>
        <vertAlign val="subscript"/>
        <sz val="11"/>
        <color theme="0" tint="-0.34998626667073579"/>
        <rFont val="Calibri"/>
        <family val="2"/>
      </rPr>
      <t>Sn</t>
    </r>
    <r>
      <rPr>
        <sz val="11"/>
        <color theme="0" tint="-0.34998626667073579"/>
        <rFont val="Calibri"/>
        <family val="2"/>
      </rPr>
      <t>)</t>
    </r>
  </si>
  <si>
    <r>
      <t>max BD (t</t>
    </r>
    <r>
      <rPr>
        <vertAlign val="subscript"/>
        <sz val="11"/>
        <color theme="0" tint="-0.34998626667073579"/>
        <rFont val="Calibri"/>
        <family val="2"/>
        <scheme val="minor"/>
      </rPr>
      <t>Sn</t>
    </r>
    <r>
      <rPr>
        <sz val="11"/>
        <color theme="0" tint="-0.34998626667073579"/>
        <rFont val="Calibri"/>
        <family val="2"/>
        <scheme val="minor"/>
      </rPr>
      <t xml:space="preserve"> &lt; t</t>
    </r>
    <r>
      <rPr>
        <vertAlign val="subscript"/>
        <sz val="11"/>
        <color theme="0" tint="-0.34998626667073579"/>
        <rFont val="Calibri"/>
        <family val="2"/>
        <scheme val="minor"/>
      </rPr>
      <t>En</t>
    </r>
    <r>
      <rPr>
        <sz val="11"/>
        <color theme="0" tint="-0.34998626667073579"/>
        <rFont val="Calibri"/>
        <family val="2"/>
        <scheme val="minor"/>
      </rPr>
      <t xml:space="preserve"> ≤ t</t>
    </r>
    <r>
      <rPr>
        <vertAlign val="subscript"/>
        <sz val="11"/>
        <color theme="0" tint="-0.34998626667073579"/>
        <rFont val="Calibri"/>
        <family val="2"/>
        <scheme val="minor"/>
      </rPr>
      <t>Sn-1</t>
    </r>
    <r>
      <rPr>
        <sz val="11"/>
        <color theme="0" tint="-0.34998626667073579"/>
        <rFont val="Calibri"/>
        <family val="2"/>
        <scheme val="minor"/>
      </rPr>
      <t>)</t>
    </r>
  </si>
  <si>
    <r>
      <t>max BD (t</t>
    </r>
    <r>
      <rPr>
        <vertAlign val="subscript"/>
        <sz val="11"/>
        <color theme="0" tint="-0.34998626667073579"/>
        <rFont val="Calibri"/>
        <family val="2"/>
        <scheme val="minor"/>
      </rPr>
      <t>En</t>
    </r>
    <r>
      <rPr>
        <sz val="11"/>
        <color theme="0" tint="-0.34998626667073579"/>
        <rFont val="Calibri"/>
        <family val="2"/>
        <scheme val="minor"/>
      </rPr>
      <t xml:space="preserve"> &gt; t</t>
    </r>
    <r>
      <rPr>
        <vertAlign val="subscript"/>
        <sz val="11"/>
        <color theme="0" tint="-0.34998626667073579"/>
        <rFont val="Calibri"/>
        <family val="2"/>
        <scheme val="minor"/>
      </rPr>
      <t>Sn-1</t>
    </r>
    <r>
      <rPr>
        <sz val="11"/>
        <color theme="0" tint="-0.34998626667073579"/>
        <rFont val="Calibri"/>
        <family val="2"/>
        <scheme val="minor"/>
      </rPr>
      <t>)</t>
    </r>
  </si>
  <si>
    <t>min. (stat.) Bedarfsdeckung BHKW</t>
  </si>
  <si>
    <r>
      <t xml:space="preserve">Für die Eigenverbrauchsberechnung eines weiteren n-ten Moduls gilt es auch, eine </t>
    </r>
    <r>
      <rPr>
        <b/>
        <sz val="11"/>
        <color theme="1"/>
        <rFont val="Calibri"/>
        <family val="2"/>
        <scheme val="minor"/>
      </rPr>
      <t>Fallunterscheidung</t>
    </r>
    <r>
      <rPr>
        <sz val="11"/>
        <color theme="1"/>
        <rFont val="Calibri"/>
        <family val="2"/>
        <scheme val="minor"/>
      </rPr>
      <t xml:space="preserve"> durchzuführen, ob die Betriebszeit t</t>
    </r>
    <r>
      <rPr>
        <vertAlign val="subscript"/>
        <sz val="11"/>
        <color theme="1"/>
        <rFont val="Calibri"/>
        <family val="2"/>
        <scheme val="minor"/>
      </rPr>
      <t>En</t>
    </r>
    <r>
      <rPr>
        <sz val="11"/>
        <color theme="1"/>
        <rFont val="Calibri"/>
        <family val="2"/>
        <scheme val="minor"/>
      </rPr>
      <t xml:space="preserve"> des Moduls kleiner oder größer ist, als die zum Schnittpunkt der Summenleistung p</t>
    </r>
    <r>
      <rPr>
        <vertAlign val="subscript"/>
        <sz val="11"/>
        <color theme="1"/>
        <rFont val="Calibri"/>
        <family val="2"/>
        <scheme val="minor"/>
      </rPr>
      <t>En</t>
    </r>
    <r>
      <rPr>
        <sz val="11"/>
        <color theme="1"/>
        <rFont val="Calibri"/>
        <family val="2"/>
        <scheme val="minor"/>
      </rPr>
      <t xml:space="preserve"> gehörende Zeit t</t>
    </r>
    <r>
      <rPr>
        <vertAlign val="subscript"/>
        <sz val="11"/>
        <color theme="1"/>
        <rFont val="Calibri"/>
        <family val="2"/>
        <scheme val="minor"/>
      </rPr>
      <t>Sn</t>
    </r>
    <r>
      <rPr>
        <sz val="11"/>
        <color theme="1"/>
        <rFont val="Calibri"/>
        <family val="2"/>
        <scheme val="minor"/>
      </rPr>
      <t>.</t>
    </r>
  </si>
  <si>
    <r>
      <t>Ist t</t>
    </r>
    <r>
      <rPr>
        <vertAlign val="subscript"/>
        <sz val="11"/>
        <color theme="1"/>
        <rFont val="Calibri"/>
        <family val="2"/>
        <scheme val="minor"/>
      </rPr>
      <t>En</t>
    </r>
    <r>
      <rPr>
        <sz val="11"/>
        <color theme="1"/>
        <rFont val="Calibri"/>
        <family val="2"/>
        <scheme val="minor"/>
      </rPr>
      <t xml:space="preserve"> größer als t</t>
    </r>
    <r>
      <rPr>
        <vertAlign val="subscript"/>
        <sz val="11"/>
        <color theme="1"/>
        <rFont val="Calibri"/>
        <family val="2"/>
        <scheme val="minor"/>
      </rPr>
      <t>Sn</t>
    </r>
    <r>
      <rPr>
        <sz val="11"/>
        <color theme="1"/>
        <rFont val="Calibri"/>
        <family val="2"/>
        <scheme val="minor"/>
      </rPr>
      <t xml:space="preserve">, so muss eine </t>
    </r>
    <r>
      <rPr>
        <b/>
        <sz val="11"/>
        <color theme="1"/>
        <rFont val="Calibri"/>
        <family val="2"/>
        <scheme val="minor"/>
      </rPr>
      <t>weitere Fallunterscheidung</t>
    </r>
    <r>
      <rPr>
        <sz val="11"/>
        <color theme="1"/>
        <rFont val="Calibri"/>
        <family val="2"/>
        <scheme val="minor"/>
      </rPr>
      <t xml:space="preserve"> vorgenommen werden:</t>
    </r>
  </si>
  <si>
    <t>Beispieldaten</t>
  </si>
  <si>
    <t>Objektdaten und BHKW1 wie oben</t>
  </si>
  <si>
    <r>
      <t>P</t>
    </r>
    <r>
      <rPr>
        <vertAlign val="subscript"/>
        <sz val="11"/>
        <color theme="1"/>
        <rFont val="Calibri"/>
        <family val="2"/>
      </rPr>
      <t>el,Nenn,BHKW1</t>
    </r>
    <r>
      <rPr>
        <sz val="11"/>
        <color theme="1"/>
        <rFont val="Calibri"/>
        <family val="2"/>
      </rPr>
      <t>:</t>
    </r>
  </si>
  <si>
    <r>
      <t>Betriebsstd. Bh</t>
    </r>
    <r>
      <rPr>
        <vertAlign val="subscript"/>
        <sz val="11"/>
        <color theme="1"/>
        <rFont val="Calibri"/>
        <family val="2"/>
      </rPr>
      <t>1</t>
    </r>
    <r>
      <rPr>
        <sz val="11"/>
        <color theme="1"/>
        <rFont val="Calibri"/>
        <family val="2"/>
      </rPr>
      <t>:</t>
    </r>
  </si>
  <si>
    <r>
      <t>P</t>
    </r>
    <r>
      <rPr>
        <vertAlign val="subscript"/>
        <sz val="11"/>
        <color theme="1"/>
        <rFont val="Calibri"/>
        <family val="2"/>
      </rPr>
      <t>el,Nenn,BHKW2</t>
    </r>
    <r>
      <rPr>
        <sz val="11"/>
        <color theme="1"/>
        <rFont val="Calibri"/>
        <family val="2"/>
      </rPr>
      <t>:</t>
    </r>
  </si>
  <si>
    <r>
      <t>p</t>
    </r>
    <r>
      <rPr>
        <vertAlign val="subscript"/>
        <sz val="11"/>
        <color theme="1"/>
        <rFont val="Calibri"/>
        <family val="2"/>
        <scheme val="minor"/>
      </rPr>
      <t>el,BHKW2</t>
    </r>
    <r>
      <rPr>
        <sz val="11"/>
        <color theme="1"/>
        <rFont val="Calibri"/>
        <family val="2"/>
        <scheme val="minor"/>
      </rPr>
      <t>(t)</t>
    </r>
  </si>
  <si>
    <t>BHKW2 maximal</t>
  </si>
  <si>
    <r>
      <t>Eigenverbrauch (t</t>
    </r>
    <r>
      <rPr>
        <vertAlign val="subscript"/>
        <sz val="11"/>
        <color theme="1"/>
        <rFont val="Calibri"/>
        <family val="2"/>
        <scheme val="minor"/>
      </rPr>
      <t>E2</t>
    </r>
    <r>
      <rPr>
        <sz val="11"/>
        <color theme="1"/>
        <rFont val="Calibri"/>
        <family val="2"/>
        <scheme val="minor"/>
      </rPr>
      <t xml:space="preserve"> &gt;t</t>
    </r>
    <r>
      <rPr>
        <vertAlign val="subscript"/>
        <sz val="11"/>
        <color theme="1"/>
        <rFont val="Calibri"/>
        <family val="2"/>
        <scheme val="minor"/>
      </rPr>
      <t>S1</t>
    </r>
    <r>
      <rPr>
        <sz val="11"/>
        <color theme="1"/>
        <rFont val="Calibri"/>
        <family val="2"/>
        <scheme val="minor"/>
      </rPr>
      <t>)</t>
    </r>
  </si>
  <si>
    <r>
      <t>Eigenverbrauch (t</t>
    </r>
    <r>
      <rPr>
        <vertAlign val="subscript"/>
        <sz val="11"/>
        <color theme="1"/>
        <rFont val="Calibri"/>
        <family val="2"/>
        <scheme val="minor"/>
      </rPr>
      <t>E2</t>
    </r>
    <r>
      <rPr>
        <sz val="11"/>
        <color theme="1"/>
        <rFont val="Calibri"/>
        <family val="2"/>
        <scheme val="minor"/>
      </rPr>
      <t xml:space="preserve"> &lt;t</t>
    </r>
    <r>
      <rPr>
        <vertAlign val="subscript"/>
        <sz val="11"/>
        <color theme="1"/>
        <rFont val="Calibri"/>
        <family val="2"/>
        <scheme val="minor"/>
      </rPr>
      <t>S2</t>
    </r>
    <r>
      <rPr>
        <sz val="11"/>
        <color theme="1"/>
        <rFont val="Calibri"/>
        <family val="2"/>
        <scheme val="minor"/>
      </rPr>
      <t>)</t>
    </r>
  </si>
  <si>
    <t>Hilfstabelle nur für Grafiken</t>
  </si>
  <si>
    <r>
      <t>Eigenverbrauch (t</t>
    </r>
    <r>
      <rPr>
        <vertAlign val="subscript"/>
        <sz val="11"/>
        <color theme="1"/>
        <rFont val="Calibri"/>
        <family val="2"/>
        <scheme val="minor"/>
      </rPr>
      <t>S2</t>
    </r>
    <r>
      <rPr>
        <sz val="11"/>
        <color theme="1"/>
        <rFont val="Calibri"/>
        <family val="2"/>
        <scheme val="minor"/>
      </rPr>
      <t>&lt;t</t>
    </r>
    <r>
      <rPr>
        <vertAlign val="subscript"/>
        <sz val="11"/>
        <color theme="1"/>
        <rFont val="Calibri"/>
        <family val="2"/>
        <scheme val="minor"/>
      </rPr>
      <t>E2</t>
    </r>
    <r>
      <rPr>
        <sz val="11"/>
        <color theme="1"/>
        <rFont val="Calibri"/>
        <family val="2"/>
        <scheme val="minor"/>
      </rPr>
      <t xml:space="preserve"> &lt;t</t>
    </r>
    <r>
      <rPr>
        <vertAlign val="subscript"/>
        <sz val="11"/>
        <color theme="1"/>
        <rFont val="Calibri"/>
        <family val="2"/>
        <scheme val="minor"/>
      </rPr>
      <t>S1</t>
    </r>
    <r>
      <rPr>
        <sz val="11"/>
        <color theme="1"/>
        <rFont val="Calibri"/>
        <family val="2"/>
        <scheme val="minor"/>
      </rPr>
      <t>)</t>
    </r>
  </si>
  <si>
    <r>
      <t>p(0 bis t</t>
    </r>
    <r>
      <rPr>
        <vertAlign val="subscript"/>
        <sz val="11"/>
        <color theme="1"/>
        <rFont val="Calibri"/>
        <family val="2"/>
        <scheme val="minor"/>
      </rPr>
      <t>E2</t>
    </r>
    <r>
      <rPr>
        <sz val="11"/>
        <color theme="1"/>
        <rFont val="Calibri"/>
        <family val="2"/>
        <scheme val="minor"/>
      </rPr>
      <t>)</t>
    </r>
  </si>
  <si>
    <r>
      <t>p(t</t>
    </r>
    <r>
      <rPr>
        <vertAlign val="subscript"/>
        <sz val="11"/>
        <color theme="1"/>
        <rFont val="Calibri"/>
        <family val="2"/>
        <scheme val="minor"/>
      </rPr>
      <t>E2</t>
    </r>
    <r>
      <rPr>
        <sz val="11"/>
        <color theme="1"/>
        <rFont val="Calibri"/>
        <family val="2"/>
        <scheme val="minor"/>
      </rPr>
      <t xml:space="preserve"> bis 1)</t>
    </r>
  </si>
  <si>
    <t>"-BHKW1"</t>
  </si>
  <si>
    <t>Zur Berechnung des minimalen Eigenverbrauchs eines weiteren BHKW wird wieder davon ausgegangen, dass der Strombedarf während der Betriebsszeit des BHKW die gleiche Verteilung aufweist wie im gesamten Jahresverlauf. Die Jahresdauerlinie wird  wieder im Verhältnis der Betriebszeit zur verbleibenden Zeit des Jahres in zwei Teile aufgeteilt.</t>
  </si>
  <si>
    <t>Die Arbeitsrechtecke der BHKW werden über die aufgeteilte JDL gelegt und die mit dem betreffenden Arbeitsrechteck gemeinsam abgedeckte Fläche abgedeckte Fläche entspricht dem zu ermittelnden Eigenverbrauch des betrachteten BHKW.</t>
  </si>
  <si>
    <t>Die dem Eigenverbrauch des betrachteten BHKW entsprechende Fläche beträgt:</t>
  </si>
  <si>
    <t>Die Funktionsgleichung des zu betrachtenden Teils der JDL lautet:</t>
  </si>
  <si>
    <t>mit der Umkehrfunktion:</t>
  </si>
  <si>
    <r>
      <t>Es ergeben sich die Schnittpunkte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t>
    </r>
  </si>
  <si>
    <t>und dem Integral:</t>
  </si>
  <si>
    <t>und die Gesamtfläche unter dem betrachteten JDL-Teil:</t>
  </si>
  <si>
    <r>
      <t>Die Fläche bis zu einem Schnittpunkt t</t>
    </r>
    <r>
      <rPr>
        <vertAlign val="subscript"/>
        <sz val="11"/>
        <color theme="1"/>
        <rFont val="Calibri"/>
        <family val="2"/>
        <scheme val="minor"/>
      </rPr>
      <t xml:space="preserve">2*,Sn </t>
    </r>
    <r>
      <rPr>
        <sz val="11"/>
        <color theme="1"/>
        <rFont val="Calibri"/>
        <family val="2"/>
        <scheme val="minor"/>
      </rPr>
      <t>beträgt:</t>
    </r>
  </si>
  <si>
    <r>
      <t>Hieraus wird deutlich, dass die Integrale von p</t>
    </r>
    <r>
      <rPr>
        <vertAlign val="subscript"/>
        <sz val="11"/>
        <color theme="1"/>
        <rFont val="Calibri"/>
        <family val="2"/>
        <scheme val="minor"/>
      </rPr>
      <t>2*</t>
    </r>
    <r>
      <rPr>
        <sz val="11"/>
        <color theme="1"/>
        <rFont val="Calibri"/>
        <family val="2"/>
        <scheme val="minor"/>
      </rPr>
      <t>(t) und die Werte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 xml:space="preserve"> nicht berechnet werden müssen, da sie durch die gezeigten Umformungen durch Integrale von p(t) und die Werte t</t>
    </r>
    <r>
      <rPr>
        <vertAlign val="subscript"/>
        <sz val="11"/>
        <color theme="1"/>
        <rFont val="Calibri"/>
        <family val="2"/>
        <scheme val="minor"/>
      </rPr>
      <t>S1</t>
    </r>
    <r>
      <rPr>
        <sz val="11"/>
        <color theme="1"/>
        <rFont val="Calibri"/>
        <family val="2"/>
        <scheme val="minor"/>
      </rPr>
      <t xml:space="preserve"> , t</t>
    </r>
    <r>
      <rPr>
        <vertAlign val="subscript"/>
        <sz val="11"/>
        <color theme="1"/>
        <rFont val="Calibri"/>
        <family val="2"/>
        <scheme val="minor"/>
      </rPr>
      <t>S2</t>
    </r>
    <r>
      <rPr>
        <sz val="11"/>
        <color theme="1"/>
        <rFont val="Calibri"/>
        <family val="2"/>
        <scheme val="minor"/>
      </rPr>
      <t xml:space="preserve"> und t</t>
    </r>
    <r>
      <rPr>
        <vertAlign val="subscript"/>
        <sz val="11"/>
        <color theme="1"/>
        <rFont val="Calibri"/>
        <family val="2"/>
        <scheme val="minor"/>
      </rPr>
      <t>E2</t>
    </r>
    <r>
      <rPr>
        <sz val="11"/>
        <color theme="1"/>
        <rFont val="Calibri"/>
        <family val="2"/>
        <scheme val="minor"/>
      </rPr>
      <t xml:space="preserve"> ausgedrückt werden können.</t>
    </r>
  </si>
  <si>
    <t>Zur Betrachtung eines weiteren n-ten Moduls wird entsprechend vorgegangen.</t>
  </si>
  <si>
    <r>
      <t>Die JDL wird im Verhältnis t</t>
    </r>
    <r>
      <rPr>
        <vertAlign val="subscript"/>
        <sz val="11"/>
        <color theme="1"/>
        <rFont val="Calibri"/>
        <family val="2"/>
        <scheme val="minor"/>
      </rPr>
      <t>En</t>
    </r>
    <r>
      <rPr>
        <sz val="11"/>
        <color theme="1"/>
        <rFont val="Calibri"/>
        <family val="2"/>
        <scheme val="minor"/>
      </rPr>
      <t xml:space="preserve"> zu (1-t</t>
    </r>
    <r>
      <rPr>
        <vertAlign val="subscript"/>
        <sz val="11"/>
        <color theme="1"/>
        <rFont val="Calibri"/>
        <family val="2"/>
        <scheme val="minor"/>
      </rPr>
      <t>En</t>
    </r>
    <r>
      <rPr>
        <sz val="11"/>
        <color theme="1"/>
        <rFont val="Calibri"/>
        <family val="2"/>
        <scheme val="minor"/>
      </rPr>
      <t>) aufgeteilt.</t>
    </r>
  </si>
  <si>
    <r>
      <t>Anstelle der Schnittpunkte t</t>
    </r>
    <r>
      <rPr>
        <vertAlign val="subscript"/>
        <sz val="11"/>
        <color theme="1"/>
        <rFont val="Calibri"/>
        <family val="2"/>
        <scheme val="minor"/>
      </rPr>
      <t>2*,S1</t>
    </r>
    <r>
      <rPr>
        <sz val="11"/>
        <color theme="1"/>
        <rFont val="Calibri"/>
        <family val="2"/>
        <scheme val="minor"/>
      </rPr>
      <t xml:space="preserve"> und t</t>
    </r>
    <r>
      <rPr>
        <vertAlign val="subscript"/>
        <sz val="11"/>
        <color theme="1"/>
        <rFont val="Calibri"/>
        <family val="2"/>
        <scheme val="minor"/>
      </rPr>
      <t>2*,S2</t>
    </r>
    <r>
      <rPr>
        <sz val="11"/>
        <color theme="1"/>
        <rFont val="Calibri"/>
        <family val="2"/>
        <scheme val="minor"/>
      </rPr>
      <t xml:space="preserve"> werden die Schnittpunkte t</t>
    </r>
    <r>
      <rPr>
        <vertAlign val="subscript"/>
        <sz val="11"/>
        <color theme="1"/>
        <rFont val="Calibri"/>
        <family val="2"/>
        <scheme val="minor"/>
      </rPr>
      <t>n*,S(n-1)</t>
    </r>
    <r>
      <rPr>
        <sz val="11"/>
        <color theme="1"/>
        <rFont val="Calibri"/>
        <family val="2"/>
        <scheme val="minor"/>
      </rPr>
      <t xml:space="preserve"> und t</t>
    </r>
    <r>
      <rPr>
        <vertAlign val="subscript"/>
        <sz val="11"/>
        <color theme="1"/>
        <rFont val="Calibri"/>
        <family val="2"/>
        <scheme val="minor"/>
      </rPr>
      <t>n*,Sn</t>
    </r>
    <r>
      <rPr>
        <sz val="11"/>
        <color theme="1"/>
        <rFont val="Calibri"/>
        <family val="2"/>
        <scheme val="minor"/>
      </rPr>
      <t xml:space="preserve"> durch t</t>
    </r>
    <r>
      <rPr>
        <vertAlign val="subscript"/>
        <sz val="11"/>
        <color theme="1"/>
        <rFont val="Calibri"/>
        <family val="2"/>
        <scheme val="minor"/>
      </rPr>
      <t>S(n-1)</t>
    </r>
    <r>
      <rPr>
        <sz val="11"/>
        <color theme="1"/>
        <rFont val="Calibri"/>
        <family val="2"/>
        <scheme val="minor"/>
      </rPr>
      <t>, t</t>
    </r>
    <r>
      <rPr>
        <vertAlign val="subscript"/>
        <sz val="11"/>
        <color theme="1"/>
        <rFont val="Calibri"/>
        <family val="2"/>
        <scheme val="minor"/>
      </rPr>
      <t>Sn</t>
    </r>
    <r>
      <rPr>
        <sz val="11"/>
        <color theme="1"/>
        <rFont val="Calibri"/>
        <family val="2"/>
        <scheme val="minor"/>
      </rPr>
      <t xml:space="preserve"> und t</t>
    </r>
    <r>
      <rPr>
        <vertAlign val="subscript"/>
        <sz val="11"/>
        <color theme="1"/>
        <rFont val="Calibri"/>
        <family val="2"/>
        <scheme val="minor"/>
      </rPr>
      <t>En</t>
    </r>
    <r>
      <rPr>
        <sz val="11"/>
        <color theme="1"/>
        <rFont val="Calibri"/>
        <family val="2"/>
        <scheme val="minor"/>
      </rPr>
      <t xml:space="preserve"> ausgedrückt.</t>
    </r>
  </si>
  <si>
    <r>
      <t>Es ergibt sich der Schnittpunkt t</t>
    </r>
    <r>
      <rPr>
        <vertAlign val="subscript"/>
        <sz val="11"/>
        <color theme="1"/>
        <rFont val="Calibri"/>
        <family val="2"/>
        <scheme val="minor"/>
      </rPr>
      <t>*,S1</t>
    </r>
    <r>
      <rPr>
        <sz val="11"/>
        <color theme="1"/>
        <rFont val="Calibri"/>
        <family val="2"/>
        <scheme val="minor"/>
      </rPr>
      <t xml:space="preserve"> </t>
    </r>
    <r>
      <rPr>
        <sz val="11"/>
        <color theme="1"/>
        <rFont val="Calibri"/>
        <family val="2"/>
        <scheme val="minor"/>
      </rPr>
      <t>:</t>
    </r>
  </si>
  <si>
    <r>
      <t>und Fläche bis zum Schnittpunkt t</t>
    </r>
    <r>
      <rPr>
        <vertAlign val="subscript"/>
        <sz val="11"/>
        <color theme="1"/>
        <rFont val="Calibri"/>
        <family val="2"/>
        <scheme val="minor"/>
      </rPr>
      <t xml:space="preserve">*,S1 </t>
    </r>
    <r>
      <rPr>
        <sz val="11"/>
        <color theme="1"/>
        <rFont val="Calibri"/>
        <family val="2"/>
        <scheme val="minor"/>
      </rPr>
      <t>:</t>
    </r>
  </si>
  <si>
    <t>Die Fläche unter der Jahresdauerlinie, die maximal durch das Arbeitsrechteck abgedeckt werden kann beträgt:</t>
  </si>
  <si>
    <t>Betriebsstd. Bh2:</t>
  </si>
  <si>
    <r>
      <t>P</t>
    </r>
    <r>
      <rPr>
        <vertAlign val="subscript"/>
        <sz val="11"/>
        <color theme="1"/>
        <rFont val="Calibri"/>
        <family val="2"/>
        <scheme val="minor"/>
      </rPr>
      <t>th,Nenn,Modul</t>
    </r>
    <r>
      <rPr>
        <sz val="11"/>
        <color theme="1"/>
        <rFont val="Calibri"/>
        <family val="2"/>
        <scheme val="minor"/>
      </rPr>
      <t xml:space="preserve"> :</t>
    </r>
  </si>
  <si>
    <r>
      <t>P</t>
    </r>
    <r>
      <rPr>
        <vertAlign val="subscript"/>
        <sz val="11"/>
        <color theme="1"/>
        <rFont val="Calibri"/>
        <family val="2"/>
        <scheme val="minor"/>
      </rPr>
      <t>th,Nenn,BHKW gesamt</t>
    </r>
    <r>
      <rPr>
        <sz val="11"/>
        <color theme="1"/>
        <rFont val="Calibri"/>
        <family val="2"/>
        <scheme val="minor"/>
      </rPr>
      <t xml:space="preserve"> :</t>
    </r>
  </si>
  <si>
    <r>
      <t>p</t>
    </r>
    <r>
      <rPr>
        <vertAlign val="subscript"/>
        <sz val="11"/>
        <color theme="0" tint="-0.34998626667073579"/>
        <rFont val="Calibri"/>
        <family val="2"/>
        <scheme val="minor"/>
      </rPr>
      <t>th</t>
    </r>
    <r>
      <rPr>
        <sz val="11"/>
        <color theme="0" tint="-0.34998626667073579"/>
        <rFont val="Calibri"/>
        <family val="2"/>
        <scheme val="minor"/>
      </rPr>
      <t xml:space="preserve"> wenn gewählt</t>
    </r>
  </si>
  <si>
    <r>
      <t>p</t>
    </r>
    <r>
      <rPr>
        <vertAlign val="subscript"/>
        <sz val="11"/>
        <color theme="0" tint="-0.34998626667073579"/>
        <rFont val="Calibri"/>
        <family val="2"/>
        <scheme val="minor"/>
      </rPr>
      <t>th,BHKW,gesamt</t>
    </r>
  </si>
  <si>
    <r>
      <t>P</t>
    </r>
    <r>
      <rPr>
        <vertAlign val="subscript"/>
        <sz val="11"/>
        <color theme="0" tint="-0.34998626667073579"/>
        <rFont val="Calibri"/>
        <family val="2"/>
        <scheme val="minor"/>
      </rPr>
      <t>th,Bed</t>
    </r>
    <r>
      <rPr>
        <sz val="11"/>
        <color theme="0" tint="-0.34998626667073579"/>
        <rFont val="Calibri"/>
        <family val="2"/>
        <scheme val="minor"/>
      </rPr>
      <t>(t)</t>
    </r>
  </si>
  <si>
    <r>
      <t>p</t>
    </r>
    <r>
      <rPr>
        <vertAlign val="subscript"/>
        <sz val="11"/>
        <color theme="0" tint="-0.34998626667073579"/>
        <rFont val="Calibri"/>
        <family val="2"/>
        <scheme val="minor"/>
      </rPr>
      <t>BHKW</t>
    </r>
    <r>
      <rPr>
        <sz val="11"/>
        <color theme="0" tint="-0.34998626667073579"/>
        <rFont val="Calibri"/>
        <family val="2"/>
        <scheme val="minor"/>
      </rPr>
      <t>(t)</t>
    </r>
  </si>
  <si>
    <r>
      <t>P</t>
    </r>
    <r>
      <rPr>
        <vertAlign val="subscript"/>
        <sz val="11"/>
        <color theme="0" tint="-0.34998626667073579"/>
        <rFont val="Calibri"/>
        <family val="2"/>
        <scheme val="minor"/>
      </rPr>
      <t>th,BHKW</t>
    </r>
    <r>
      <rPr>
        <sz val="11"/>
        <color theme="0" tint="-0.34998626667073579"/>
        <rFont val="Calibri"/>
        <family val="2"/>
        <scheme val="minor"/>
      </rPr>
      <t>(t)</t>
    </r>
  </si>
  <si>
    <r>
      <t>P</t>
    </r>
    <r>
      <rPr>
        <vertAlign val="subscript"/>
        <sz val="11"/>
        <color theme="0" tint="-0.34998626667073579"/>
        <rFont val="Calibri"/>
        <family val="2"/>
        <scheme val="minor"/>
      </rPr>
      <t>Bed.</t>
    </r>
    <r>
      <rPr>
        <sz val="11"/>
        <color theme="0" tint="-0.34998626667073579"/>
        <rFont val="Calibri"/>
        <family val="2"/>
        <scheme val="minor"/>
      </rPr>
      <t>&lt;=P</t>
    </r>
    <r>
      <rPr>
        <vertAlign val="subscript"/>
        <sz val="11"/>
        <color theme="0" tint="-0.34998626667073579"/>
        <rFont val="Calibri"/>
        <family val="2"/>
        <scheme val="minor"/>
      </rPr>
      <t>BHKW</t>
    </r>
  </si>
  <si>
    <r>
      <t>p</t>
    </r>
    <r>
      <rPr>
        <vertAlign val="subscript"/>
        <sz val="11"/>
        <color theme="0" tint="-0.34998626667073579"/>
        <rFont val="Calibri"/>
        <family val="2"/>
        <scheme val="minor"/>
      </rPr>
      <t>BHKW1</t>
    </r>
  </si>
  <si>
    <r>
      <t>p</t>
    </r>
    <r>
      <rPr>
        <vertAlign val="subscript"/>
        <sz val="11"/>
        <color theme="0" tint="-0.34998626667073579"/>
        <rFont val="Calibri"/>
        <family val="2"/>
        <scheme val="minor"/>
      </rPr>
      <t>BHKW2</t>
    </r>
  </si>
  <si>
    <r>
      <t>p</t>
    </r>
    <r>
      <rPr>
        <vertAlign val="subscript"/>
        <sz val="11"/>
        <color theme="0" tint="-0.34998626667073579"/>
        <rFont val="Calibri"/>
        <family val="2"/>
        <scheme val="minor"/>
      </rPr>
      <t>BHKW3</t>
    </r>
    <r>
      <rPr>
        <sz val="11"/>
        <color theme="1"/>
        <rFont val="Calibri"/>
        <family val="2"/>
        <scheme val="minor"/>
      </rPr>
      <t/>
    </r>
  </si>
  <si>
    <r>
      <t>p</t>
    </r>
    <r>
      <rPr>
        <vertAlign val="subscript"/>
        <sz val="11"/>
        <color theme="0" tint="-0.34998626667073579"/>
        <rFont val="Calibri"/>
        <family val="2"/>
        <scheme val="minor"/>
      </rPr>
      <t>BHKW4</t>
    </r>
    <r>
      <rPr>
        <sz val="11"/>
        <color theme="1"/>
        <rFont val="Calibri"/>
        <family val="2"/>
        <scheme val="minor"/>
      </rPr>
      <t/>
    </r>
  </si>
  <si>
    <r>
      <t>p</t>
    </r>
    <r>
      <rPr>
        <vertAlign val="subscript"/>
        <sz val="11"/>
        <color theme="0" tint="-0.34998626667073579"/>
        <rFont val="Calibri"/>
        <family val="2"/>
        <scheme val="minor"/>
      </rPr>
      <t>BHKW5</t>
    </r>
    <r>
      <rPr>
        <sz val="11"/>
        <color theme="1"/>
        <rFont val="Calibri"/>
        <family val="2"/>
        <scheme val="minor"/>
      </rPr>
      <t/>
    </r>
  </si>
  <si>
    <r>
      <t>p</t>
    </r>
    <r>
      <rPr>
        <vertAlign val="subscript"/>
        <sz val="11"/>
        <color theme="0" tint="-0.34998626667073579"/>
        <rFont val="Calibri"/>
        <family val="2"/>
        <scheme val="minor"/>
      </rPr>
      <t>BHKW6</t>
    </r>
    <r>
      <rPr>
        <sz val="11"/>
        <color theme="1"/>
        <rFont val="Calibri"/>
        <family val="2"/>
        <scheme val="minor"/>
      </rPr>
      <t/>
    </r>
  </si>
  <si>
    <t>Finanzen</t>
  </si>
  <si>
    <r>
      <rPr>
        <b/>
        <sz val="14"/>
        <color theme="1"/>
        <rFont val="Calibri"/>
        <family val="2"/>
        <scheme val="minor"/>
      </rPr>
      <t xml:space="preserve">BHKW  </t>
    </r>
    <r>
      <rPr>
        <b/>
        <sz val="11"/>
        <color theme="1"/>
        <rFont val="Calibri"/>
        <family val="2"/>
        <scheme val="minor"/>
      </rPr>
      <t xml:space="preserve">                Anzahl:</t>
    </r>
  </si>
  <si>
    <r>
      <rPr>
        <b/>
        <sz val="16"/>
        <color theme="1"/>
        <rFont val="Calibri"/>
        <family val="2"/>
      </rPr>
      <t xml:space="preserve">Kessel </t>
    </r>
    <r>
      <rPr>
        <b/>
        <sz val="11"/>
        <color theme="1"/>
        <rFont val="Calibri"/>
        <family val="2"/>
      </rPr>
      <t xml:space="preserve">             Anzahl:</t>
    </r>
  </si>
  <si>
    <t xml:space="preserve"> </t>
  </si>
  <si>
    <t>Kessel 1</t>
  </si>
  <si>
    <t>Kessel 2</t>
  </si>
  <si>
    <t>Kessel 3</t>
  </si>
  <si>
    <t>Kessel 4</t>
  </si>
  <si>
    <t>Kessel 5</t>
  </si>
  <si>
    <t>Kessel 6</t>
  </si>
  <si>
    <t>Nennleistung:</t>
  </si>
  <si>
    <t>Kesselleistung ges.:</t>
  </si>
  <si>
    <t xml:space="preserve">Kessel </t>
  </si>
  <si>
    <r>
      <t>P</t>
    </r>
    <r>
      <rPr>
        <vertAlign val="subscript"/>
        <sz val="11"/>
        <color theme="1"/>
        <rFont val="Calibri"/>
        <family val="2"/>
        <scheme val="minor"/>
      </rPr>
      <t>th, Nenn, Modul</t>
    </r>
    <r>
      <rPr>
        <sz val="11"/>
        <color theme="1"/>
        <rFont val="Calibri"/>
        <family val="2"/>
        <scheme val="minor"/>
      </rPr>
      <t>:</t>
    </r>
  </si>
  <si>
    <r>
      <t>P</t>
    </r>
    <r>
      <rPr>
        <vertAlign val="subscript"/>
        <sz val="11"/>
        <color theme="1"/>
        <rFont val="Calibri"/>
        <family val="2"/>
        <scheme val="minor"/>
      </rPr>
      <t>th, Nenn,Kessel,gesamt</t>
    </r>
    <r>
      <rPr>
        <sz val="11"/>
        <color theme="1"/>
        <rFont val="Calibri"/>
        <family val="2"/>
        <scheme val="minor"/>
      </rPr>
      <t>:</t>
    </r>
  </si>
  <si>
    <r>
      <t>P</t>
    </r>
    <r>
      <rPr>
        <vertAlign val="subscript"/>
        <sz val="11"/>
        <color theme="1"/>
        <rFont val="Calibri"/>
        <family val="2"/>
        <scheme val="minor"/>
      </rPr>
      <t>th,Kessel+BHKW,gesamt</t>
    </r>
    <r>
      <rPr>
        <sz val="11"/>
        <color theme="1"/>
        <rFont val="Calibri"/>
        <family val="2"/>
        <scheme val="minor"/>
      </rPr>
      <t>:</t>
    </r>
  </si>
  <si>
    <t>gewählte Kesselleistung gesamt</t>
  </si>
  <si>
    <t>benötigte  Kesselleistung</t>
  </si>
  <si>
    <r>
      <t>p</t>
    </r>
    <r>
      <rPr>
        <vertAlign val="subscript"/>
        <sz val="11"/>
        <color theme="1"/>
        <rFont val="Calibri"/>
        <family val="2"/>
        <scheme val="minor"/>
      </rPr>
      <t>th</t>
    </r>
    <r>
      <rPr>
        <sz val="11"/>
        <color theme="1"/>
        <rFont val="Calibri"/>
        <family val="2"/>
        <scheme val="minor"/>
      </rPr>
      <t xml:space="preserve"> (=P</t>
    </r>
    <r>
      <rPr>
        <vertAlign val="subscript"/>
        <sz val="11"/>
        <color theme="1"/>
        <rFont val="Calibri"/>
        <family val="2"/>
        <scheme val="minor"/>
      </rPr>
      <t>th,BHKW+Kessel, gesamt</t>
    </r>
    <r>
      <rPr>
        <sz val="11"/>
        <color theme="1"/>
        <rFont val="Calibri"/>
        <family val="2"/>
        <scheme val="minor"/>
      </rPr>
      <t>/Heizlast)</t>
    </r>
  </si>
  <si>
    <r>
      <t>t</t>
    </r>
    <r>
      <rPr>
        <vertAlign val="subscript"/>
        <sz val="11"/>
        <color theme="1"/>
        <rFont val="Calibri"/>
        <family val="2"/>
        <scheme val="minor"/>
      </rPr>
      <t>s</t>
    </r>
    <r>
      <rPr>
        <sz val="11"/>
        <color theme="1"/>
        <rFont val="Calibri"/>
        <family val="2"/>
        <scheme val="minor"/>
      </rPr>
      <t xml:space="preserve"> (Schnittpkt. P</t>
    </r>
    <r>
      <rPr>
        <vertAlign val="subscript"/>
        <sz val="11"/>
        <color theme="1"/>
        <rFont val="Calibri"/>
        <family val="2"/>
        <scheme val="minor"/>
      </rPr>
      <t>th,BHKW+Kessel</t>
    </r>
    <r>
      <rPr>
        <sz val="11"/>
        <color theme="1"/>
        <rFont val="Calibri"/>
        <family val="2"/>
        <scheme val="minor"/>
      </rPr>
      <t xml:space="preserve"> mit JDL)</t>
    </r>
  </si>
  <si>
    <t>Bedarfsdeckung BHKW+Kessle ges.</t>
  </si>
  <si>
    <t>Bedarfsdeckung Kessel gesamt</t>
  </si>
  <si>
    <t>Hilfstabellen für Diagramm</t>
  </si>
  <si>
    <r>
      <t xml:space="preserve">Die normierte thermische BHKW-Leistung </t>
    </r>
    <r>
      <rPr>
        <i/>
        <sz val="11"/>
        <color theme="1"/>
        <rFont val="Calibri"/>
        <family val="2"/>
        <scheme val="minor"/>
      </rPr>
      <t>p</t>
    </r>
    <r>
      <rPr>
        <vertAlign val="subscript"/>
        <sz val="11"/>
        <color theme="1"/>
        <rFont val="Calibri"/>
        <family val="2"/>
        <scheme val="minor"/>
      </rPr>
      <t>th1</t>
    </r>
    <r>
      <rPr>
        <sz val="11"/>
        <color theme="1"/>
        <rFont val="Calibri"/>
        <family val="2"/>
        <scheme val="minor"/>
      </rPr>
      <t xml:space="preserve"> beträgt:</t>
    </r>
  </si>
  <si>
    <r>
      <t xml:space="preserve">Zur Bestimmung der Betriebszeit eines weiteren BHKW wird die Fläche unter der Jahresdauerlinie bis zur (normierten) Summe der thermischen BHKW-Leistungen </t>
    </r>
    <r>
      <rPr>
        <i/>
        <sz val="11"/>
        <color theme="1"/>
        <rFont val="Calibri"/>
        <family val="2"/>
        <scheme val="minor"/>
      </rPr>
      <t>p</t>
    </r>
    <r>
      <rPr>
        <vertAlign val="subscript"/>
        <sz val="11"/>
        <color theme="1"/>
        <rFont val="Calibri"/>
        <family val="2"/>
        <scheme val="minor"/>
      </rPr>
      <t>th2</t>
    </r>
    <r>
      <rPr>
        <sz val="11"/>
        <color theme="1"/>
        <rFont val="Calibri"/>
        <family val="2"/>
        <scheme val="minor"/>
      </rPr>
      <t xml:space="preserve"> berechnet und hiervon F</t>
    </r>
    <r>
      <rPr>
        <vertAlign val="subscript"/>
        <sz val="11"/>
        <color theme="1"/>
        <rFont val="Calibri"/>
        <family val="2"/>
        <scheme val="minor"/>
      </rPr>
      <t>BHKW1</t>
    </r>
    <r>
      <rPr>
        <sz val="11"/>
        <color theme="1"/>
        <rFont val="Calibri"/>
        <family val="2"/>
        <scheme val="minor"/>
      </rPr>
      <t xml:space="preserve"> abgezogen:</t>
    </r>
  </si>
  <si>
    <r>
      <t>E</t>
    </r>
    <r>
      <rPr>
        <vertAlign val="subscript"/>
        <sz val="11"/>
        <color theme="1"/>
        <rFont val="Calibri"/>
        <family val="2"/>
        <scheme val="minor"/>
      </rPr>
      <t>th,Kessel, gesamt</t>
    </r>
    <r>
      <rPr>
        <sz val="11"/>
        <color theme="1"/>
        <rFont val="Calibri"/>
        <family val="2"/>
        <scheme val="minor"/>
      </rPr>
      <t xml:space="preserve"> (kWh):</t>
    </r>
  </si>
  <si>
    <t>benötigte Leistung:</t>
  </si>
  <si>
    <t>Eingabefelder sind grün</t>
  </si>
  <si>
    <r>
      <t>P</t>
    </r>
    <r>
      <rPr>
        <vertAlign val="subscript"/>
        <sz val="11"/>
        <color theme="0" tint="-0.249977111117893"/>
        <rFont val="Calibri"/>
        <family val="2"/>
        <scheme val="minor"/>
      </rPr>
      <t>el,Bed.</t>
    </r>
    <r>
      <rPr>
        <sz val="11"/>
        <color theme="0" tint="-0.249977111117893"/>
        <rFont val="Calibri"/>
        <family val="2"/>
        <scheme val="minor"/>
      </rPr>
      <t>(t)</t>
    </r>
  </si>
  <si>
    <r>
      <t>p</t>
    </r>
    <r>
      <rPr>
        <vertAlign val="subscript"/>
        <sz val="11"/>
        <color theme="0" tint="-0.249977111117893"/>
        <rFont val="Calibri"/>
        <family val="2"/>
        <scheme val="minor"/>
      </rPr>
      <t>el,BHKW</t>
    </r>
    <r>
      <rPr>
        <sz val="11"/>
        <color theme="0" tint="-0.249977111117893"/>
        <rFont val="Calibri"/>
        <family val="2"/>
        <scheme val="minor"/>
      </rPr>
      <t>(t)</t>
    </r>
  </si>
  <si>
    <r>
      <t>p(0 bis t</t>
    </r>
    <r>
      <rPr>
        <vertAlign val="subscript"/>
        <sz val="11"/>
        <color theme="0" tint="-0.249977111117893"/>
        <rFont val="Calibri"/>
        <family val="2"/>
        <scheme val="minor"/>
      </rPr>
      <t>E</t>
    </r>
    <r>
      <rPr>
        <sz val="11"/>
        <color theme="0" tint="-0.249977111117893"/>
        <rFont val="Calibri"/>
        <family val="2"/>
        <scheme val="minor"/>
      </rPr>
      <t>)</t>
    </r>
  </si>
  <si>
    <t>Hersteller / Typ:</t>
  </si>
  <si>
    <t>Ct/kWh</t>
  </si>
  <si>
    <t>EEG-Abgabe</t>
  </si>
  <si>
    <t xml:space="preserve">Gasbezug </t>
  </si>
  <si>
    <t>EEX-Einsp.vergütung</t>
  </si>
  <si>
    <t>KWK-Bonus</t>
  </si>
  <si>
    <t>Leistung wenn gewählt</t>
  </si>
  <si>
    <t>Wartung BHKW</t>
  </si>
  <si>
    <t>Strom-Abrechn. int.</t>
  </si>
  <si>
    <t>€</t>
  </si>
  <si>
    <t>Investitionen</t>
  </si>
  <si>
    <t>Zinssatz</t>
  </si>
  <si>
    <t>Inflation</t>
  </si>
  <si>
    <t>Volllaststunden</t>
  </si>
  <si>
    <t>Bedarfsdeckung th.</t>
  </si>
  <si>
    <t>Jahreswärmebedarf:</t>
  </si>
  <si>
    <t>Gaspreis:</t>
  </si>
  <si>
    <t>Gaskosten pro Jahr:</t>
  </si>
  <si>
    <t>Betriebskostenvergleich:</t>
  </si>
  <si>
    <t>Jahresstrombedarf:</t>
  </si>
  <si>
    <r>
      <t>η</t>
    </r>
    <r>
      <rPr>
        <vertAlign val="subscript"/>
        <sz val="11"/>
        <color theme="1"/>
        <rFont val="Calibri"/>
        <family val="2"/>
      </rPr>
      <t>th,</t>
    </r>
    <r>
      <rPr>
        <vertAlign val="subscript"/>
        <sz val="11"/>
        <color rgb="FFFF0000"/>
        <rFont val="Calibri"/>
        <family val="2"/>
      </rPr>
      <t>Hi</t>
    </r>
    <r>
      <rPr>
        <sz val="11"/>
        <color theme="1"/>
        <rFont val="Calibri"/>
        <family val="2"/>
      </rPr>
      <t>:</t>
    </r>
  </si>
  <si>
    <r>
      <t>Ø-η</t>
    </r>
    <r>
      <rPr>
        <vertAlign val="subscript"/>
        <sz val="11"/>
        <color theme="1"/>
        <rFont val="Calibri"/>
        <family val="2"/>
      </rPr>
      <t>th,</t>
    </r>
    <r>
      <rPr>
        <vertAlign val="subscript"/>
        <sz val="11"/>
        <color rgb="FFFF0000"/>
        <rFont val="Calibri"/>
        <family val="2"/>
      </rPr>
      <t>Hi</t>
    </r>
    <r>
      <rPr>
        <sz val="11"/>
        <color theme="1"/>
        <rFont val="Calibri"/>
        <family val="2"/>
      </rPr>
      <t>:</t>
    </r>
  </si>
  <si>
    <r>
      <t>η</t>
    </r>
    <r>
      <rPr>
        <vertAlign val="subscript"/>
        <sz val="11"/>
        <color theme="1"/>
        <rFont val="Calibri"/>
        <family val="2"/>
      </rPr>
      <t>el,</t>
    </r>
    <r>
      <rPr>
        <vertAlign val="subscript"/>
        <sz val="11"/>
        <color rgb="FFFF0000"/>
        <rFont val="Calibri"/>
        <family val="2"/>
      </rPr>
      <t>Hi</t>
    </r>
    <r>
      <rPr>
        <sz val="11"/>
        <color theme="1"/>
        <rFont val="Calibri"/>
        <family val="2"/>
      </rPr>
      <t>:</t>
    </r>
  </si>
  <si>
    <r>
      <t>η</t>
    </r>
    <r>
      <rPr>
        <vertAlign val="subscript"/>
        <sz val="11"/>
        <color theme="1"/>
        <rFont val="Calibri"/>
        <family val="2"/>
      </rPr>
      <t>gesamt,</t>
    </r>
    <r>
      <rPr>
        <vertAlign val="subscript"/>
        <sz val="11"/>
        <color rgb="FFFF0000"/>
        <rFont val="Calibri"/>
        <family val="2"/>
      </rPr>
      <t>Hi</t>
    </r>
    <r>
      <rPr>
        <sz val="11"/>
        <color theme="1"/>
        <rFont val="Calibri"/>
        <family val="2"/>
      </rPr>
      <t>:</t>
    </r>
  </si>
  <si>
    <r>
      <t>Umrechnung von Heizwert in Brennwert (H</t>
    </r>
    <r>
      <rPr>
        <vertAlign val="subscript"/>
        <sz val="9"/>
        <color theme="1"/>
        <rFont val="Calibri"/>
        <family val="2"/>
        <scheme val="minor"/>
      </rPr>
      <t>s</t>
    </r>
    <r>
      <rPr>
        <sz val="9"/>
        <color theme="1"/>
        <rFont val="Calibri"/>
        <family val="2"/>
        <scheme val="minor"/>
      </rPr>
      <t>):  H</t>
    </r>
    <r>
      <rPr>
        <vertAlign val="subscript"/>
        <sz val="9"/>
        <color theme="1"/>
        <rFont val="Calibri"/>
        <family val="2"/>
        <scheme val="minor"/>
      </rPr>
      <t xml:space="preserve">s </t>
    </r>
    <r>
      <rPr>
        <sz val="9"/>
        <color theme="1"/>
        <rFont val="Calibri"/>
        <family val="2"/>
        <scheme val="minor"/>
      </rPr>
      <t xml:space="preserve">= 1,11 </t>
    </r>
    <r>
      <rPr>
        <sz val="9"/>
        <color theme="1"/>
        <rFont val="Calibri"/>
        <family val="2"/>
      </rPr>
      <t>· H</t>
    </r>
    <r>
      <rPr>
        <vertAlign val="subscript"/>
        <sz val="9"/>
        <color theme="1"/>
        <rFont val="Calibri"/>
        <family val="2"/>
      </rPr>
      <t>i</t>
    </r>
  </si>
  <si>
    <r>
      <t>η</t>
    </r>
    <r>
      <rPr>
        <vertAlign val="subscript"/>
        <sz val="11"/>
        <color theme="1"/>
        <rFont val="Calibri"/>
        <family val="2"/>
      </rPr>
      <t>th,Kessel,</t>
    </r>
    <r>
      <rPr>
        <vertAlign val="subscript"/>
        <sz val="11"/>
        <color rgb="FFFF0000"/>
        <rFont val="Calibri"/>
        <family val="2"/>
      </rPr>
      <t>Hi</t>
    </r>
    <r>
      <rPr>
        <sz val="11"/>
        <color theme="1"/>
        <rFont val="Calibri"/>
        <family val="2"/>
      </rPr>
      <t>:</t>
    </r>
  </si>
  <si>
    <r>
      <t xml:space="preserve">Gasverbrauch </t>
    </r>
    <r>
      <rPr>
        <sz val="11"/>
        <color rgb="FFFF0000"/>
        <rFont val="Calibri"/>
        <family val="2"/>
      </rPr>
      <t>H</t>
    </r>
    <r>
      <rPr>
        <vertAlign val="subscript"/>
        <sz val="11"/>
        <color rgb="FFFF0000"/>
        <rFont val="Calibri"/>
        <family val="2"/>
      </rPr>
      <t>i</t>
    </r>
    <r>
      <rPr>
        <sz val="11"/>
        <rFont val="Calibri"/>
        <family val="2"/>
      </rPr>
      <t>:</t>
    </r>
  </si>
  <si>
    <r>
      <rPr>
        <b/>
        <u/>
        <sz val="11"/>
        <color theme="1"/>
        <rFont val="Calibri"/>
        <family val="2"/>
        <scheme val="minor"/>
      </rPr>
      <t>Referenz</t>
    </r>
    <r>
      <rPr>
        <b/>
        <sz val="11"/>
        <color theme="1"/>
        <rFont val="Calibri"/>
        <family val="2"/>
        <scheme val="minor"/>
      </rPr>
      <t>: reiner Kesselbetrieb, voller Strombezug</t>
    </r>
  </si>
  <si>
    <t>BHKW + Spitzenkessel Stromvolleinspeisung</t>
  </si>
  <si>
    <t>Wärme BHKW</t>
  </si>
  <si>
    <r>
      <t xml:space="preserve">Gasverbr. BHKW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</si>
  <si>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Wärme Kessel</t>
  </si>
  <si>
    <r>
      <t xml:space="preserve">Gasverbr. Kessel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</si>
  <si>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Gesamtkosten:</t>
  </si>
  <si>
    <r>
      <t xml:space="preserve">Gasverbr. gesamt </t>
    </r>
    <r>
      <rPr>
        <sz val="11"/>
        <color rgb="FFFF0000"/>
        <rFont val="Calibri"/>
        <family val="2"/>
        <scheme val="minor"/>
      </rPr>
      <t>H</t>
    </r>
    <r>
      <rPr>
        <vertAlign val="subscript"/>
        <sz val="11"/>
        <color rgb="FFFF0000"/>
        <rFont val="Calibri"/>
        <family val="2"/>
        <scheme val="minor"/>
      </rPr>
      <t>i</t>
    </r>
    <r>
      <rPr>
        <sz val="11"/>
        <color theme="1"/>
        <rFont val="Calibri"/>
        <family val="2"/>
        <scheme val="minor"/>
      </rPr>
      <t>:</t>
    </r>
  </si>
  <si>
    <t>BHKW-Wartung:</t>
  </si>
  <si>
    <r>
      <t>E</t>
    </r>
    <r>
      <rPr>
        <vertAlign val="subscript"/>
        <sz val="11"/>
        <color theme="1"/>
        <rFont val="Calibri"/>
        <family val="2"/>
        <scheme val="minor"/>
      </rPr>
      <t>el,BHKW gesamt</t>
    </r>
    <r>
      <rPr>
        <sz val="11"/>
        <color theme="1"/>
        <rFont val="Calibri"/>
        <family val="2"/>
        <scheme val="minor"/>
      </rPr>
      <t xml:space="preserve"> :</t>
    </r>
  </si>
  <si>
    <t>Gesamtleistung Module:</t>
  </si>
  <si>
    <t>BHKW gewählt:</t>
  </si>
  <si>
    <r>
      <rPr>
        <sz val="11"/>
        <color theme="1"/>
        <rFont val="Calibri"/>
        <family val="2"/>
        <scheme val="minor"/>
      </rPr>
      <t>Anzahl Module</t>
    </r>
    <r>
      <rPr>
        <b/>
        <sz val="11"/>
        <color theme="1"/>
        <rFont val="Calibri"/>
        <family val="2"/>
        <scheme val="minor"/>
      </rPr>
      <t>:</t>
    </r>
  </si>
  <si>
    <r>
      <t>P</t>
    </r>
    <r>
      <rPr>
        <vertAlign val="subscript"/>
        <sz val="11"/>
        <color theme="0" tint="-0.499984740745262"/>
        <rFont val="Calibri"/>
        <family val="2"/>
        <scheme val="minor"/>
      </rPr>
      <t>th,Nenn</t>
    </r>
    <r>
      <rPr>
        <sz val="8"/>
        <color theme="0" tint="-0.499984740745262"/>
        <rFont val="Calibri"/>
        <family val="2"/>
        <scheme val="minor"/>
      </rPr>
      <t xml:space="preserve"> (wenn gewählt)</t>
    </r>
    <r>
      <rPr>
        <sz val="11"/>
        <color theme="0" tint="-0.499984740745262"/>
        <rFont val="Calibri"/>
        <family val="2"/>
        <scheme val="minor"/>
      </rPr>
      <t>:</t>
    </r>
  </si>
  <si>
    <r>
      <t xml:space="preserve">Erzeuger </t>
    </r>
    <r>
      <rPr>
        <sz val="16"/>
        <color theme="1"/>
        <rFont val="Calibri"/>
        <family val="2"/>
        <scheme val="minor"/>
      </rPr>
      <t>(neu)</t>
    </r>
  </si>
  <si>
    <t>Leistung gesamt:</t>
  </si>
  <si>
    <t>Erdgassteuer-Rückerst.</t>
  </si>
  <si>
    <r>
      <t>Wirkungsgrade und Gaspreis bezogen auf den (inneren) Heizwert (</t>
    </r>
    <r>
      <rPr>
        <sz val="9"/>
        <color rgb="FFFF0000"/>
        <rFont val="Calibri"/>
        <family val="2"/>
        <scheme val="minor"/>
      </rPr>
      <t>H</t>
    </r>
    <r>
      <rPr>
        <vertAlign val="subscript"/>
        <sz val="9"/>
        <color rgb="FFFF0000"/>
        <rFont val="Calibri"/>
        <family val="2"/>
        <scheme val="minor"/>
      </rPr>
      <t>i</t>
    </r>
    <r>
      <rPr>
        <sz val="9"/>
        <color theme="1"/>
        <rFont val="Calibri"/>
        <family val="2"/>
        <scheme val="minor"/>
      </rPr>
      <t>, früher: unterer Heizwert H</t>
    </r>
    <r>
      <rPr>
        <vertAlign val="subscript"/>
        <sz val="9"/>
        <color theme="1"/>
        <rFont val="Calibri"/>
        <family val="2"/>
        <scheme val="minor"/>
      </rPr>
      <t>u</t>
    </r>
    <r>
      <rPr>
        <sz val="9"/>
        <color theme="1"/>
        <rFont val="Calibri"/>
        <family val="2"/>
        <scheme val="minor"/>
      </rPr>
      <t>)</t>
    </r>
  </si>
  <si>
    <r>
      <t>Ct/kWh(</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</si>
  <si>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r>
      <t>Eig.verbr. Modul E</t>
    </r>
    <r>
      <rPr>
        <vertAlign val="subscript"/>
        <sz val="11"/>
        <color theme="1"/>
        <rFont val="Calibri"/>
        <family val="2"/>
        <scheme val="minor"/>
      </rPr>
      <t>el,BHKW,EV</t>
    </r>
    <r>
      <rPr>
        <sz val="11"/>
        <color theme="1"/>
        <rFont val="Calibri"/>
        <family val="2"/>
        <scheme val="minor"/>
      </rPr>
      <t xml:space="preserve"> (kWh):</t>
    </r>
  </si>
  <si>
    <r>
      <t>Eig.verbr. gesamt E</t>
    </r>
    <r>
      <rPr>
        <vertAlign val="subscript"/>
        <sz val="11"/>
        <color theme="1"/>
        <rFont val="Calibri"/>
        <family val="2"/>
        <scheme val="minor"/>
      </rPr>
      <t>el,Gesamt,EV</t>
    </r>
    <r>
      <rPr>
        <sz val="11"/>
        <color theme="1"/>
        <rFont val="Calibri"/>
        <family val="2"/>
        <scheme val="minor"/>
      </rPr>
      <t xml:space="preserve"> (kWh):</t>
    </r>
  </si>
  <si>
    <r>
      <t>E</t>
    </r>
    <r>
      <rPr>
        <vertAlign val="subscript"/>
        <sz val="11"/>
        <color theme="1"/>
        <rFont val="Calibri"/>
        <family val="2"/>
        <scheme val="minor"/>
      </rPr>
      <t xml:space="preserve">el,modul </t>
    </r>
    <r>
      <rPr>
        <sz val="11"/>
        <color theme="1"/>
        <rFont val="Calibri"/>
        <family val="2"/>
        <scheme val="minor"/>
      </rPr>
      <t>(kWh):</t>
    </r>
  </si>
  <si>
    <r>
      <t>E</t>
    </r>
    <r>
      <rPr>
        <vertAlign val="subscript"/>
        <sz val="11"/>
        <color theme="1"/>
        <rFont val="Calibri"/>
        <family val="2"/>
        <scheme val="minor"/>
      </rPr>
      <t xml:space="preserve">el,gesamt </t>
    </r>
    <r>
      <rPr>
        <sz val="11"/>
        <color theme="1"/>
        <rFont val="Calibri"/>
        <family val="2"/>
        <scheme val="minor"/>
      </rPr>
      <t>(kWh):</t>
    </r>
  </si>
  <si>
    <t>vorauss. Bedarfsdeckung Modul =(max.+stat.)/2</t>
  </si>
  <si>
    <r>
      <t xml:space="preserve">Volllaststunden </t>
    </r>
    <r>
      <rPr>
        <sz val="8"/>
        <color theme="0" tint="-0.249977111117893"/>
        <rFont val="Calibri"/>
        <family val="2"/>
        <scheme val="minor"/>
      </rPr>
      <t>wenn gewählt</t>
    </r>
    <r>
      <rPr>
        <sz val="11"/>
        <color theme="0" tint="-0.249977111117893"/>
        <rFont val="Calibri"/>
        <family val="2"/>
        <scheme val="minor"/>
      </rPr>
      <t>:</t>
    </r>
  </si>
  <si>
    <t>vorauss. Bedarfsdeckung gesamt:</t>
  </si>
  <si>
    <t>Wärme</t>
  </si>
  <si>
    <t>Strom</t>
  </si>
  <si>
    <t>Gassteuer-Rückerst.:</t>
  </si>
  <si>
    <t>Vergütung BHKW-Strom:</t>
  </si>
  <si>
    <t>Gutschriften BHKW</t>
  </si>
  <si>
    <t>Summe Gutschriften BHKW:</t>
  </si>
  <si>
    <t>(KWK-Bonus für 10 Jahre)</t>
  </si>
  <si>
    <r>
      <t xml:space="preserve">kWh </t>
    </r>
    <r>
      <rPr>
        <sz val="9"/>
        <color rgb="FFFF0000"/>
        <rFont val="Calibri"/>
        <family val="2"/>
        <scheme val="minor"/>
      </rPr>
      <t>H</t>
    </r>
    <r>
      <rPr>
        <vertAlign val="subscript"/>
        <sz val="9"/>
        <color rgb="FFFF0000"/>
        <rFont val="Calibri"/>
        <family val="2"/>
        <scheme val="minor"/>
      </rPr>
      <t>s</t>
    </r>
  </si>
  <si>
    <r>
      <t xml:space="preserve">kWh    </t>
    </r>
    <r>
      <rPr>
        <sz val="9"/>
        <color theme="1"/>
        <rFont val="Calibri"/>
        <family val="2"/>
        <scheme val="minor"/>
      </rPr>
      <t>≙</t>
    </r>
  </si>
  <si>
    <t>à</t>
  </si>
  <si>
    <t>Bedarfsdeckung:</t>
  </si>
  <si>
    <t>BHKW gesamt:</t>
  </si>
  <si>
    <t>Betriebskosteneinsparung:</t>
  </si>
  <si>
    <t>geschätzter zukünftiger Inflationssatz</t>
  </si>
  <si>
    <t>Investitionskosten:</t>
  </si>
  <si>
    <t>Investitionssumme:</t>
  </si>
  <si>
    <t>innerhalb d. ersten 10 Jahre:</t>
  </si>
  <si>
    <r>
      <t xml:space="preserve">nach 10 Jahren </t>
    </r>
    <r>
      <rPr>
        <sz val="9"/>
        <color theme="1"/>
        <rFont val="Calibri"/>
        <family val="2"/>
        <scheme val="minor"/>
      </rPr>
      <t>(ohne KWK-Bonus)</t>
    </r>
    <r>
      <rPr>
        <sz val="11"/>
        <color theme="1"/>
        <rFont val="Calibri"/>
        <family val="2"/>
        <scheme val="minor"/>
      </rPr>
      <t>:</t>
    </r>
  </si>
  <si>
    <t>Jahre</t>
  </si>
  <si>
    <t>BHKW + Spitzenkessel, Stromeigenverbrauch</t>
  </si>
  <si>
    <t>BHKW und Spitzenlastkessel mit Stromeigenverbrauch</t>
  </si>
  <si>
    <t>BHKW:</t>
  </si>
  <si>
    <t>Kessel:</t>
  </si>
  <si>
    <t>ab 11. Betriebsjahr:</t>
  </si>
  <si>
    <t>(ohne KWK-Bonus)</t>
  </si>
  <si>
    <t>jährliche Betriebskosteneinsparung:</t>
  </si>
  <si>
    <t>(für 10 Jahre)</t>
  </si>
  <si>
    <t>(nach 10 Jahren)</t>
  </si>
  <si>
    <t>ohne KWK-Bonus:</t>
  </si>
  <si>
    <t>Armortisationszeit:</t>
  </si>
  <si>
    <t>Objekt:</t>
  </si>
  <si>
    <r>
      <t>Heizlast (P</t>
    </r>
    <r>
      <rPr>
        <b/>
        <vertAlign val="subscript"/>
        <sz val="11"/>
        <color theme="1"/>
        <rFont val="Calibri"/>
        <family val="2"/>
        <scheme val="minor"/>
      </rPr>
      <t>th,max</t>
    </r>
    <r>
      <rPr>
        <b/>
        <sz val="11"/>
        <color theme="1"/>
        <rFont val="Calibri"/>
        <family val="2"/>
        <scheme val="minor"/>
      </rPr>
      <t>):</t>
    </r>
  </si>
  <si>
    <t>Bedarfsdeckung durch BHKW:</t>
  </si>
  <si>
    <t>Wärme:</t>
  </si>
  <si>
    <t>Strom:</t>
  </si>
  <si>
    <t>Betrachtet werden die Investitionsmehrkosten und die Betriebskosteneinsparung im Vergleich zum reinen Kesselbetrieb.</t>
  </si>
  <si>
    <t>Kalkulationszinssatz:</t>
  </si>
  <si>
    <t>Inflationsrate:</t>
  </si>
  <si>
    <t>vermiedene Netznutzungsentgelte</t>
  </si>
  <si>
    <t>KWK-Bonus auf ges. BHKW-Strom (für 10 Jahre)</t>
  </si>
  <si>
    <t>Die Summe aller Barwerte über den Nutzungszeitraum  ist der Vermögenszuwachs, bewertet auf den Tag der Investition. Ist die Summe (kumulierter Barwerte) positiv, so ist die Investition "rentierlicher" als eine anderweitige Anlage des Kapitals zu dem angesetzten Kalkulationszinssatz. (Nach Logik der BW-Methode müsste jede Investition getätigt werden, die einen positiven BW hat)</t>
  </si>
  <si>
    <t>(Gesamt-BHKW-Strom - Eigenverbrauch)</t>
  </si>
  <si>
    <t>Betr. stunden</t>
  </si>
  <si>
    <r>
      <rPr>
        <b/>
        <sz val="11"/>
        <color theme="1"/>
        <rFont val="Calibri"/>
        <family val="2"/>
        <scheme val="minor"/>
      </rPr>
      <t>P</t>
    </r>
    <r>
      <rPr>
        <b/>
        <vertAlign val="subscript"/>
        <sz val="11"/>
        <color theme="1"/>
        <rFont val="Calibri"/>
        <family val="2"/>
        <scheme val="minor"/>
      </rPr>
      <t>el</t>
    </r>
    <r>
      <rPr>
        <b/>
        <sz val="11"/>
        <color theme="1"/>
        <rFont val="Calibri"/>
        <family val="2"/>
        <scheme val="minor"/>
      </rPr>
      <t xml:space="preserve"> </t>
    </r>
    <r>
      <rPr>
        <b/>
        <sz val="9"/>
        <color theme="1"/>
        <rFont val="Calibri"/>
        <family val="2"/>
        <scheme val="minor"/>
      </rPr>
      <t xml:space="preserve">  (kW)</t>
    </r>
  </si>
  <si>
    <r>
      <t>P</t>
    </r>
    <r>
      <rPr>
        <b/>
        <vertAlign val="subscript"/>
        <sz val="9"/>
        <color theme="1"/>
        <rFont val="Calibri"/>
        <family val="2"/>
        <scheme val="minor"/>
      </rPr>
      <t>th</t>
    </r>
    <r>
      <rPr>
        <b/>
        <sz val="9"/>
        <color theme="1"/>
        <rFont val="Calibri"/>
        <family val="2"/>
        <scheme val="minor"/>
      </rPr>
      <t xml:space="preserve">   (kW)</t>
    </r>
  </si>
  <si>
    <r>
      <rPr>
        <b/>
        <sz val="11"/>
        <color theme="1"/>
        <rFont val="Calibri"/>
        <family val="2"/>
        <scheme val="minor"/>
      </rPr>
      <t>P</t>
    </r>
    <r>
      <rPr>
        <b/>
        <vertAlign val="subscript"/>
        <sz val="11"/>
        <color theme="1"/>
        <rFont val="Calibri"/>
        <family val="2"/>
        <scheme val="minor"/>
      </rPr>
      <t>th</t>
    </r>
    <r>
      <rPr>
        <b/>
        <sz val="9"/>
        <color theme="1"/>
        <rFont val="Calibri"/>
        <family val="2"/>
        <scheme val="minor"/>
      </rPr>
      <t xml:space="preserve"> (kW)</t>
    </r>
  </si>
  <si>
    <r>
      <rPr>
        <b/>
        <sz val="11"/>
        <color theme="1"/>
        <rFont val="Calibri"/>
        <family val="2"/>
        <scheme val="minor"/>
      </rPr>
      <t>η</t>
    </r>
    <r>
      <rPr>
        <b/>
        <vertAlign val="subscript"/>
        <sz val="11"/>
        <color theme="1"/>
        <rFont val="Calibri"/>
        <family val="2"/>
        <scheme val="minor"/>
      </rPr>
      <t>el</t>
    </r>
    <r>
      <rPr>
        <b/>
        <sz val="9"/>
        <color theme="1"/>
        <rFont val="Calibri"/>
        <family val="2"/>
        <scheme val="minor"/>
      </rPr>
      <t xml:space="preserve"> (H</t>
    </r>
    <r>
      <rPr>
        <b/>
        <vertAlign val="subscript"/>
        <sz val="9"/>
        <color rgb="FFFF0000"/>
        <rFont val="Calibri"/>
        <family val="2"/>
        <scheme val="minor"/>
      </rPr>
      <t>i</t>
    </r>
    <r>
      <rPr>
        <b/>
        <sz val="9"/>
        <color theme="1"/>
        <rFont val="Calibri"/>
        <family val="2"/>
        <scheme val="minor"/>
      </rPr>
      <t>)</t>
    </r>
  </si>
  <si>
    <r>
      <rPr>
        <b/>
        <sz val="11"/>
        <color theme="1"/>
        <rFont val="Calibri"/>
        <family val="2"/>
        <scheme val="minor"/>
      </rPr>
      <t>η</t>
    </r>
    <r>
      <rPr>
        <b/>
        <vertAlign val="subscript"/>
        <sz val="11"/>
        <color theme="1"/>
        <rFont val="Calibri"/>
        <family val="2"/>
        <scheme val="minor"/>
      </rPr>
      <t>th</t>
    </r>
    <r>
      <rPr>
        <b/>
        <vertAlign val="subscript"/>
        <sz val="9"/>
        <color theme="1"/>
        <rFont val="Calibri"/>
        <family val="2"/>
        <scheme val="minor"/>
      </rPr>
      <t xml:space="preserve">  </t>
    </r>
    <r>
      <rPr>
        <b/>
        <sz val="9"/>
        <color theme="1"/>
        <rFont val="Calibri"/>
        <family val="2"/>
        <scheme val="minor"/>
      </rPr>
      <t xml:space="preserve"> (H</t>
    </r>
    <r>
      <rPr>
        <b/>
        <vertAlign val="subscript"/>
        <sz val="9"/>
        <color rgb="FFFF0000"/>
        <rFont val="Calibri"/>
        <family val="2"/>
        <scheme val="minor"/>
      </rPr>
      <t>i</t>
    </r>
    <r>
      <rPr>
        <b/>
        <sz val="9"/>
        <color theme="1"/>
        <rFont val="Calibri"/>
        <family val="2"/>
        <scheme val="minor"/>
      </rPr>
      <t>)</t>
    </r>
  </si>
  <si>
    <r>
      <t xml:space="preserve">η  </t>
    </r>
    <r>
      <rPr>
        <b/>
        <sz val="9"/>
        <color theme="1"/>
        <rFont val="Calibri"/>
        <family val="2"/>
      </rPr>
      <t>(H</t>
    </r>
    <r>
      <rPr>
        <b/>
        <vertAlign val="subscript"/>
        <sz val="9"/>
        <color rgb="FFFF0000"/>
        <rFont val="Calibri"/>
        <family val="2"/>
      </rPr>
      <t>i</t>
    </r>
    <r>
      <rPr>
        <b/>
        <sz val="9"/>
        <rFont val="Calibri"/>
        <family val="2"/>
      </rPr>
      <t>)</t>
    </r>
  </si>
  <si>
    <t>Zusatzbezug</t>
  </si>
  <si>
    <t>Eigenbedarfsdeckung</t>
  </si>
  <si>
    <t>jährliche Betriebskosteneinsparung durch BHKW-Einsatz:</t>
  </si>
  <si>
    <t>kumulierte Barwerte (€)</t>
  </si>
  <si>
    <t>Barwertmethode (Kapitalwertmethode)</t>
  </si>
  <si>
    <r>
      <t>Annuitäten-</t>
    </r>
    <r>
      <rPr>
        <sz val="11"/>
        <color theme="1"/>
        <rFont val="Calibri"/>
        <family val="2"/>
        <scheme val="minor"/>
      </rPr>
      <t>(Jahres-)</t>
    </r>
    <r>
      <rPr>
        <b/>
        <sz val="11"/>
        <color theme="1"/>
        <rFont val="Calibri"/>
        <family val="2"/>
        <scheme val="minor"/>
      </rPr>
      <t xml:space="preserve">methode </t>
    </r>
    <r>
      <rPr>
        <sz val="11"/>
        <color theme="1"/>
        <rFont val="Calibri"/>
        <family val="2"/>
        <scheme val="minor"/>
      </rPr>
      <t>(statisch)</t>
    </r>
  </si>
  <si>
    <t>Realzinsfaktor (ZR):</t>
  </si>
  <si>
    <t>erwartete Betr.zeit:</t>
  </si>
  <si>
    <t>erwartete Betriebsdauer:</t>
  </si>
  <si>
    <r>
      <t>=(ZR</t>
    </r>
    <r>
      <rPr>
        <vertAlign val="superscript"/>
        <sz val="9"/>
        <color theme="1"/>
        <rFont val="Calibri"/>
        <family val="2"/>
        <scheme val="minor"/>
      </rPr>
      <t>n</t>
    </r>
    <r>
      <rPr>
        <sz val="9"/>
        <color theme="1"/>
        <rFont val="Calibri"/>
        <family val="2"/>
        <scheme val="minor"/>
      </rPr>
      <t>*(ZR-1))/(ZR</t>
    </r>
    <r>
      <rPr>
        <vertAlign val="superscript"/>
        <sz val="9"/>
        <color theme="1"/>
        <rFont val="Calibri"/>
        <family val="2"/>
        <scheme val="minor"/>
      </rPr>
      <t>n</t>
    </r>
    <r>
      <rPr>
        <sz val="9"/>
        <color theme="1"/>
        <rFont val="Calibri"/>
        <family val="2"/>
        <scheme val="minor"/>
      </rPr>
      <t>-1)</t>
    </r>
  </si>
  <si>
    <t>durchschn. jährl. Kapitalkosten:</t>
  </si>
  <si>
    <t>durchschn. jährl. Einsparung:</t>
  </si>
  <si>
    <t>Hier werden die durchschnittlichen Kapitalkosten pro Jahr (Tilgung + Zinsen) mit der durchschnittlichen Einsparung (ohne reale Preissteigerungen = konstant) verglichen. Eine Investition ist rentabel, wenn die Jahreserträge die Jahreskosten übersteigen.</t>
  </si>
  <si>
    <t>= Investitionskosten * AF</t>
  </si>
  <si>
    <t>Berechnung</t>
  </si>
  <si>
    <t>Mehrwertsteuer</t>
  </si>
  <si>
    <t>Jahr (t)</t>
  </si>
  <si>
    <t>jährl. Betr.kosten- einsparung (BE)(€)</t>
  </si>
  <si>
    <r>
      <t xml:space="preserve">Annuitätenfaktor </t>
    </r>
    <r>
      <rPr>
        <sz val="11"/>
        <color theme="1"/>
        <rFont val="Calibri"/>
        <family val="2"/>
        <scheme val="minor"/>
      </rPr>
      <t>(AF)</t>
    </r>
    <r>
      <rPr>
        <b/>
        <sz val="11"/>
        <color theme="1"/>
        <rFont val="Calibri"/>
        <family val="2"/>
        <scheme val="minor"/>
      </rPr>
      <t>:</t>
    </r>
  </si>
  <si>
    <r>
      <t>Betrachtungszeit</t>
    </r>
    <r>
      <rPr>
        <sz val="11"/>
        <color theme="1"/>
        <rFont val="Calibri"/>
        <family val="2"/>
        <scheme val="minor"/>
      </rPr>
      <t xml:space="preserve"> (n)</t>
    </r>
    <r>
      <rPr>
        <b/>
        <sz val="11"/>
        <color theme="1"/>
        <rFont val="Calibri"/>
        <family val="2"/>
        <scheme val="minor"/>
      </rPr>
      <t>:</t>
    </r>
  </si>
  <si>
    <t>Überschusseinspeisung</t>
  </si>
  <si>
    <t xml:space="preserve">Energie- und CO2-Einsparung durch BHKW-Einsatz </t>
  </si>
  <si>
    <t>konventionell/ getrennt</t>
  </si>
  <si>
    <t>Großraftwerk</t>
  </si>
  <si>
    <t>Gaskessel</t>
  </si>
  <si>
    <t>kWh (el/th)</t>
  </si>
  <si>
    <t>η (el/th)</t>
  </si>
  <si>
    <t>kWh prim</t>
  </si>
  <si>
    <t>Primärenergieeinsatz</t>
  </si>
  <si>
    <r>
      <t>E</t>
    </r>
    <r>
      <rPr>
        <vertAlign val="subscript"/>
        <sz val="11"/>
        <color theme="1"/>
        <rFont val="Calibri"/>
        <family val="2"/>
        <scheme val="minor"/>
      </rPr>
      <t>th,Kessel</t>
    </r>
  </si>
  <si>
    <r>
      <t>Ø-η</t>
    </r>
    <r>
      <rPr>
        <vertAlign val="subscript"/>
        <sz val="11"/>
        <color theme="1"/>
        <rFont val="Calibri"/>
        <family val="2"/>
      </rPr>
      <t>el,</t>
    </r>
    <r>
      <rPr>
        <vertAlign val="subscript"/>
        <sz val="11"/>
        <color rgb="FFFF0000"/>
        <rFont val="Calibri"/>
        <family val="2"/>
      </rPr>
      <t>Hi</t>
    </r>
    <r>
      <rPr>
        <sz val="11"/>
        <color theme="1"/>
        <rFont val="Calibri"/>
        <family val="2"/>
      </rPr>
      <t>:</t>
    </r>
  </si>
  <si>
    <t>Strom (el)</t>
  </si>
  <si>
    <t>Wärme (th)</t>
  </si>
  <si>
    <t>BHKW ges.</t>
  </si>
  <si>
    <t>Summe:</t>
  </si>
  <si>
    <t>Primärenergie-Einsparung:</t>
  </si>
  <si>
    <t>kWh prim.</t>
  </si>
  <si>
    <r>
      <t>kg CO</t>
    </r>
    <r>
      <rPr>
        <vertAlign val="subscript"/>
        <sz val="11"/>
        <color theme="1"/>
        <rFont val="Calibri"/>
        <family val="2"/>
        <scheme val="minor"/>
      </rPr>
      <t>2</t>
    </r>
  </si>
  <si>
    <r>
      <t>kg CO</t>
    </r>
    <r>
      <rPr>
        <vertAlign val="subscript"/>
        <sz val="11"/>
        <color theme="1"/>
        <rFont val="Calibri"/>
        <family val="2"/>
        <scheme val="minor"/>
      </rPr>
      <t>2</t>
    </r>
    <r>
      <rPr>
        <sz val="11"/>
        <color theme="1"/>
        <rFont val="Calibri"/>
        <family val="2"/>
        <scheme val="minor"/>
      </rPr>
      <t>/kWh</t>
    </r>
  </si>
  <si>
    <r>
      <t>CO</t>
    </r>
    <r>
      <rPr>
        <b/>
        <vertAlign val="subscript"/>
        <sz val="12"/>
        <color theme="1"/>
        <rFont val="Calibri"/>
        <family val="2"/>
        <scheme val="minor"/>
      </rPr>
      <t>2</t>
    </r>
    <r>
      <rPr>
        <b/>
        <sz val="12"/>
        <color theme="1"/>
        <rFont val="Calibri"/>
        <family val="2"/>
        <scheme val="minor"/>
      </rPr>
      <t>-Emissionen</t>
    </r>
  </si>
  <si>
    <t>=</t>
  </si>
  <si>
    <r>
      <t>CO</t>
    </r>
    <r>
      <rPr>
        <b/>
        <vertAlign val="subscript"/>
        <sz val="12"/>
        <color theme="1"/>
        <rFont val="Calibri"/>
        <family val="2"/>
        <scheme val="minor"/>
      </rPr>
      <t>2</t>
    </r>
    <r>
      <rPr>
        <b/>
        <sz val="12"/>
        <color theme="1"/>
        <rFont val="Calibri"/>
        <family val="2"/>
        <scheme val="minor"/>
      </rPr>
      <t>-Einsparung:</t>
    </r>
  </si>
  <si>
    <r>
      <t>kg CO</t>
    </r>
    <r>
      <rPr>
        <b/>
        <vertAlign val="subscript"/>
        <sz val="12"/>
        <color theme="1"/>
        <rFont val="Calibri"/>
        <family val="2"/>
        <scheme val="minor"/>
      </rPr>
      <t>2</t>
    </r>
    <r>
      <rPr>
        <b/>
        <sz val="12"/>
        <color theme="1"/>
        <rFont val="Calibri"/>
        <family val="2"/>
        <scheme val="minor"/>
      </rPr>
      <t>/a</t>
    </r>
  </si>
  <si>
    <t>%</t>
  </si>
  <si>
    <r>
      <t>kg CO</t>
    </r>
    <r>
      <rPr>
        <b/>
        <vertAlign val="subscript"/>
        <sz val="11"/>
        <color theme="1"/>
        <rFont val="Calibri"/>
        <family val="2"/>
        <scheme val="minor"/>
      </rPr>
      <t>2</t>
    </r>
    <r>
      <rPr>
        <b/>
        <sz val="11"/>
        <color theme="1"/>
        <rFont val="Calibri"/>
        <family val="2"/>
        <scheme val="minor"/>
      </rPr>
      <t>/a</t>
    </r>
  </si>
  <si>
    <r>
      <t>CO</t>
    </r>
    <r>
      <rPr>
        <b/>
        <vertAlign val="subscript"/>
        <sz val="11"/>
        <color rgb="FF00B050"/>
        <rFont val="Calibri"/>
        <family val="2"/>
        <scheme val="minor"/>
      </rPr>
      <t>2</t>
    </r>
    <r>
      <rPr>
        <b/>
        <sz val="11"/>
        <color rgb="FF00B050"/>
        <rFont val="Calibri"/>
        <family val="2"/>
        <scheme val="minor"/>
      </rPr>
      <t>-Einsparung:</t>
    </r>
  </si>
  <si>
    <t>Elektrische BHKW-Auslegung</t>
  </si>
  <si>
    <t>Stromeigenverbrauch:</t>
  </si>
  <si>
    <t>Teilnahme:</t>
  </si>
  <si>
    <t>interne Stromabrechnung:</t>
  </si>
  <si>
    <t>Anmerkung zu Gaspreisen:</t>
  </si>
  <si>
    <r>
      <t xml:space="preserve">Gaspreise werden in Abrechnungen meist auf den Brennwert </t>
    </r>
    <r>
      <rPr>
        <sz val="9"/>
        <color rgb="FFFF0000"/>
        <rFont val="Calibri"/>
        <family val="2"/>
        <scheme val="minor"/>
      </rPr>
      <t>H</t>
    </r>
    <r>
      <rPr>
        <vertAlign val="subscript"/>
        <sz val="9"/>
        <color rgb="FFFF0000"/>
        <rFont val="Calibri"/>
        <family val="2"/>
        <scheme val="minor"/>
      </rPr>
      <t>s</t>
    </r>
    <r>
      <rPr>
        <sz val="9"/>
        <color theme="1"/>
        <rFont val="Calibri"/>
        <family val="2"/>
        <scheme val="minor"/>
      </rPr>
      <t xml:space="preserve">, Wirkungsgrade von Heizanlagen jedoch auf den Heizwert </t>
    </r>
    <r>
      <rPr>
        <sz val="9"/>
        <color rgb="FFFF0000"/>
        <rFont val="Calibri"/>
        <family val="2"/>
        <scheme val="minor"/>
      </rPr>
      <t>H</t>
    </r>
    <r>
      <rPr>
        <vertAlign val="subscript"/>
        <sz val="9"/>
        <color rgb="FFFF0000"/>
        <rFont val="Calibri"/>
        <family val="2"/>
        <scheme val="minor"/>
      </rPr>
      <t>i</t>
    </r>
    <r>
      <rPr>
        <sz val="9"/>
        <color theme="1"/>
        <rFont val="Calibri"/>
        <family val="2"/>
        <scheme val="minor"/>
      </rPr>
      <t xml:space="preserve"> bezogen.</t>
    </r>
  </si>
  <si>
    <r>
      <t>H</t>
    </r>
    <r>
      <rPr>
        <vertAlign val="subscript"/>
        <sz val="11"/>
        <color theme="1"/>
        <rFont val="Calibri"/>
        <family val="2"/>
        <scheme val="minor"/>
      </rPr>
      <t>s</t>
    </r>
    <r>
      <rPr>
        <sz val="11"/>
        <color theme="1"/>
        <rFont val="Calibri"/>
        <family val="2"/>
        <scheme val="minor"/>
      </rPr>
      <t xml:space="preserve"> ≈ 1,11 · H</t>
    </r>
    <r>
      <rPr>
        <vertAlign val="subscript"/>
        <sz val="11"/>
        <color theme="1"/>
        <rFont val="Calibri"/>
        <family val="2"/>
        <scheme val="minor"/>
      </rPr>
      <t>i</t>
    </r>
  </si>
  <si>
    <t>Ergänzen:</t>
  </si>
  <si>
    <t>verschiedene Strompreise (Verkauf, Bezug)</t>
  </si>
  <si>
    <t>Typ?</t>
  </si>
  <si>
    <t>Ct/Bh</t>
  </si>
  <si>
    <r>
      <t>Ct/kWh</t>
    </r>
    <r>
      <rPr>
        <vertAlign val="subscript"/>
        <sz val="11"/>
        <color theme="1"/>
        <rFont val="Calibri"/>
        <family val="2"/>
        <scheme val="minor"/>
      </rPr>
      <t>el</t>
    </r>
  </si>
  <si>
    <t>-&gt; Wartungspreise</t>
  </si>
  <si>
    <t>Name</t>
  </si>
  <si>
    <r>
      <t>Ct/kWh (</t>
    </r>
    <r>
      <rPr>
        <sz val="9"/>
        <color rgb="FFFF0000"/>
        <rFont val="Calibri"/>
        <family val="2"/>
        <scheme val="minor"/>
      </rPr>
      <t>H</t>
    </r>
    <r>
      <rPr>
        <vertAlign val="subscript"/>
        <sz val="9"/>
        <color rgb="FFFF0000"/>
        <rFont val="Calibri"/>
        <family val="2"/>
        <scheme val="minor"/>
      </rPr>
      <t>s</t>
    </r>
    <r>
      <rPr>
        <sz val="9"/>
        <color theme="1"/>
        <rFont val="Calibri"/>
        <family val="2"/>
        <scheme val="minor"/>
      </rPr>
      <t>) für den BHKW-Gasverbrauch</t>
    </r>
  </si>
  <si>
    <t>Anteil der Teilnehmer am Stromeigenverbrauch</t>
  </si>
  <si>
    <t>Grundversorgung enercity</t>
  </si>
  <si>
    <t>enercity Mindestdurchschnittspreis</t>
  </si>
  <si>
    <t>Wirtschaftlichkeitsberechnung (mit Eigenverbrauch)</t>
  </si>
  <si>
    <t>Zusatzbezug Strom:</t>
  </si>
  <si>
    <t>Wärme gesamt:</t>
  </si>
  <si>
    <t>Gasverbrauch</t>
  </si>
  <si>
    <t>Gaskosten gesamt:</t>
  </si>
  <si>
    <t>Stromkosten :</t>
  </si>
  <si>
    <t>Gaskosten:</t>
  </si>
  <si>
    <t>Stromkosten:</t>
  </si>
  <si>
    <t>BHKW-Strom-Einsp.vergütg = EEX + verm. Netznutz.entg.</t>
  </si>
  <si>
    <t>Vergleich der kombinierten Strom- und Wärmeerzeugung durch BHKW mit Stromerzeugung in konventionellen Kohle-Kondensationskraftwerken (ohne KWK) und Wärmeerzeugung durch modernen Gaskessel</t>
  </si>
  <si>
    <t>Übersichtsblatt erstellen: BHKW-Leistungen und Wirkungsgrade</t>
  </si>
  <si>
    <t xml:space="preserve"> durchschnittl. Wirkungsgrade Teillast</t>
  </si>
  <si>
    <t>(Einspeisung:</t>
  </si>
  <si>
    <t>Einspeisevergütung BHKW-Strom:</t>
  </si>
  <si>
    <t>Typ</t>
  </si>
  <si>
    <t>Kraftwerk</t>
  </si>
  <si>
    <t>G16+</t>
  </si>
  <si>
    <t>G20+</t>
  </si>
  <si>
    <t>G22</t>
  </si>
  <si>
    <t>G26</t>
  </si>
  <si>
    <t>G34</t>
  </si>
  <si>
    <r>
      <t>widersprüchliche Angaben in Untertlagen von Kraftwerk: η</t>
    </r>
    <r>
      <rPr>
        <vertAlign val="subscript"/>
        <sz val="11"/>
        <color theme="1"/>
        <rFont val="Calibri"/>
        <family val="2"/>
        <scheme val="minor"/>
      </rPr>
      <t>ges,N (RL=35°C)</t>
    </r>
    <r>
      <rPr>
        <sz val="11"/>
        <color theme="1"/>
        <rFont val="Calibri"/>
        <family val="2"/>
        <scheme val="minor"/>
      </rPr>
      <t xml:space="preserve"> aus Angaben in Handbüchern,  η</t>
    </r>
    <r>
      <rPr>
        <vertAlign val="subscript"/>
        <sz val="11"/>
        <color theme="1"/>
        <rFont val="Calibri"/>
        <family val="2"/>
        <scheme val="minor"/>
      </rPr>
      <t>ges,N (RL=50°C)</t>
    </r>
    <r>
      <rPr>
        <sz val="11"/>
        <color theme="1"/>
        <rFont val="Calibri"/>
        <family val="2"/>
        <scheme val="minor"/>
      </rPr>
      <t xml:space="preserve"> aus Grafik "Wirkungsgrade über RL-Temp" geschätz (dort sind die η</t>
    </r>
    <r>
      <rPr>
        <vertAlign val="subscript"/>
        <sz val="11"/>
        <color theme="1"/>
        <rFont val="Calibri"/>
        <family val="2"/>
        <scheme val="minor"/>
      </rPr>
      <t>ges,N (RL=35°C)</t>
    </r>
    <r>
      <rPr>
        <sz val="11"/>
        <color theme="1"/>
        <rFont val="Calibri"/>
        <family val="2"/>
        <scheme val="minor"/>
      </rPr>
      <t>teilweise deutlich höher als in Handbüchern</t>
    </r>
  </si>
  <si>
    <t>Senertec</t>
  </si>
  <si>
    <r>
      <t>η</t>
    </r>
    <r>
      <rPr>
        <b/>
        <vertAlign val="subscript"/>
        <sz val="11"/>
        <color theme="1"/>
        <rFont val="Calibri"/>
        <family val="2"/>
      </rPr>
      <t>el,N</t>
    </r>
  </si>
  <si>
    <r>
      <t>η</t>
    </r>
    <r>
      <rPr>
        <b/>
        <vertAlign val="subscript"/>
        <sz val="11"/>
        <color theme="1"/>
        <rFont val="Calibri"/>
        <family val="2"/>
      </rPr>
      <t>el,1/2PN</t>
    </r>
  </si>
  <si>
    <r>
      <t>η</t>
    </r>
    <r>
      <rPr>
        <b/>
        <vertAlign val="subscript"/>
        <sz val="11"/>
        <color theme="1"/>
        <rFont val="Calibri"/>
        <family val="2"/>
      </rPr>
      <t>ges,N (RL=</t>
    </r>
    <r>
      <rPr>
        <b/>
        <vertAlign val="subscript"/>
        <sz val="11"/>
        <color rgb="FFFF0000"/>
        <rFont val="Calibri"/>
        <family val="2"/>
      </rPr>
      <t>35°C</t>
    </r>
    <r>
      <rPr>
        <b/>
        <vertAlign val="subscript"/>
        <sz val="11"/>
        <color theme="1"/>
        <rFont val="Calibri"/>
        <family val="2"/>
      </rPr>
      <t>)</t>
    </r>
  </si>
  <si>
    <r>
      <t>η</t>
    </r>
    <r>
      <rPr>
        <b/>
        <vertAlign val="subscript"/>
        <sz val="11"/>
        <color theme="1"/>
        <rFont val="Calibri"/>
        <family val="2"/>
      </rPr>
      <t>ges,N (RL=</t>
    </r>
    <r>
      <rPr>
        <b/>
        <vertAlign val="subscript"/>
        <sz val="11"/>
        <color rgb="FFFF0000"/>
        <rFont val="Calibri"/>
        <family val="2"/>
      </rPr>
      <t>50°C</t>
    </r>
    <r>
      <rPr>
        <b/>
        <vertAlign val="subscript"/>
        <sz val="11"/>
        <color theme="1"/>
        <rFont val="Calibri"/>
        <family val="2"/>
      </rPr>
      <t>)</t>
    </r>
  </si>
  <si>
    <r>
      <t>η</t>
    </r>
    <r>
      <rPr>
        <b/>
        <vertAlign val="subscript"/>
        <sz val="11"/>
        <color theme="1"/>
        <rFont val="Calibri"/>
        <family val="2"/>
      </rPr>
      <t>ges,N (RL=</t>
    </r>
    <r>
      <rPr>
        <b/>
        <vertAlign val="subscript"/>
        <sz val="11"/>
        <color rgb="FFFF0000"/>
        <rFont val="Calibri"/>
        <family val="2"/>
      </rPr>
      <t>30°C</t>
    </r>
    <r>
      <rPr>
        <b/>
        <vertAlign val="subscript"/>
        <sz val="11"/>
        <color theme="1"/>
        <rFont val="Calibri"/>
        <family val="2"/>
      </rPr>
      <t>)</t>
    </r>
  </si>
  <si>
    <r>
      <t>η</t>
    </r>
    <r>
      <rPr>
        <b/>
        <vertAlign val="subscript"/>
        <sz val="11"/>
        <color theme="1"/>
        <rFont val="Calibri"/>
        <family val="2"/>
      </rPr>
      <t>ges,N (RL=</t>
    </r>
    <r>
      <rPr>
        <b/>
        <vertAlign val="subscript"/>
        <sz val="11"/>
        <color rgb="FFFF0000"/>
        <rFont val="Calibri"/>
        <family val="2"/>
      </rPr>
      <t>60°C</t>
    </r>
    <r>
      <rPr>
        <b/>
        <vertAlign val="subscript"/>
        <sz val="11"/>
        <color theme="1"/>
        <rFont val="Calibri"/>
        <family val="2"/>
      </rPr>
      <t>)</t>
    </r>
  </si>
  <si>
    <t>G5.5 m. Kondenser</t>
  </si>
  <si>
    <t>G5.5 o. Kondenser</t>
  </si>
  <si>
    <t>G5.0 o. Kondenser</t>
  </si>
  <si>
    <t>G5.0 m. Kondenser</t>
  </si>
  <si>
    <r>
      <t>P</t>
    </r>
    <r>
      <rPr>
        <b/>
        <vertAlign val="subscript"/>
        <sz val="11"/>
        <color theme="1"/>
        <rFont val="Calibri"/>
        <family val="2"/>
        <scheme val="minor"/>
      </rPr>
      <t xml:space="preserve">el,N </t>
    </r>
    <r>
      <rPr>
        <sz val="11"/>
        <color theme="1"/>
        <rFont val="Calibri"/>
        <family val="2"/>
        <scheme val="minor"/>
      </rPr>
      <t>(kW)</t>
    </r>
  </si>
  <si>
    <r>
      <t>P</t>
    </r>
    <r>
      <rPr>
        <b/>
        <vertAlign val="subscript"/>
        <sz val="11"/>
        <color theme="1"/>
        <rFont val="Calibri"/>
        <family val="2"/>
        <scheme val="minor"/>
      </rPr>
      <t xml:space="preserve">el,min </t>
    </r>
    <r>
      <rPr>
        <sz val="11"/>
        <color theme="1"/>
        <rFont val="Calibri"/>
        <family val="2"/>
        <scheme val="minor"/>
      </rPr>
      <t>(kW)</t>
    </r>
  </si>
  <si>
    <t>Bei geringem Wärmebedarf (im Sommer) läuft das BHKW oft mit Teillast. Hierbei sinkt der elektrische Wirkungsgrad, während der Gesamtwirkungsgrad annähernd konstant bleibt.</t>
  </si>
  <si>
    <t>Das müsste eigentlich in der Wirtschaftlichkeitsberechnung berücksichtigt werden (sehr kompliziert!).</t>
  </si>
  <si>
    <t>Man kann nicht einfach eine reduzierte Nennleistung einsetzten, weil dadurch die Wärmebedarfsdeckung durch das  BHKW unrealistisch verringert wird.</t>
  </si>
  <si>
    <t>Bei hohem Wärmebedarf (also in dem Teil der JDL, die über der th. Nennleistung des BHKW liegt) läuft das BHKW tatsächlich Vollast). Durch eine angenommene</t>
  </si>
  <si>
    <t xml:space="preserve"> geringere th. Leistung würde eine geringere BHKW- und eine höhere Kesselauslastung herauskommen.</t>
  </si>
  <si>
    <t>Man könnnte evtl. eine durchschnittliche Leistung abschätzen. Für die thermische Auslegung dürfte diese aber nicht berücksichtigt werden (s.o.)</t>
  </si>
  <si>
    <t>Mit der reduzierten elektr. Durchschnittsleistung und den errechneten Betriebsstunden könnte die Strombedarfsrechnung durchgeführt werden</t>
  </si>
  <si>
    <t xml:space="preserve">Über die abgeschätzte Durchschnittsleistung könnten die Wirkungsgrade nach Hertstellerangaben angepasst werden und Betriebsstunden </t>
  </si>
  <si>
    <t xml:space="preserve">(therm. Arbeit aus unveränderter therm. Auslegung geteilt durch durchschn. therm. Leistung;  i. Ggs. zu Vollaststunden) berechnet werden. </t>
  </si>
  <si>
    <t>Kraftwerk  G20</t>
  </si>
  <si>
    <t>Wartungspreise Kraftwerk bis März 2014</t>
  </si>
  <si>
    <r>
      <t xml:space="preserve">Barwerte (€) </t>
    </r>
    <r>
      <rPr>
        <sz val="9"/>
        <color theme="1"/>
        <rFont val="Calibri"/>
        <family val="2"/>
        <scheme val="minor"/>
      </rPr>
      <t>(abgezinst =BE*ZR</t>
    </r>
    <r>
      <rPr>
        <vertAlign val="superscript"/>
        <sz val="9"/>
        <color theme="1"/>
        <rFont val="Calibri"/>
        <family val="2"/>
        <scheme val="minor"/>
      </rPr>
      <t>- t</t>
    </r>
    <r>
      <rPr>
        <sz val="9"/>
        <color theme="1"/>
        <rFont val="Calibri"/>
        <family val="2"/>
        <scheme val="minor"/>
      </rPr>
      <t>)</t>
    </r>
  </si>
  <si>
    <t>größter negativer Wert</t>
  </si>
  <si>
    <t>kleinster positiver Wert</t>
  </si>
  <si>
    <t>Armortisation:</t>
  </si>
  <si>
    <t>ganzzahl. Jahr Armortisation</t>
  </si>
  <si>
    <t>Restjahr Armortisation</t>
  </si>
  <si>
    <t>Hilfsrechnung für Armortisation &gt; 10 Jahre:</t>
  </si>
  <si>
    <t>(inkl. Kapitalkosten)</t>
  </si>
  <si>
    <r>
      <t>(</t>
    </r>
    <r>
      <rPr>
        <b/>
        <sz val="9"/>
        <color theme="1"/>
        <rFont val="Calibri"/>
        <family val="2"/>
        <scheme val="minor"/>
      </rPr>
      <t>ohne</t>
    </r>
    <r>
      <rPr>
        <sz val="9"/>
        <color theme="1"/>
        <rFont val="Calibri"/>
        <family val="2"/>
        <scheme val="minor"/>
      </rPr>
      <t xml:space="preserve"> Kapitalkosten)</t>
    </r>
  </si>
  <si>
    <t xml:space="preserve">des Gesamtstromverbrauchs nehmen am Eigenverbrauch teil </t>
  </si>
  <si>
    <t>(noch ohne Funktion in Berechnung)</t>
  </si>
  <si>
    <t>Stromnetz</t>
  </si>
  <si>
    <t>Bedarf</t>
  </si>
  <si>
    <r>
      <t>BHKW</t>
    </r>
    <r>
      <rPr>
        <b/>
        <sz val="12"/>
        <rFont val="Arial"/>
        <family val="2"/>
      </rPr>
      <t>-Wirtschaftlichkeitsrechnung -  Übersicht</t>
    </r>
  </si>
  <si>
    <t>hier nur für ein BHKW-Modul !</t>
  </si>
  <si>
    <t>Anmerkungen - Erläuterungen :</t>
  </si>
  <si>
    <t>Musterhaus</t>
  </si>
  <si>
    <r>
      <t xml:space="preserve">nur </t>
    </r>
    <r>
      <rPr>
        <b/>
        <sz val="10"/>
        <color rgb="FFFF0000"/>
        <rFont val="Arial"/>
        <family val="2"/>
      </rPr>
      <t>1</t>
    </r>
    <r>
      <rPr>
        <sz val="10"/>
        <color rgb="FFFF0000"/>
        <rFont val="Arial"/>
        <family val="2"/>
      </rPr>
      <t xml:space="preserve"> !</t>
    </r>
  </si>
  <si>
    <r>
      <t xml:space="preserve">geht "so einfach" nur für </t>
    </r>
    <r>
      <rPr>
        <u/>
        <sz val="10"/>
        <color rgb="FFFF0000"/>
        <rFont val="Arial"/>
        <family val="2"/>
      </rPr>
      <t>ein</t>
    </r>
    <r>
      <rPr>
        <sz val="10"/>
        <color rgb="FFFF0000"/>
        <rFont val="Arial"/>
        <family val="2"/>
      </rPr>
      <t xml:space="preserve"> BHKW-Modul</t>
    </r>
    <r>
      <rPr>
        <sz val="10"/>
        <rFont val="Arial"/>
        <family val="2"/>
      </rPr>
      <t xml:space="preserve"> (und einen Kessel)</t>
    </r>
  </si>
  <si>
    <t>MwSt:</t>
  </si>
  <si>
    <t>EEG-Abg.:</t>
  </si>
  <si>
    <t>Anzahl:</t>
  </si>
  <si>
    <t>Nicht alle beziehen Strom vom BHKW - geht wohl auch nicht so einfach</t>
  </si>
  <si>
    <t>Objekt-Daten:</t>
  </si>
  <si>
    <t>kWh/a</t>
  </si>
  <si>
    <r>
      <t>Pmax/P</t>
    </r>
    <r>
      <rPr>
        <sz val="9"/>
        <rFont val="Calibri"/>
        <family val="2"/>
      </rPr>
      <t>Ø</t>
    </r>
  </si>
  <si>
    <t>MIN</t>
  </si>
  <si>
    <t>JDL</t>
  </si>
  <si>
    <r>
      <rPr>
        <sz val="10"/>
        <rFont val="Arial"/>
        <family val="2"/>
      </rPr>
      <t>P</t>
    </r>
    <r>
      <rPr>
        <sz val="9"/>
        <rFont val="Calibri"/>
        <family val="2"/>
      </rPr>
      <t xml:space="preserve">Ø </t>
    </r>
  </si>
  <si>
    <r>
      <t>P</t>
    </r>
    <r>
      <rPr>
        <sz val="8"/>
        <rFont val="Arial"/>
        <family val="2"/>
      </rPr>
      <t>max</t>
    </r>
    <r>
      <rPr>
        <sz val="10"/>
        <rFont val="Arial"/>
        <family val="2"/>
      </rPr>
      <t xml:space="preserve"> </t>
    </r>
  </si>
  <si>
    <r>
      <t>P</t>
    </r>
    <r>
      <rPr>
        <sz val="8"/>
        <rFont val="Arial"/>
        <family val="2"/>
      </rPr>
      <t>min</t>
    </r>
  </si>
  <si>
    <t>Stromverbrauch</t>
  </si>
  <si>
    <r>
      <t>Strom</t>
    </r>
    <r>
      <rPr>
        <sz val="8"/>
        <color indexed="10"/>
        <rFont val="Arial"/>
        <family val="2"/>
      </rPr>
      <t xml:space="preserve"> (kW)</t>
    </r>
  </si>
  <si>
    <t>mindest:</t>
  </si>
  <si>
    <t>Wärmebedarf</t>
  </si>
  <si>
    <r>
      <t>Wärme</t>
    </r>
    <r>
      <rPr>
        <sz val="8"/>
        <color rgb="FF800080"/>
        <rFont val="Arial"/>
        <family val="2"/>
      </rPr>
      <t xml:space="preserve"> (kW)</t>
    </r>
  </si>
  <si>
    <t>Wärme-Bedarfsdauer / a (WBD):</t>
  </si>
  <si>
    <t>h/a</t>
  </si>
  <si>
    <t>Jahresdauerlinie (JDL) - Wärme:</t>
  </si>
  <si>
    <t>Die Fläche unter der Kurve (JDL) ist gleich dem Jahres-Wärmebedarf (Wth in kWh/a).</t>
  </si>
  <si>
    <t>BHKW-Daten:</t>
  </si>
  <si>
    <t>KWel ~Empfehlung</t>
  </si>
  <si>
    <t xml:space="preserve">   </t>
  </si>
  <si>
    <r>
      <t>Wth / 8760 = fiktive Durchschittsleistung (P</t>
    </r>
    <r>
      <rPr>
        <sz val="10"/>
        <rFont val="Calibri"/>
        <family val="2"/>
      </rPr>
      <t>Ø).</t>
    </r>
  </si>
  <si>
    <t>Betriebsstunden:</t>
  </si>
  <si>
    <r>
      <t xml:space="preserve">Bh </t>
    </r>
    <r>
      <rPr>
        <sz val="7"/>
        <rFont val="Arial"/>
        <family val="2"/>
      </rPr>
      <t>(Auslegung-termisch)</t>
    </r>
  </si>
  <si>
    <r>
      <t>Mit "</t>
    </r>
    <r>
      <rPr>
        <b/>
        <sz val="10"/>
        <rFont val="Arial"/>
        <family val="2"/>
      </rPr>
      <t>Pmax/P</t>
    </r>
    <r>
      <rPr>
        <b/>
        <sz val="10"/>
        <rFont val="Calibri"/>
        <family val="2"/>
      </rPr>
      <t>Ø</t>
    </r>
    <r>
      <rPr>
        <sz val="10"/>
        <rFont val="Arial"/>
        <family val="2"/>
      </rPr>
      <t xml:space="preserve">" und "Pmin" (sowie eventl. "WBD") wird der </t>
    </r>
    <r>
      <rPr>
        <u/>
        <sz val="10"/>
        <rFont val="Arial"/>
        <family val="2"/>
      </rPr>
      <t>Verlauf</t>
    </r>
    <r>
      <rPr>
        <sz val="10"/>
        <rFont val="Arial"/>
        <family val="2"/>
      </rPr>
      <t xml:space="preserve"> der JDL bestimmt.</t>
    </r>
  </si>
  <si>
    <r>
      <t xml:space="preserve">kW </t>
    </r>
    <r>
      <rPr>
        <sz val="9"/>
        <rFont val="Arial"/>
        <family val="2"/>
      </rPr>
      <t>(H</t>
    </r>
    <r>
      <rPr>
        <sz val="9"/>
        <color rgb="FF006600"/>
        <rFont val="Arial"/>
        <family val="2"/>
      </rPr>
      <t>u</t>
    </r>
    <r>
      <rPr>
        <sz val="9"/>
        <rFont val="Arial"/>
        <family val="2"/>
      </rPr>
      <t>)</t>
    </r>
  </si>
  <si>
    <r>
      <rPr>
        <b/>
        <sz val="10"/>
        <rFont val="Arial"/>
        <family val="2"/>
      </rPr>
      <t xml:space="preserve"> </t>
    </r>
    <r>
      <rPr>
        <b/>
        <sz val="10"/>
        <rFont val="Calibri"/>
        <family val="2"/>
      </rPr>
      <t>η</t>
    </r>
    <r>
      <rPr>
        <sz val="10"/>
        <rFont val="Arial"/>
        <family val="2"/>
      </rPr>
      <t xml:space="preserve"> (H</t>
    </r>
    <r>
      <rPr>
        <u/>
        <sz val="10"/>
        <color rgb="FF006600"/>
        <rFont val="Arial"/>
        <family val="2"/>
      </rPr>
      <t>u</t>
    </r>
    <r>
      <rPr>
        <sz val="11"/>
        <color theme="1"/>
        <rFont val="Calibri"/>
        <family val="2"/>
        <scheme val="minor"/>
      </rPr>
      <t>)</t>
    </r>
  </si>
  <si>
    <r>
      <t>Damit können nun die Jahresbetriebsstunden (</t>
    </r>
    <r>
      <rPr>
        <b/>
        <sz val="10"/>
        <rFont val="Arial"/>
        <family val="2"/>
      </rPr>
      <t>Bh</t>
    </r>
    <r>
      <rPr>
        <sz val="10"/>
        <rFont val="Arial"/>
        <family val="2"/>
      </rPr>
      <t>) des BHKW berechnet werden.</t>
    </r>
  </si>
  <si>
    <t>Strom (Pel):</t>
  </si>
  <si>
    <r>
      <t xml:space="preserve">Dazu muss eine </t>
    </r>
    <r>
      <rPr>
        <u/>
        <sz val="10"/>
        <rFont val="Arial"/>
        <family val="2"/>
      </rPr>
      <t>sinnvolle</t>
    </r>
    <r>
      <rPr>
        <sz val="10"/>
        <rFont val="Arial"/>
        <family val="2"/>
      </rPr>
      <t xml:space="preserve"> elektrische BHKW-Leistung (Pel) eingegeben werden.</t>
    </r>
  </si>
  <si>
    <t>Wärme (Pth):</t>
  </si>
  <si>
    <t>Strom+Wärme:</t>
  </si>
  <si>
    <t>Jahresdauerlinie (JDL) - Strom:</t>
  </si>
  <si>
    <t>Brennstoff/Gas:</t>
  </si>
  <si>
    <t>Die BHKW-Jahresbetriebsstunden sind durch die Auslegung nach Wärmebedarf festgelegt !</t>
  </si>
  <si>
    <t>Kessel - gewählt:</t>
  </si>
  <si>
    <t>Mit der JDL-Strom wird errechnet, welcher Anteil des Strombedarfs</t>
  </si>
  <si>
    <t>Kessel-Mindestleistung:</t>
  </si>
  <si>
    <r>
      <t>durch das BHKW gedeckt werden kann (Strombedarfsdeckung "</t>
    </r>
    <r>
      <rPr>
        <b/>
        <sz val="10"/>
        <rFont val="Arial"/>
        <family val="2"/>
      </rPr>
      <t>X</t>
    </r>
    <r>
      <rPr>
        <sz val="10"/>
        <rFont val="Arial"/>
        <family val="2"/>
      </rPr>
      <t>").</t>
    </r>
  </si>
  <si>
    <t>Damit können nun leicht die Strom-Einspeisung und der Zusatzbezug berechnet werden.</t>
  </si>
  <si>
    <t>BHKW-Bilanz</t>
  </si>
  <si>
    <r>
      <t>ct/kWh(H</t>
    </r>
    <r>
      <rPr>
        <sz val="8"/>
        <color rgb="FF006600"/>
        <rFont val="Arial"/>
        <family val="2"/>
      </rPr>
      <t>u</t>
    </r>
    <r>
      <rPr>
        <sz val="8"/>
        <rFont val="Arial"/>
        <family val="2"/>
      </rPr>
      <t>)</t>
    </r>
  </si>
  <si>
    <t>€/a</t>
  </si>
  <si>
    <t>Details der Berechnungen siehe Arbeitsblatt "Theorie Ausl. el."</t>
  </si>
  <si>
    <t>-</t>
  </si>
  <si>
    <t>Gas BHKW</t>
  </si>
  <si>
    <t>+</t>
  </si>
  <si>
    <t>Erdgassteuer-Rück</t>
  </si>
  <si>
    <t>Strom-Bilanz:</t>
  </si>
  <si>
    <t>Strom-Summe</t>
  </si>
  <si>
    <r>
      <t>Wärme</t>
    </r>
    <r>
      <rPr>
        <sz val="8"/>
        <color indexed="20"/>
        <rFont val="Arial"/>
        <family val="2"/>
      </rPr>
      <t xml:space="preserve"> (sonst Kessel)</t>
    </r>
  </si>
  <si>
    <t>V=</t>
  </si>
  <si>
    <r>
      <t xml:space="preserve">Voll-Wartung </t>
    </r>
    <r>
      <rPr>
        <sz val="9"/>
        <rFont val="Arial"/>
        <family val="2"/>
      </rPr>
      <t>BHKW</t>
    </r>
  </si>
  <si>
    <t>Betriebskosten-Einsparung BHKW/a:</t>
  </si>
  <si>
    <r>
      <t xml:space="preserve">BEa nach 10 Jahren </t>
    </r>
    <r>
      <rPr>
        <sz val="9"/>
        <color indexed="60"/>
        <rFont val="Arial"/>
        <family val="2"/>
      </rPr>
      <t>(ohne B-Zuschlag)</t>
    </r>
    <r>
      <rPr>
        <sz val="10"/>
        <color indexed="60"/>
        <rFont val="Arial"/>
        <family val="2"/>
      </rPr>
      <t>:</t>
    </r>
  </si>
  <si>
    <t>X=</t>
  </si>
  <si>
    <t>Kontrolle:</t>
  </si>
  <si>
    <t>Strom-Bilanz</t>
  </si>
  <si>
    <t>ct/kWh</t>
  </si>
  <si>
    <t>B=</t>
  </si>
  <si>
    <r>
      <t xml:space="preserve">X=B-E </t>
    </r>
    <r>
      <rPr>
        <sz val="8"/>
        <color rgb="FF993300"/>
        <rFont val="Arial"/>
        <family val="2"/>
      </rPr>
      <t>(EEG-Abgabe)</t>
    </r>
  </si>
  <si>
    <r>
      <t>Z</t>
    </r>
    <r>
      <rPr>
        <sz val="10"/>
        <color rgb="FF800080"/>
        <rFont val="Arial"/>
        <family val="2"/>
      </rPr>
      <t>-Bezug (Netz)</t>
    </r>
  </si>
  <si>
    <r>
      <t>E</t>
    </r>
    <r>
      <rPr>
        <sz val="10"/>
        <color indexed="48"/>
        <rFont val="Arial"/>
        <family val="2"/>
      </rPr>
      <t>-Einspeisung-</t>
    </r>
    <r>
      <rPr>
        <sz val="8"/>
        <color indexed="48"/>
        <rFont val="Arial"/>
        <family val="2"/>
      </rPr>
      <t>EEX</t>
    </r>
  </si>
  <si>
    <r>
      <t>E</t>
    </r>
    <r>
      <rPr>
        <b/>
        <sz val="8"/>
        <color indexed="48"/>
        <rFont val="Arial"/>
        <family val="2"/>
      </rPr>
      <t>2</t>
    </r>
    <r>
      <rPr>
        <b/>
        <sz val="10"/>
        <color indexed="48"/>
        <rFont val="Arial"/>
        <family val="2"/>
      </rPr>
      <t xml:space="preserve"> </t>
    </r>
    <r>
      <rPr>
        <sz val="10"/>
        <color indexed="48"/>
        <rFont val="Arial"/>
        <family val="2"/>
      </rPr>
      <t>Verm. Netznutz.</t>
    </r>
  </si>
  <si>
    <r>
      <t>B</t>
    </r>
    <r>
      <rPr>
        <sz val="11"/>
        <color theme="1"/>
        <rFont val="Calibri"/>
        <family val="2"/>
        <scheme val="minor"/>
      </rPr>
      <t>-</t>
    </r>
    <r>
      <rPr>
        <b/>
        <sz val="10"/>
        <rFont val="Arial"/>
        <family val="2"/>
      </rPr>
      <t>Z</t>
    </r>
    <r>
      <rPr>
        <sz val="11"/>
        <color theme="1"/>
        <rFont val="Calibri"/>
        <family val="2"/>
        <scheme val="minor"/>
      </rPr>
      <t xml:space="preserve">uschlag </t>
    </r>
    <r>
      <rPr>
        <sz val="8"/>
        <rFont val="Arial"/>
        <family val="2"/>
      </rPr>
      <t>(KWKG)</t>
    </r>
  </si>
  <si>
    <t>E=</t>
  </si>
  <si>
    <t>Strom-Abrechnung intern (Ansatz)</t>
  </si>
  <si>
    <t>B=V-X-Z+E+BZ</t>
  </si>
  <si>
    <t>Summe-Strom:</t>
  </si>
  <si>
    <t>Z=</t>
  </si>
  <si>
    <t>BHKW-Wirtschaftlichkeit</t>
  </si>
  <si>
    <r>
      <t>BHKW</t>
    </r>
    <r>
      <rPr>
        <sz val="11"/>
        <color theme="1"/>
        <rFont val="Calibri"/>
        <family val="2"/>
        <scheme val="minor"/>
      </rPr>
      <t>-Investition:</t>
    </r>
  </si>
  <si>
    <t>Euro</t>
  </si>
  <si>
    <r>
      <t xml:space="preserve">Mit der </t>
    </r>
    <r>
      <rPr>
        <b/>
        <u/>
        <sz val="10"/>
        <rFont val="Arial"/>
        <family val="2"/>
      </rPr>
      <t>BHKW-Bilanz</t>
    </r>
    <r>
      <rPr>
        <sz val="10"/>
        <rFont val="Arial"/>
        <family val="2"/>
      </rPr>
      <t xml:space="preserve"> wurde die "</t>
    </r>
    <r>
      <rPr>
        <b/>
        <sz val="10"/>
        <rFont val="Arial"/>
        <family val="2"/>
      </rPr>
      <t>Betriebskosten-Einsparung BHKW / a</t>
    </r>
    <r>
      <rPr>
        <sz val="10"/>
        <rFont val="Arial"/>
        <family val="2"/>
      </rPr>
      <t>" (</t>
    </r>
    <r>
      <rPr>
        <b/>
        <sz val="10"/>
        <rFont val="Arial"/>
        <family val="2"/>
      </rPr>
      <t>BEa</t>
    </r>
    <r>
      <rPr>
        <sz val="10"/>
        <rFont val="Arial"/>
        <family val="2"/>
      </rPr>
      <t>) errechnet</t>
    </r>
  </si>
  <si>
    <t>Zinsfaktor i</t>
  </si>
  <si>
    <t>(BEa aus Gas, Strombilanz, Wärme und BHKW-Vollwartung)</t>
  </si>
  <si>
    <t>Inflation g</t>
  </si>
  <si>
    <r>
      <t xml:space="preserve">Mit den BHKW-Investitionskosten und der </t>
    </r>
    <r>
      <rPr>
        <b/>
        <sz val="10"/>
        <rFont val="Arial"/>
        <family val="2"/>
      </rPr>
      <t>BEa</t>
    </r>
    <r>
      <rPr>
        <sz val="10"/>
        <rFont val="Arial"/>
        <family val="2"/>
      </rPr>
      <t xml:space="preserve"> wird nun berechnet, ob sich die Invest. "lohnt":</t>
    </r>
  </si>
  <si>
    <t>Betrachtungszeitraum</t>
  </si>
  <si>
    <t xml:space="preserve">Jahre </t>
  </si>
  <si>
    <r>
      <t>Der Barwert ist der Gewinn, bezogen auf den Tag der Investition ("</t>
    </r>
    <r>
      <rPr>
        <u/>
        <sz val="10"/>
        <rFont val="Arial"/>
        <family val="2"/>
      </rPr>
      <t>real</t>
    </r>
    <r>
      <rPr>
        <sz val="10"/>
        <rFont val="Arial"/>
        <family val="2"/>
      </rPr>
      <t>" - nicht nominal).</t>
    </r>
  </si>
  <si>
    <t>Amortisationszeit: Barwert = Null</t>
  </si>
  <si>
    <t>Ergebisse:</t>
  </si>
  <si>
    <r>
      <t xml:space="preserve">Amortisation </t>
    </r>
    <r>
      <rPr>
        <sz val="9"/>
        <rFont val="Arial"/>
        <family val="2"/>
      </rPr>
      <t>mit Kap.Kosten:</t>
    </r>
  </si>
  <si>
    <r>
      <t xml:space="preserve">Barwert nach </t>
    </r>
    <r>
      <rPr>
        <b/>
        <sz val="10"/>
        <rFont val="Arial"/>
        <family val="2"/>
      </rPr>
      <t>10</t>
    </r>
    <r>
      <rPr>
        <sz val="11"/>
        <color theme="1"/>
        <rFont val="Calibri"/>
        <family val="2"/>
        <scheme val="minor"/>
      </rPr>
      <t xml:space="preserve"> Jahren</t>
    </r>
  </si>
  <si>
    <r>
      <rPr>
        <sz val="11"/>
        <color theme="1"/>
        <rFont val="Calibri"/>
        <family val="2"/>
        <scheme val="minor"/>
      </rPr>
      <t xml:space="preserve">Barwert nach </t>
    </r>
    <r>
      <rPr>
        <b/>
        <sz val="10"/>
        <rFont val="Arial"/>
        <family val="2"/>
      </rPr>
      <t>15</t>
    </r>
    <r>
      <rPr>
        <sz val="11"/>
        <color theme="1"/>
        <rFont val="Calibri"/>
        <family val="2"/>
        <scheme val="minor"/>
      </rPr>
      <t xml:space="preserve"> Jahren</t>
    </r>
  </si>
  <si>
    <t>BHKW-Ökobilanz</t>
  </si>
  <si>
    <r>
      <t>CO</t>
    </r>
    <r>
      <rPr>
        <b/>
        <vertAlign val="subscript"/>
        <sz val="11"/>
        <rFont val="Calibri"/>
        <family val="2"/>
        <scheme val="minor"/>
      </rPr>
      <t>2</t>
    </r>
    <r>
      <rPr>
        <b/>
        <sz val="11"/>
        <rFont val="Calibri"/>
        <family val="2"/>
        <scheme val="minor"/>
      </rPr>
      <t>-Einsparung:</t>
    </r>
  </si>
  <si>
    <r>
      <t>kg CO</t>
    </r>
    <r>
      <rPr>
        <b/>
        <vertAlign val="subscript"/>
        <sz val="11"/>
        <rFont val="Calibri"/>
        <family val="2"/>
        <scheme val="minor"/>
      </rPr>
      <t>2</t>
    </r>
    <r>
      <rPr>
        <b/>
        <sz val="11"/>
        <rFont val="Calibri"/>
        <family val="2"/>
        <scheme val="minor"/>
      </rPr>
      <t>/a</t>
    </r>
  </si>
  <si>
    <t>Zum Schluss wird noch der ökologische Nutzen des BHKW dargestellt.</t>
  </si>
  <si>
    <r>
      <t>Ct/kWh(</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</si>
  <si>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t>ct/Bh</t>
  </si>
  <si>
    <t>Anteil EEG-Abgabe</t>
  </si>
  <si>
    <t>(nach EEG 2014 abzuführen: Eigenverbrauch: 40%, Altanlagen Eigenverbrauch: 0%, Contractoren: 100%)</t>
  </si>
  <si>
    <t>≙</t>
  </si>
  <si>
    <r>
      <t>Gas (H</t>
    </r>
    <r>
      <rPr>
        <b/>
        <vertAlign val="subscript"/>
        <sz val="11"/>
        <color rgb="FFFF0000"/>
        <rFont val="Calibri"/>
        <family val="2"/>
        <scheme val="minor"/>
      </rPr>
      <t>i</t>
    </r>
    <r>
      <rPr>
        <b/>
        <sz val="11"/>
        <color rgb="FFFFC000"/>
        <rFont val="Calibri"/>
        <family val="2"/>
        <scheme val="minor"/>
      </rPr>
      <t>)</t>
    </r>
  </si>
  <si>
    <r>
      <t>(bei steuerl. Abschreibg.: 0,55 ct/kWh(</t>
    </r>
    <r>
      <rPr>
        <sz val="9"/>
        <color rgb="FFFF0000"/>
        <rFont val="Calibri"/>
        <family val="2"/>
        <scheme val="minor"/>
      </rPr>
      <t>H</t>
    </r>
    <r>
      <rPr>
        <vertAlign val="subscript"/>
        <sz val="9"/>
        <color rgb="FFFF0000"/>
        <rFont val="Calibri"/>
        <family val="2"/>
        <scheme val="minor"/>
      </rPr>
      <t>s</t>
    </r>
    <r>
      <rPr>
        <sz val="9"/>
        <rFont val="Calibri"/>
        <family val="2"/>
        <scheme val="minor"/>
      </rPr>
      <t>)</t>
    </r>
    <r>
      <rPr>
        <sz val="9"/>
        <color theme="1"/>
        <rFont val="Calibri"/>
        <family val="2"/>
        <scheme val="minor"/>
      </rPr>
      <t>, sonst 0,442)</t>
    </r>
  </si>
  <si>
    <t>MwSt.-Satz:</t>
  </si>
  <si>
    <t>Bezugspreise, Vergütungen, Abgaben (netto)</t>
  </si>
  <si>
    <t>Betriebskosten (netto)</t>
  </si>
  <si>
    <t>Invest.summe (netto)</t>
  </si>
  <si>
    <t xml:space="preserve">€ </t>
  </si>
  <si>
    <t>Stromvollbezug</t>
  </si>
  <si>
    <t>Stromzusatzbezug</t>
  </si>
  <si>
    <r>
      <t xml:space="preserve">EEG-Abgabe </t>
    </r>
    <r>
      <rPr>
        <sz val="9"/>
        <color theme="1"/>
        <rFont val="Calibri"/>
        <family val="2"/>
        <scheme val="minor"/>
      </rPr>
      <t>(auf Eigenverbrauch)</t>
    </r>
    <r>
      <rPr>
        <sz val="11"/>
        <color theme="1"/>
        <rFont val="Calibri"/>
        <family val="2"/>
        <scheme val="minor"/>
      </rPr>
      <t>:</t>
    </r>
  </si>
  <si>
    <t>netto</t>
  </si>
  <si>
    <r>
      <t>Ct/kWh</t>
    </r>
    <r>
      <rPr>
        <vertAlign val="subscript"/>
        <sz val="11"/>
        <color theme="1"/>
        <rFont val="Calibri"/>
        <family val="2"/>
        <scheme val="minor"/>
      </rPr>
      <t>el</t>
    </r>
    <r>
      <rPr>
        <sz val="11"/>
        <color theme="1"/>
        <rFont val="Calibri"/>
        <family val="2"/>
        <scheme val="minor"/>
      </rPr>
      <t xml:space="preserve">  +</t>
    </r>
  </si>
  <si>
    <r>
      <t xml:space="preserve">kWh   </t>
    </r>
    <r>
      <rPr>
        <sz val="9"/>
        <color theme="1"/>
        <rFont val="Calibri"/>
        <family val="2"/>
        <scheme val="minor"/>
      </rPr>
      <t>≙</t>
    </r>
  </si>
  <si>
    <r>
      <t xml:space="preserve">kWh </t>
    </r>
    <r>
      <rPr>
        <sz val="9"/>
        <color rgb="FFFF0000"/>
        <rFont val="Calibri"/>
        <family val="2"/>
        <scheme val="minor"/>
      </rPr>
      <t>H</t>
    </r>
    <r>
      <rPr>
        <vertAlign val="subscript"/>
        <sz val="9"/>
        <color rgb="FFFF0000"/>
        <rFont val="Calibri"/>
        <family val="2"/>
        <scheme val="minor"/>
      </rPr>
      <t>S</t>
    </r>
  </si>
  <si>
    <r>
      <t>Ct/kWh(</t>
    </r>
    <r>
      <rPr>
        <sz val="9"/>
        <color rgb="FFFF0000"/>
        <rFont val="Calibri"/>
        <family val="2"/>
        <scheme val="minor"/>
      </rPr>
      <t>H</t>
    </r>
    <r>
      <rPr>
        <vertAlign val="subscript"/>
        <sz val="9"/>
        <color rgb="FFFF0000"/>
        <rFont val="Calibri"/>
        <family val="2"/>
        <scheme val="minor"/>
      </rPr>
      <t>S</t>
    </r>
    <r>
      <rPr>
        <sz val="9"/>
        <color theme="1"/>
        <rFont val="Calibri"/>
        <family val="2"/>
        <scheme val="minor"/>
      </rPr>
      <t>)</t>
    </r>
  </si>
  <si>
    <r>
      <t>ct/kWh (</t>
    </r>
    <r>
      <rPr>
        <sz val="11"/>
        <color rgb="FFFF0000"/>
        <rFont val="Calibri"/>
        <family val="2"/>
        <scheme val="minor"/>
      </rPr>
      <t>H</t>
    </r>
    <r>
      <rPr>
        <vertAlign val="subscript"/>
        <sz val="11"/>
        <color rgb="FFFF0000"/>
        <rFont val="Calibri"/>
        <family val="2"/>
        <scheme val="minor"/>
      </rPr>
      <t>S</t>
    </r>
    <r>
      <rPr>
        <sz val="11"/>
        <color theme="1"/>
        <rFont val="Calibri"/>
        <family val="2"/>
        <scheme val="minor"/>
      </rPr>
      <t>)</t>
    </r>
  </si>
  <si>
    <t xml:space="preserve">ct/kWh   + </t>
  </si>
  <si>
    <r>
      <rPr>
        <b/>
        <u/>
        <sz val="11"/>
        <color theme="1"/>
        <rFont val="Calibri"/>
        <family val="2"/>
        <scheme val="minor"/>
      </rPr>
      <t>Referenz</t>
    </r>
    <r>
      <rPr>
        <b/>
        <sz val="11"/>
        <color theme="1"/>
        <rFont val="Calibri"/>
        <family val="2"/>
        <scheme val="minor"/>
      </rPr>
      <t>: reiner Kesselbetrieb</t>
    </r>
  </si>
  <si>
    <t>berechnet:</t>
  </si>
  <si>
    <r>
      <t>Ct/kWh(</t>
    </r>
    <r>
      <rPr>
        <sz val="11"/>
        <color rgb="FFFF0000"/>
        <rFont val="Calibri"/>
        <family val="2"/>
        <scheme val="minor"/>
      </rPr>
      <t>H</t>
    </r>
    <r>
      <rPr>
        <vertAlign val="subscript"/>
        <sz val="11"/>
        <color rgb="FFFF0000"/>
        <rFont val="Calibri"/>
        <family val="2"/>
        <scheme val="minor"/>
      </rPr>
      <t>i</t>
    </r>
    <r>
      <rPr>
        <sz val="11"/>
        <rFont val="Calibri"/>
        <family val="2"/>
        <scheme val="minor"/>
      </rPr>
      <t>)</t>
    </r>
  </si>
  <si>
    <t>blau: Werte aus Wi.R.</t>
  </si>
  <si>
    <r>
      <t>V</t>
    </r>
    <r>
      <rPr>
        <sz val="10"/>
        <color rgb="FF006600"/>
        <rFont val="Arial"/>
        <family val="2"/>
      </rPr>
      <t>-Verbrauch</t>
    </r>
  </si>
  <si>
    <t>ab dem 11. Jahr:</t>
  </si>
  <si>
    <t>Der ökologische Nutzen ist unabhängig von der Wirtschaftlichkeit.</t>
  </si>
  <si>
    <t>ohne</t>
  </si>
  <si>
    <t>Erdgassteuer-Rückerst.:</t>
  </si>
  <si>
    <t>Wohnsiedlung …</t>
  </si>
  <si>
    <t>(2015: 6,170Ct/kWh)</t>
  </si>
  <si>
    <t>BHKW-spezifische Investitionen</t>
  </si>
  <si>
    <t>s. Anmerkung</t>
  </si>
  <si>
    <t>Es werden die jährlichen Betriebskosten mit BHKW, Spitzenlastkessel und Eigenstromverbrauch mit reinem Kesselbetrieb und Stromvollbezug verglichen.</t>
  </si>
  <si>
    <t>BHKW-Eigenstromverbr. :</t>
  </si>
  <si>
    <t>hier keine Eingaben/Änderungen !</t>
  </si>
  <si>
    <t>Kraftwerk G34</t>
  </si>
  <si>
    <t>Senertec Dachs</t>
  </si>
  <si>
    <t>2 Senertec Dachs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</si>
</sst>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0.0000"/>
    <numFmt numFmtId="165" formatCode="0.0%"/>
    <numFmt numFmtId="166" formatCode="#,##0.00&quot; kW&quot;"/>
    <numFmt numFmtId="167" formatCode="#,##0&quot; h&quot;"/>
    <numFmt numFmtId="168" formatCode="#,##0&quot; kWh&quot;"/>
    <numFmt numFmtId="169" formatCode="0.000"/>
    <numFmt numFmtId="170" formatCode="0.00000"/>
    <numFmt numFmtId="171" formatCode="#,##0.0&quot; kW&quot;"/>
    <numFmt numFmtId="172" formatCode="#,##0&quot; kW&quot;"/>
    <numFmt numFmtId="173" formatCode="0.###"/>
    <numFmt numFmtId="174" formatCode="#,##0.00\ &quot;€&quot;"/>
    <numFmt numFmtId="175" formatCode="#,##0\ &quot;€&quot;"/>
    <numFmt numFmtId="176" formatCode="0.0"/>
    <numFmt numFmtId="177" formatCode="#,##0.00000"/>
    <numFmt numFmtId="178" formatCode="0.000%"/>
    <numFmt numFmtId="179" formatCode="#,##0.000"/>
    <numFmt numFmtId="180" formatCode="#,##0&quot; kWh)&quot;"/>
    <numFmt numFmtId="181" formatCode="#,##0.0&quot; Jahre&quot;"/>
    <numFmt numFmtId="182" formatCode="#,##0.0"/>
    <numFmt numFmtId="183" formatCode="_-* #,##0.00\ [$€-1]_-;\-* #,##0.00\ [$€-1]_-;_-* &quot;-&quot;??\ [$€-1]_-"/>
  </numFmts>
  <fonts count="158" x14ac:knownFonts="1">
    <font>
      <sz val="11"/>
      <color theme="1"/>
      <name val="Calibri"/>
      <family val="2"/>
      <scheme val="minor"/>
    </font>
    <font>
      <sz val="11"/>
      <color theme="1"/>
      <name val="Calibri"/>
      <family val="2"/>
    </font>
    <font>
      <vertAlign val="subscript"/>
      <sz val="11"/>
      <color theme="1"/>
      <name val="Calibri"/>
      <family val="2"/>
      <scheme val="minor"/>
    </font>
    <font>
      <vertAlign val="subscript"/>
      <sz val="11"/>
      <color theme="1"/>
      <name val="Calibri"/>
      <family val="2"/>
    </font>
    <font>
      <b/>
      <sz val="11"/>
      <color theme="1"/>
      <name val="Calibri"/>
      <family val="2"/>
      <scheme val="minor"/>
    </font>
    <font>
      <sz val="9"/>
      <color indexed="81"/>
      <name val="Tahoma"/>
      <family val="2"/>
    </font>
    <font>
      <i/>
      <sz val="11"/>
      <color theme="1"/>
      <name val="Calibri"/>
      <family val="2"/>
      <scheme val="minor"/>
    </font>
    <font>
      <sz val="11"/>
      <color indexed="8"/>
      <name val="Calibri"/>
      <family val="2"/>
      <scheme val="minor"/>
    </font>
    <font>
      <i/>
      <sz val="11"/>
      <color indexed="8"/>
      <name val="Calibri"/>
      <family val="2"/>
      <scheme val="minor"/>
    </font>
    <font>
      <vertAlign val="subscript"/>
      <sz val="11"/>
      <color indexed="8"/>
      <name val="Calibri"/>
      <family val="2"/>
      <scheme val="minor"/>
    </font>
    <font>
      <i/>
      <vertAlign val="subscript"/>
      <sz val="11"/>
      <color indexed="8"/>
      <name val="Calibri"/>
      <family val="2"/>
      <scheme val="minor"/>
    </font>
    <font>
      <sz val="11"/>
      <color indexed="8"/>
      <name val="Calibri"/>
      <family val="2"/>
    </font>
    <font>
      <sz val="11"/>
      <color theme="0" tint="-0.34998626667073579"/>
      <name val="Calibri"/>
      <family val="2"/>
      <scheme val="minor"/>
    </font>
    <font>
      <vertAlign val="subscript"/>
      <sz val="11"/>
      <color theme="0" tint="-0.34998626667073579"/>
      <name val="Calibri"/>
      <family val="2"/>
      <scheme val="minor"/>
    </font>
    <font>
      <b/>
      <sz val="11"/>
      <color theme="0" tint="-0.34998626667073579"/>
      <name val="Calibri"/>
      <family val="2"/>
      <scheme val="minor"/>
    </font>
    <font>
      <i/>
      <sz val="11"/>
      <color indexed="8"/>
      <name val="Calibri"/>
      <family val="2"/>
    </font>
    <font>
      <vertAlign val="subscript"/>
      <sz val="11"/>
      <color indexed="8"/>
      <name val="Calibri"/>
      <family val="2"/>
    </font>
    <font>
      <i/>
      <sz val="11"/>
      <color theme="1"/>
      <name val="Calibri"/>
      <family val="2"/>
    </font>
    <font>
      <sz val="11"/>
      <color rgb="FFFF0000"/>
      <name val="Calibri"/>
      <family val="2"/>
      <scheme val="minor"/>
    </font>
    <font>
      <vertAlign val="superscript"/>
      <sz val="11"/>
      <color theme="1"/>
      <name val="Calibri"/>
      <family val="2"/>
    </font>
    <font>
      <b/>
      <u/>
      <sz val="11"/>
      <color theme="1"/>
      <name val="Calibri"/>
      <family val="2"/>
      <scheme val="minor"/>
    </font>
    <font>
      <i/>
      <vertAlign val="subscript"/>
      <sz val="11"/>
      <color theme="1"/>
      <name val="Calibri"/>
      <family val="2"/>
      <scheme val="minor"/>
    </font>
    <font>
      <b/>
      <sz val="11"/>
      <color theme="1"/>
      <name val="Calibri"/>
      <family val="2"/>
    </font>
    <font>
      <b/>
      <vertAlign val="subscript"/>
      <sz val="11"/>
      <color theme="1"/>
      <name val="Calibri"/>
      <family val="2"/>
      <scheme val="minor"/>
    </font>
    <font>
      <b/>
      <vertAlign val="subscript"/>
      <sz val="11"/>
      <color theme="1"/>
      <name val="Calibri"/>
      <family val="2"/>
    </font>
    <font>
      <sz val="11"/>
      <color theme="0" tint="-0.34998626667073579"/>
      <name val="Calibri"/>
      <family val="2"/>
    </font>
    <font>
      <vertAlign val="subscript"/>
      <sz val="11"/>
      <color theme="0" tint="-0.34998626667073579"/>
      <name val="Calibri"/>
      <family val="2"/>
    </font>
    <font>
      <b/>
      <sz val="14"/>
      <color theme="1"/>
      <name val="Calibri"/>
      <family val="2"/>
      <scheme val="minor"/>
    </font>
    <font>
      <b/>
      <sz val="16"/>
      <color theme="1"/>
      <name val="Calibri"/>
      <family val="2"/>
      <scheme val="minor"/>
    </font>
    <font>
      <b/>
      <sz val="16"/>
      <color theme="1"/>
      <name val="Calibri"/>
      <family val="2"/>
    </font>
    <font>
      <b/>
      <sz val="12"/>
      <color theme="1"/>
      <name val="Calibri"/>
      <family val="2"/>
      <scheme val="minor"/>
    </font>
    <font>
      <sz val="11"/>
      <color theme="0" tint="-0.249977111117893"/>
      <name val="Calibri"/>
      <family val="2"/>
      <scheme val="minor"/>
    </font>
    <font>
      <vertAlign val="subscript"/>
      <sz val="11"/>
      <color theme="0" tint="-0.249977111117893"/>
      <name val="Calibri"/>
      <family val="2"/>
      <scheme val="minor"/>
    </font>
    <font>
      <vertAlign val="subscript"/>
      <sz val="11"/>
      <color rgb="FFFF0000"/>
      <name val="Calibri"/>
      <family val="2"/>
    </font>
    <font>
      <vertAlign val="subscript"/>
      <sz val="11"/>
      <color rgb="FFFF0000"/>
      <name val="Calibri"/>
      <family val="2"/>
      <scheme val="minor"/>
    </font>
    <font>
      <sz val="8"/>
      <color theme="1"/>
      <name val="Calibri"/>
      <family val="2"/>
      <scheme val="minor"/>
    </font>
    <font>
      <b/>
      <sz val="9"/>
      <color indexed="81"/>
      <name val="Tahoma"/>
      <family val="2"/>
    </font>
    <font>
      <sz val="11"/>
      <color rgb="FFFF0000"/>
      <name val="Calibri"/>
      <family val="2"/>
    </font>
    <font>
      <sz val="11"/>
      <name val="Calibri"/>
      <family val="2"/>
    </font>
    <font>
      <sz val="9"/>
      <color theme="1"/>
      <name val="Calibri"/>
      <family val="2"/>
      <scheme val="minor"/>
    </font>
    <font>
      <sz val="9"/>
      <color rgb="FFFF0000"/>
      <name val="Calibri"/>
      <family val="2"/>
      <scheme val="minor"/>
    </font>
    <font>
      <vertAlign val="subscript"/>
      <sz val="9"/>
      <color rgb="FFFF0000"/>
      <name val="Calibri"/>
      <family val="2"/>
      <scheme val="minor"/>
    </font>
    <font>
      <vertAlign val="subscript"/>
      <sz val="9"/>
      <color theme="1"/>
      <name val="Calibri"/>
      <family val="2"/>
      <scheme val="minor"/>
    </font>
    <font>
      <sz val="9"/>
      <color theme="1"/>
      <name val="Calibri"/>
      <family val="2"/>
    </font>
    <font>
      <vertAlign val="subscript"/>
      <sz val="9"/>
      <color theme="1"/>
      <name val="Calibri"/>
      <family val="2"/>
    </font>
    <font>
      <sz val="11"/>
      <color theme="0" tint="-0.499984740745262"/>
      <name val="Calibri"/>
      <family val="2"/>
      <scheme val="minor"/>
    </font>
    <font>
      <vertAlign val="subscript"/>
      <sz val="11"/>
      <color theme="0" tint="-0.499984740745262"/>
      <name val="Calibri"/>
      <family val="2"/>
      <scheme val="minor"/>
    </font>
    <font>
      <sz val="8"/>
      <color theme="0" tint="-0.499984740745262"/>
      <name val="Calibri"/>
      <family val="2"/>
      <scheme val="minor"/>
    </font>
    <font>
      <sz val="9"/>
      <color theme="0" tint="-0.499984740745262"/>
      <name val="Calibri"/>
      <family val="2"/>
      <scheme val="minor"/>
    </font>
    <font>
      <sz val="16"/>
      <color theme="1"/>
      <name val="Calibri"/>
      <family val="2"/>
      <scheme val="minor"/>
    </font>
    <font>
      <sz val="8"/>
      <color theme="0" tint="-0.249977111117893"/>
      <name val="Calibri"/>
      <family val="2"/>
      <scheme val="minor"/>
    </font>
    <font>
      <sz val="9"/>
      <name val="Calibri"/>
      <family val="2"/>
      <scheme val="minor"/>
    </font>
    <font>
      <sz val="11"/>
      <name val="Calibri"/>
      <family val="2"/>
      <scheme val="minor"/>
    </font>
    <font>
      <b/>
      <sz val="11"/>
      <color rgb="FF92D050"/>
      <name val="Calibri"/>
      <family val="2"/>
      <scheme val="minor"/>
    </font>
    <font>
      <b/>
      <sz val="11"/>
      <color rgb="FFC00000"/>
      <name val="Calibri"/>
      <family val="2"/>
      <scheme val="minor"/>
    </font>
    <font>
      <b/>
      <sz val="11"/>
      <color rgb="FFFFC000"/>
      <name val="Calibri"/>
      <family val="2"/>
      <scheme val="minor"/>
    </font>
    <font>
      <b/>
      <vertAlign val="subscript"/>
      <sz val="11"/>
      <color rgb="FFFF0000"/>
      <name val="Calibri"/>
      <family val="2"/>
      <scheme val="minor"/>
    </font>
    <font>
      <sz val="10"/>
      <color theme="1"/>
      <name val="Calibri"/>
      <family val="2"/>
      <scheme val="minor"/>
    </font>
    <font>
      <b/>
      <sz val="9"/>
      <color theme="1"/>
      <name val="Calibri"/>
      <family val="2"/>
      <scheme val="minor"/>
    </font>
    <font>
      <b/>
      <vertAlign val="subscript"/>
      <sz val="9"/>
      <color theme="1"/>
      <name val="Calibri"/>
      <family val="2"/>
      <scheme val="minor"/>
    </font>
    <font>
      <b/>
      <vertAlign val="subscript"/>
      <sz val="9"/>
      <color rgb="FFFF0000"/>
      <name val="Calibri"/>
      <family val="2"/>
      <scheme val="minor"/>
    </font>
    <font>
      <b/>
      <sz val="9"/>
      <color theme="1"/>
      <name val="Calibri"/>
      <family val="2"/>
    </font>
    <font>
      <b/>
      <vertAlign val="subscript"/>
      <sz val="9"/>
      <color rgb="FFFF0000"/>
      <name val="Calibri"/>
      <family val="2"/>
    </font>
    <font>
      <b/>
      <sz val="9"/>
      <name val="Calibri"/>
      <family val="2"/>
    </font>
    <font>
      <vertAlign val="superscript"/>
      <sz val="9"/>
      <color theme="1"/>
      <name val="Calibri"/>
      <family val="2"/>
      <scheme val="minor"/>
    </font>
    <font>
      <b/>
      <sz val="11"/>
      <color rgb="FF7030A0"/>
      <name val="Calibri"/>
      <family val="2"/>
      <scheme val="minor"/>
    </font>
    <font>
      <b/>
      <sz val="11"/>
      <color rgb="FFFE3E02"/>
      <name val="Calibri"/>
      <family val="2"/>
      <scheme val="minor"/>
    </font>
    <font>
      <b/>
      <vertAlign val="subscript"/>
      <sz val="12"/>
      <color theme="1"/>
      <name val="Calibri"/>
      <family val="2"/>
      <scheme val="minor"/>
    </font>
    <font>
      <b/>
      <sz val="12"/>
      <name val="Calibri"/>
      <family val="2"/>
      <scheme val="minor"/>
    </font>
    <font>
      <sz val="12"/>
      <color theme="1"/>
      <name val="Calibri"/>
      <family val="2"/>
      <scheme val="minor"/>
    </font>
    <font>
      <b/>
      <sz val="11"/>
      <color rgb="FF00B050"/>
      <name val="Calibri"/>
      <family val="2"/>
      <scheme val="minor"/>
    </font>
    <font>
      <b/>
      <vertAlign val="subscript"/>
      <sz val="11"/>
      <color rgb="FF00B050"/>
      <name val="Calibri"/>
      <family val="2"/>
      <scheme val="minor"/>
    </font>
    <font>
      <b/>
      <sz val="9"/>
      <color rgb="FFFF0000"/>
      <name val="Calibri"/>
      <family val="2"/>
      <scheme val="minor"/>
    </font>
    <font>
      <u/>
      <sz val="9"/>
      <color theme="1"/>
      <name val="Calibri"/>
      <family val="2"/>
      <scheme val="minor"/>
    </font>
    <font>
      <u/>
      <sz val="11"/>
      <color theme="1"/>
      <name val="Calibri"/>
      <family val="2"/>
      <scheme val="minor"/>
    </font>
    <font>
      <sz val="14"/>
      <color theme="1"/>
      <name val="Calibri"/>
      <family val="2"/>
      <scheme val="minor"/>
    </font>
    <font>
      <b/>
      <sz val="11"/>
      <name val="Calibri"/>
      <family val="2"/>
      <scheme val="minor"/>
    </font>
    <font>
      <b/>
      <vertAlign val="subscript"/>
      <sz val="11"/>
      <color rgb="FFFF0000"/>
      <name val="Calibri"/>
      <family val="2"/>
    </font>
    <font>
      <u/>
      <sz val="11"/>
      <color theme="0" tint="-0.249977111117893"/>
      <name val="Calibri"/>
      <family val="2"/>
      <scheme val="minor"/>
    </font>
    <font>
      <sz val="11"/>
      <color theme="9" tint="-0.499984740745262"/>
      <name val="Calibri"/>
      <family val="2"/>
      <scheme val="minor"/>
    </font>
    <font>
      <sz val="11"/>
      <color theme="1"/>
      <name val="Calibri"/>
      <family val="2"/>
      <scheme val="minor"/>
    </font>
    <font>
      <sz val="10"/>
      <name val="Arial"/>
      <family val="2"/>
    </font>
    <font>
      <b/>
      <u/>
      <sz val="12"/>
      <name val="Arial"/>
      <family val="2"/>
    </font>
    <font>
      <b/>
      <sz val="12"/>
      <name val="Arial"/>
      <family val="2"/>
    </font>
    <font>
      <b/>
      <i/>
      <sz val="10"/>
      <name val="Arial"/>
      <family val="2"/>
    </font>
    <font>
      <u/>
      <sz val="12"/>
      <name val="Arial"/>
      <family val="2"/>
    </font>
    <font>
      <b/>
      <sz val="10"/>
      <name val="Arial"/>
      <family val="2"/>
    </font>
    <font>
      <sz val="10"/>
      <color rgb="FFFF0000"/>
      <name val="Arial"/>
      <family val="2"/>
    </font>
    <font>
      <b/>
      <sz val="10"/>
      <color rgb="FFFF0000"/>
      <name val="Arial"/>
      <family val="2"/>
    </font>
    <font>
      <u/>
      <sz val="10"/>
      <color rgb="FFFF0000"/>
      <name val="Arial"/>
      <family val="2"/>
    </font>
    <font>
      <b/>
      <sz val="10"/>
      <color rgb="FF0000FF"/>
      <name val="Arial"/>
      <family val="2"/>
    </font>
    <font>
      <sz val="10"/>
      <color rgb="FF0000CC"/>
      <name val="Arial"/>
      <family val="2"/>
    </font>
    <font>
      <sz val="9"/>
      <color rgb="FF993300"/>
      <name val="Arial"/>
      <family val="2"/>
    </font>
    <font>
      <sz val="10"/>
      <color rgb="FF0000FF"/>
      <name val="Arial"/>
      <family val="2"/>
    </font>
    <font>
      <b/>
      <sz val="10"/>
      <color rgb="FF0000CC"/>
      <name val="Arial"/>
      <family val="2"/>
    </font>
    <font>
      <i/>
      <sz val="10"/>
      <name val="Arial"/>
      <family val="2"/>
    </font>
    <font>
      <i/>
      <sz val="8"/>
      <color indexed="20"/>
      <name val="Arial"/>
      <family val="2"/>
    </font>
    <font>
      <sz val="10"/>
      <color indexed="14"/>
      <name val="Arial"/>
      <family val="2"/>
    </font>
    <font>
      <sz val="9"/>
      <name val="Arial"/>
      <family val="2"/>
    </font>
    <font>
      <sz val="9"/>
      <name val="Calibri"/>
      <family val="2"/>
    </font>
    <font>
      <sz val="8"/>
      <name val="Arial"/>
      <family val="2"/>
    </font>
    <font>
      <sz val="10"/>
      <color indexed="10"/>
      <name val="Arial"/>
      <family val="2"/>
    </font>
    <font>
      <sz val="10"/>
      <color indexed="17"/>
      <name val="Arial"/>
      <family val="2"/>
    </font>
    <font>
      <sz val="9"/>
      <color rgb="FF0000FF"/>
      <name val="Arial"/>
      <family val="2"/>
    </font>
    <font>
      <sz val="8"/>
      <color indexed="10"/>
      <name val="Arial"/>
      <family val="2"/>
    </font>
    <font>
      <sz val="10"/>
      <color rgb="FF800080"/>
      <name val="Arial"/>
      <family val="2"/>
    </font>
    <font>
      <sz val="10"/>
      <color indexed="20"/>
      <name val="Arial"/>
      <family val="2"/>
    </font>
    <font>
      <sz val="8"/>
      <color rgb="FF800080"/>
      <name val="Arial"/>
      <family val="2"/>
    </font>
    <font>
      <u/>
      <sz val="10"/>
      <name val="Arial"/>
      <family val="2"/>
    </font>
    <font>
      <b/>
      <u/>
      <sz val="10"/>
      <name val="Arial"/>
      <family val="2"/>
    </font>
    <font>
      <sz val="10"/>
      <name val="Calibri"/>
      <family val="2"/>
    </font>
    <font>
      <sz val="7"/>
      <name val="Arial"/>
      <family val="2"/>
    </font>
    <font>
      <b/>
      <sz val="10"/>
      <name val="Calibri"/>
      <family val="2"/>
    </font>
    <font>
      <sz val="9"/>
      <color rgb="FF006600"/>
      <name val="Arial"/>
      <family val="2"/>
    </font>
    <font>
      <u/>
      <sz val="10"/>
      <color rgb="FF006600"/>
      <name val="Arial"/>
      <family val="2"/>
    </font>
    <font>
      <sz val="8"/>
      <color rgb="FF006600"/>
      <name val="Arial"/>
      <family val="2"/>
    </font>
    <font>
      <b/>
      <sz val="10"/>
      <color indexed="10"/>
      <name val="Arial"/>
      <family val="2"/>
    </font>
    <font>
      <sz val="10"/>
      <color indexed="53"/>
      <name val="Arial"/>
      <family val="2"/>
    </font>
    <font>
      <sz val="10"/>
      <color indexed="51"/>
      <name val="Arial"/>
      <family val="2"/>
    </font>
    <font>
      <sz val="10"/>
      <color indexed="52"/>
      <name val="Arial"/>
      <family val="2"/>
    </font>
    <font>
      <b/>
      <sz val="10"/>
      <color indexed="17"/>
      <name val="Arial"/>
      <family val="2"/>
    </font>
    <font>
      <b/>
      <u/>
      <sz val="10"/>
      <color indexed="10"/>
      <name val="Arial"/>
      <family val="2"/>
    </font>
    <font>
      <i/>
      <sz val="9"/>
      <name val="Arial"/>
      <family val="2"/>
    </font>
    <font>
      <u/>
      <sz val="10"/>
      <color indexed="10"/>
      <name val="Arial"/>
      <family val="2"/>
    </font>
    <font>
      <sz val="8"/>
      <color indexed="20"/>
      <name val="Arial"/>
      <family val="2"/>
    </font>
    <font>
      <sz val="10"/>
      <color indexed="16"/>
      <name val="Arial"/>
      <family val="2"/>
    </font>
    <font>
      <i/>
      <sz val="10"/>
      <color rgb="FF0000FF"/>
      <name val="Arial"/>
      <family val="2"/>
    </font>
    <font>
      <sz val="10"/>
      <color indexed="60"/>
      <name val="Arial"/>
      <family val="2"/>
    </font>
    <font>
      <sz val="9"/>
      <color indexed="60"/>
      <name val="Arial"/>
      <family val="2"/>
    </font>
    <font>
      <b/>
      <u/>
      <sz val="10"/>
      <color indexed="60"/>
      <name val="Arial"/>
      <family val="2"/>
    </font>
    <font>
      <sz val="5"/>
      <name val="Arial"/>
      <family val="2"/>
    </font>
    <font>
      <b/>
      <sz val="5"/>
      <name val="Arial"/>
      <family val="2"/>
    </font>
    <font>
      <u/>
      <sz val="5"/>
      <name val="Arial"/>
      <family val="2"/>
    </font>
    <font>
      <b/>
      <sz val="10"/>
      <color rgb="FF993300"/>
      <name val="Arial"/>
      <family val="2"/>
    </font>
    <font>
      <sz val="8"/>
      <color rgb="FF993300"/>
      <name val="Arial"/>
      <family val="2"/>
    </font>
    <font>
      <b/>
      <sz val="10"/>
      <color rgb="FF800080"/>
      <name val="Arial"/>
      <family val="2"/>
    </font>
    <font>
      <b/>
      <sz val="10"/>
      <color indexed="48"/>
      <name val="Arial"/>
      <family val="2"/>
    </font>
    <font>
      <sz val="10"/>
      <color indexed="48"/>
      <name val="Arial"/>
      <family val="2"/>
    </font>
    <font>
      <sz val="8"/>
      <color indexed="48"/>
      <name val="Arial"/>
      <family val="2"/>
    </font>
    <font>
      <b/>
      <sz val="8"/>
      <color indexed="48"/>
      <name val="Arial"/>
      <family val="2"/>
    </font>
    <font>
      <sz val="10"/>
      <color rgb="FF006600"/>
      <name val="Arial"/>
      <family val="2"/>
    </font>
    <font>
      <b/>
      <sz val="10"/>
      <color indexed="12"/>
      <name val="Arial"/>
      <family val="2"/>
    </font>
    <font>
      <u/>
      <sz val="10"/>
      <color indexed="60"/>
      <name val="Arial"/>
      <family val="2"/>
    </font>
    <font>
      <sz val="10"/>
      <color indexed="12"/>
      <name val="Arial"/>
      <family val="2"/>
    </font>
    <font>
      <u/>
      <sz val="10"/>
      <color indexed="12"/>
      <name val="Arial"/>
      <family val="2"/>
    </font>
    <font>
      <b/>
      <vertAlign val="subscript"/>
      <sz val="11"/>
      <name val="Calibri"/>
      <family val="2"/>
      <scheme val="minor"/>
    </font>
    <font>
      <b/>
      <sz val="11"/>
      <color rgb="FF008000"/>
      <name val="Calibri"/>
      <family val="2"/>
      <scheme val="minor"/>
    </font>
    <font>
      <sz val="11"/>
      <color rgb="FF008000"/>
      <name val="Calibri"/>
      <family val="2"/>
      <scheme val="minor"/>
    </font>
    <font>
      <b/>
      <sz val="8"/>
      <color indexed="81"/>
      <name val="Tahoma"/>
      <family val="2"/>
    </font>
    <font>
      <b/>
      <u/>
      <sz val="8"/>
      <color indexed="81"/>
      <name val="Tahoma"/>
      <family val="2"/>
    </font>
    <font>
      <sz val="8"/>
      <color indexed="81"/>
      <name val="Tahoma"/>
      <family val="2"/>
    </font>
    <font>
      <b/>
      <sz val="11"/>
      <color theme="1" tint="0.499984740745262"/>
      <name val="Calibri"/>
      <family val="2"/>
      <scheme val="minor"/>
    </font>
    <font>
      <sz val="11"/>
      <color theme="1" tint="0.499984740745262"/>
      <name val="Calibri"/>
      <family val="2"/>
      <scheme val="minor"/>
    </font>
    <font>
      <b/>
      <sz val="11"/>
      <color rgb="FFFF0000"/>
      <name val="Calibri"/>
      <family val="2"/>
      <scheme val="minor"/>
    </font>
    <font>
      <b/>
      <u/>
      <sz val="10"/>
      <color rgb="FF0000CC"/>
      <name val="Arial"/>
      <family val="2"/>
    </font>
    <font>
      <sz val="8"/>
      <color rgb="FF0000CC"/>
      <name val="Arial"/>
      <family val="2"/>
    </font>
    <font>
      <b/>
      <sz val="10"/>
      <color rgb="FF006600"/>
      <name val="Arial"/>
      <family val="2"/>
    </font>
    <font>
      <b/>
      <sz val="11"/>
      <color rgb="FF0000CC"/>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rgb="FFCCFF9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2"/>
        <bgColor indexed="64"/>
      </patternFill>
    </fill>
    <fill>
      <patternFill patternType="solid">
        <fgColor rgb="FFCCFFCC"/>
        <bgColor indexed="64"/>
      </patternFill>
    </fill>
    <fill>
      <patternFill patternType="solid">
        <fgColor rgb="FFFFFF00"/>
        <bgColor indexed="64"/>
      </patternFill>
    </fill>
    <fill>
      <patternFill patternType="solid">
        <fgColor indexed="42"/>
        <bgColor indexed="64"/>
      </patternFill>
    </fill>
    <fill>
      <patternFill patternType="solid">
        <fgColor indexed="43"/>
        <bgColor indexed="64"/>
      </patternFill>
    </fill>
    <fill>
      <patternFill patternType="solid">
        <fgColor rgb="FFFFC000"/>
        <bgColor indexed="64"/>
      </patternFill>
    </fill>
  </fills>
  <borders count="28">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s>
  <cellStyleXfs count="8">
    <xf numFmtId="0" fontId="0" fillId="0" borderId="0"/>
    <xf numFmtId="0" fontId="81" fillId="0" borderId="0"/>
    <xf numFmtId="183" fontId="81" fillId="0" borderId="0" applyFont="0" applyFill="0" applyBorder="0" applyAlignment="0" applyProtection="0"/>
    <xf numFmtId="0" fontId="81" fillId="0" borderId="0"/>
    <xf numFmtId="0" fontId="80" fillId="0" borderId="0"/>
    <xf numFmtId="0" fontId="80" fillId="0" borderId="0"/>
    <xf numFmtId="0" fontId="81" fillId="0" borderId="0"/>
    <xf numFmtId="0" fontId="80" fillId="0" borderId="0"/>
  </cellStyleXfs>
  <cellXfs count="679">
    <xf numFmtId="0" fontId="0" fillId="0" borderId="0" xfId="0"/>
    <xf numFmtId="0" fontId="1" fillId="0" borderId="0" xfId="0" applyFont="1"/>
    <xf numFmtId="2" fontId="0" fillId="0" borderId="0" xfId="0" applyNumberFormat="1"/>
    <xf numFmtId="3" fontId="0" fillId="0" borderId="0" xfId="0" applyNumberForma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left"/>
    </xf>
    <xf numFmtId="0" fontId="0" fillId="0" borderId="0" xfId="0" applyBorder="1" applyAlignment="1">
      <alignment horizontal="left"/>
    </xf>
    <xf numFmtId="165" fontId="0" fillId="0" borderId="0" xfId="0" applyNumberFormat="1"/>
    <xf numFmtId="1" fontId="0" fillId="0" borderId="0" xfId="0" applyNumberFormat="1"/>
    <xf numFmtId="0" fontId="4" fillId="0" borderId="0" xfId="0" applyFont="1"/>
    <xf numFmtId="164" fontId="0" fillId="0" borderId="0" xfId="0" applyNumberFormat="1"/>
    <xf numFmtId="0" fontId="0" fillId="2" borderId="0" xfId="0" applyFill="1" applyAlignment="1">
      <alignment horizontal="center"/>
    </xf>
    <xf numFmtId="0" fontId="0" fillId="0" borderId="0" xfId="0" applyBorder="1"/>
    <xf numFmtId="10" fontId="0" fillId="0" borderId="0" xfId="0" applyNumberFormat="1"/>
    <xf numFmtId="0" fontId="0" fillId="0" borderId="0" xfId="0" applyAlignment="1">
      <alignment wrapText="1"/>
    </xf>
    <xf numFmtId="0" fontId="0" fillId="0" borderId="0" xfId="0"/>
    <xf numFmtId="166" fontId="0" fillId="0" borderId="0" xfId="0" applyNumberFormat="1"/>
    <xf numFmtId="167" fontId="0" fillId="0" borderId="0" xfId="0" applyNumberFormat="1"/>
    <xf numFmtId="168" fontId="0" fillId="0" borderId="0" xfId="0" applyNumberFormat="1"/>
    <xf numFmtId="0" fontId="0" fillId="4" borderId="0" xfId="0" applyFill="1"/>
    <xf numFmtId="0" fontId="1" fillId="4" borderId="0" xfId="0" applyFont="1" applyFill="1"/>
    <xf numFmtId="0" fontId="4" fillId="5" borderId="0" xfId="0" applyFont="1" applyFill="1"/>
    <xf numFmtId="0" fontId="0" fillId="5" borderId="0" xfId="0" applyFill="1"/>
    <xf numFmtId="0" fontId="0" fillId="0" borderId="0" xfId="0" applyAlignment="1">
      <alignment horizontal="right"/>
    </xf>
    <xf numFmtId="0" fontId="0" fillId="0" borderId="0" xfId="0" applyAlignment="1">
      <alignment horizontal="left" vertical="top" wrapText="1"/>
    </xf>
    <xf numFmtId="169" fontId="0" fillId="0" borderId="0" xfId="0" applyNumberFormat="1"/>
    <xf numFmtId="0" fontId="0" fillId="0" borderId="0" xfId="0" applyAlignment="1">
      <alignment horizontal="left" vertical="top" wrapText="1"/>
    </xf>
    <xf numFmtId="170" fontId="0" fillId="0" borderId="0" xfId="0" applyNumberFormat="1" applyAlignment="1">
      <alignment horizontal="left"/>
    </xf>
    <xf numFmtId="168" fontId="0" fillId="0" borderId="0" xfId="0" applyNumberFormat="1" applyAlignment="1">
      <alignment horizontal="left"/>
    </xf>
    <xf numFmtId="164" fontId="0" fillId="0" borderId="0" xfId="0" applyNumberFormat="1" applyFont="1" applyAlignment="1">
      <alignment horizontal="left"/>
    </xf>
    <xf numFmtId="0" fontId="7" fillId="6" borderId="0" xfId="0" applyFont="1" applyFill="1" applyAlignment="1">
      <alignment horizontal="left" vertical="top"/>
    </xf>
    <xf numFmtId="0" fontId="0" fillId="0" borderId="0" xfId="0" applyFont="1"/>
    <xf numFmtId="0" fontId="11" fillId="6" borderId="0" xfId="0" applyFont="1" applyFill="1" applyAlignment="1">
      <alignment horizontal="left" vertical="top"/>
    </xf>
    <xf numFmtId="167" fontId="0" fillId="0" borderId="0" xfId="0" applyNumberFormat="1" applyAlignment="1">
      <alignment horizontal="left"/>
    </xf>
    <xf numFmtId="0" fontId="12" fillId="0" borderId="0" xfId="0" applyFont="1"/>
    <xf numFmtId="169" fontId="12" fillId="0" borderId="0" xfId="0" applyNumberFormat="1" applyFont="1"/>
    <xf numFmtId="0" fontId="14" fillId="0" borderId="0" xfId="0" applyFont="1"/>
    <xf numFmtId="169" fontId="14" fillId="0" borderId="0" xfId="0" applyNumberFormat="1" applyFont="1"/>
    <xf numFmtId="0" fontId="0" fillId="0" borderId="0" xfId="0" applyAlignment="1">
      <alignment horizontal="left" vertical="top" wrapText="1"/>
    </xf>
    <xf numFmtId="0" fontId="0" fillId="0" borderId="0" xfId="0" applyAlignment="1">
      <alignment vertical="top" wrapText="1"/>
    </xf>
    <xf numFmtId="0" fontId="0" fillId="0" borderId="0" xfId="0" applyAlignment="1">
      <alignment vertical="top"/>
    </xf>
    <xf numFmtId="0" fontId="0" fillId="5" borderId="0" xfId="0" applyFill="1" applyAlignment="1">
      <alignment horizontal="right"/>
    </xf>
    <xf numFmtId="166" fontId="0" fillId="0" borderId="0" xfId="0" applyNumberFormat="1" applyAlignment="1">
      <alignment horizontal="center"/>
    </xf>
    <xf numFmtId="4" fontId="0" fillId="0" borderId="0" xfId="0" applyNumberFormat="1"/>
    <xf numFmtId="172" fontId="0" fillId="0" borderId="0" xfId="0" applyNumberFormat="1"/>
    <xf numFmtId="171" fontId="0" fillId="0" borderId="0" xfId="0" applyNumberFormat="1"/>
    <xf numFmtId="0" fontId="20" fillId="5" borderId="0" xfId="0" applyFont="1" applyFill="1"/>
    <xf numFmtId="173" fontId="0" fillId="0" borderId="0" xfId="0" applyNumberFormat="1"/>
    <xf numFmtId="0" fontId="22" fillId="4" borderId="0" xfId="0" applyFont="1" applyFill="1"/>
    <xf numFmtId="0" fontId="6" fillId="0" borderId="0" xfId="0" applyFont="1" applyAlignment="1">
      <alignment horizontal="right"/>
    </xf>
    <xf numFmtId="0" fontId="0" fillId="0" borderId="1" xfId="0" applyBorder="1"/>
    <xf numFmtId="0" fontId="0" fillId="0" borderId="0" xfId="0" applyAlignment="1">
      <alignment horizontal="left" vertical="top" wrapText="1"/>
    </xf>
    <xf numFmtId="0" fontId="4" fillId="0" borderId="0" xfId="0" applyFont="1" applyAlignment="1">
      <alignment horizontal="center" vertical="center"/>
    </xf>
    <xf numFmtId="0" fontId="0" fillId="0" borderId="0" xfId="0" applyAlignment="1">
      <alignment horizontal="left" vertical="top" wrapText="1"/>
    </xf>
    <xf numFmtId="0" fontId="4" fillId="2" borderId="0" xfId="0" applyFont="1" applyFill="1"/>
    <xf numFmtId="0" fontId="0" fillId="2" borderId="0" xfId="0" applyFill="1"/>
    <xf numFmtId="169" fontId="0" fillId="0" borderId="0" xfId="0" applyNumberFormat="1" applyAlignment="1">
      <alignment horizontal="left"/>
    </xf>
    <xf numFmtId="169" fontId="0" fillId="0" borderId="0" xfId="0" applyNumberFormat="1" applyAlignment="1">
      <alignment horizontal="right"/>
    </xf>
    <xf numFmtId="0" fontId="20" fillId="0" borderId="0" xfId="0" applyFont="1"/>
    <xf numFmtId="0" fontId="0" fillId="0" borderId="0" xfId="0" applyFont="1" applyAlignment="1">
      <alignment vertical="top" wrapText="1"/>
    </xf>
    <xf numFmtId="167" fontId="12" fillId="0" borderId="0" xfId="0" applyNumberFormat="1" applyFont="1"/>
    <xf numFmtId="3" fontId="12" fillId="0" borderId="0" xfId="0" applyNumberFormat="1" applyFont="1"/>
    <xf numFmtId="165" fontId="12" fillId="0" borderId="0" xfId="0" applyNumberFormat="1" applyFont="1"/>
    <xf numFmtId="10" fontId="12" fillId="0" borderId="0" xfId="0" applyNumberFormat="1" applyFont="1"/>
    <xf numFmtId="0" fontId="0" fillId="2" borderId="0" xfId="0" applyFill="1" applyBorder="1" applyAlignment="1">
      <alignment horizontal="center"/>
    </xf>
    <xf numFmtId="0" fontId="0" fillId="2" borderId="6" xfId="0" applyFill="1" applyBorder="1" applyAlignment="1">
      <alignment horizontal="center"/>
    </xf>
    <xf numFmtId="0" fontId="30" fillId="0" borderId="0" xfId="0" applyFont="1"/>
    <xf numFmtId="0" fontId="31" fillId="0" borderId="0" xfId="0" applyFont="1"/>
    <xf numFmtId="0" fontId="31" fillId="0" borderId="0" xfId="0" applyFont="1" applyBorder="1"/>
    <xf numFmtId="171" fontId="31" fillId="0" borderId="0" xfId="0" applyNumberFormat="1" applyFont="1"/>
    <xf numFmtId="0" fontId="31" fillId="0" borderId="2" xfId="0" applyFont="1" applyBorder="1"/>
    <xf numFmtId="0" fontId="31" fillId="0" borderId="1" xfId="0" applyFont="1" applyBorder="1"/>
    <xf numFmtId="0" fontId="0" fillId="7" borderId="0" xfId="0" applyFill="1"/>
    <xf numFmtId="167" fontId="0" fillId="7" borderId="0" xfId="0" applyNumberFormat="1" applyFill="1"/>
    <xf numFmtId="3" fontId="0" fillId="7" borderId="0" xfId="0" applyNumberFormat="1" applyFill="1"/>
    <xf numFmtId="165" fontId="0" fillId="7" borderId="0" xfId="0" applyNumberFormat="1" applyFill="1"/>
    <xf numFmtId="0" fontId="39" fillId="0" borderId="0" xfId="0" applyFont="1"/>
    <xf numFmtId="0" fontId="0" fillId="0" borderId="6" xfId="0" applyBorder="1"/>
    <xf numFmtId="0" fontId="0" fillId="0" borderId="0" xfId="0" applyFill="1"/>
    <xf numFmtId="3" fontId="0" fillId="5" borderId="0" xfId="0" applyNumberFormat="1" applyFill="1"/>
    <xf numFmtId="167" fontId="31" fillId="0" borderId="0" xfId="0" applyNumberFormat="1" applyFont="1"/>
    <xf numFmtId="0" fontId="39" fillId="0" borderId="0" xfId="0" applyFont="1" applyAlignment="1">
      <alignment horizontal="center"/>
    </xf>
    <xf numFmtId="0" fontId="39" fillId="0" borderId="0" xfId="0" applyFont="1" applyAlignment="1">
      <alignment vertical="center"/>
    </xf>
    <xf numFmtId="3" fontId="39" fillId="0" borderId="0" xfId="0" applyNumberFormat="1" applyFont="1" applyAlignment="1">
      <alignment vertical="center"/>
    </xf>
    <xf numFmtId="0" fontId="0" fillId="0" borderId="0" xfId="0" applyAlignment="1">
      <alignment vertical="center"/>
    </xf>
    <xf numFmtId="0" fontId="4" fillId="0" borderId="0" xfId="0" applyFont="1" applyAlignment="1">
      <alignment vertical="center"/>
    </xf>
    <xf numFmtId="3" fontId="0" fillId="0" borderId="0" xfId="0" applyNumberFormat="1" applyAlignment="1">
      <alignment vertical="center"/>
    </xf>
    <xf numFmtId="0" fontId="1" fillId="0" borderId="0" xfId="0" applyFont="1" applyAlignment="1">
      <alignment vertical="center"/>
    </xf>
    <xf numFmtId="4" fontId="4" fillId="7" borderId="6" xfId="0" applyNumberFormat="1" applyFont="1" applyFill="1" applyBorder="1" applyAlignment="1">
      <alignment vertical="center"/>
    </xf>
    <xf numFmtId="0" fontId="4" fillId="7" borderId="6" xfId="0" applyFont="1" applyFill="1" applyBorder="1" applyAlignment="1">
      <alignment vertical="center"/>
    </xf>
    <xf numFmtId="0" fontId="0" fillId="7" borderId="6" xfId="0" applyFill="1" applyBorder="1" applyAlignment="1">
      <alignment vertical="center"/>
    </xf>
    <xf numFmtId="0" fontId="22" fillId="0" borderId="0" xfId="0" applyFont="1" applyAlignment="1">
      <alignment vertical="center"/>
    </xf>
    <xf numFmtId="0" fontId="4" fillId="7" borderId="9" xfId="0" applyFont="1" applyFill="1" applyBorder="1" applyAlignment="1">
      <alignment vertical="center"/>
    </xf>
    <xf numFmtId="4" fontId="4" fillId="7" borderId="9" xfId="0" applyNumberFormat="1" applyFont="1" applyFill="1" applyBorder="1" applyAlignment="1">
      <alignment vertical="center"/>
    </xf>
    <xf numFmtId="0" fontId="4" fillId="0" borderId="6" xfId="0" applyFont="1" applyFill="1" applyBorder="1" applyAlignment="1">
      <alignment horizontal="left" vertical="center"/>
    </xf>
    <xf numFmtId="0" fontId="0" fillId="0" borderId="6" xfId="0" applyBorder="1" applyAlignment="1">
      <alignment vertical="center"/>
    </xf>
    <xf numFmtId="4" fontId="4" fillId="4" borderId="0" xfId="0" applyNumberFormat="1" applyFont="1" applyFill="1" applyAlignment="1">
      <alignment vertical="center"/>
    </xf>
    <xf numFmtId="4" fontId="4" fillId="0" borderId="0" xfId="0" applyNumberFormat="1" applyFont="1" applyAlignment="1">
      <alignment vertical="center"/>
    </xf>
    <xf numFmtId="4" fontId="0" fillId="0" borderId="0" xfId="0" applyNumberFormat="1" applyAlignment="1">
      <alignment vertical="center"/>
    </xf>
    <xf numFmtId="0" fontId="0" fillId="0" borderId="0" xfId="0" applyFont="1" applyAlignment="1">
      <alignment vertical="center"/>
    </xf>
    <xf numFmtId="0" fontId="4" fillId="0" borderId="6" xfId="0" applyFont="1" applyBorder="1" applyAlignment="1">
      <alignment vertical="center"/>
    </xf>
    <xf numFmtId="0" fontId="0" fillId="0" borderId="0" xfId="0" applyAlignment="1">
      <alignment horizontal="center" vertical="center"/>
    </xf>
    <xf numFmtId="0" fontId="0" fillId="0" borderId="0" xfId="0" applyAlignment="1"/>
    <xf numFmtId="0" fontId="4" fillId="0" borderId="0" xfId="0" applyFont="1" applyBorder="1" applyAlignment="1">
      <alignment vertical="center"/>
    </xf>
    <xf numFmtId="4" fontId="4" fillId="0" borderId="0" xfId="0" applyNumberFormat="1" applyFont="1" applyBorder="1" applyAlignment="1">
      <alignment vertical="center"/>
    </xf>
    <xf numFmtId="0" fontId="0" fillId="0" borderId="0" xfId="0" applyBorder="1" applyAlignment="1">
      <alignment vertical="center"/>
    </xf>
    <xf numFmtId="165" fontId="0" fillId="0" borderId="0" xfId="0" applyNumberFormat="1" applyAlignment="1">
      <alignment horizontal="left" vertical="center"/>
    </xf>
    <xf numFmtId="174" fontId="0" fillId="0" borderId="0" xfId="0" applyNumberFormat="1" applyBorder="1" applyAlignment="1">
      <alignment vertical="center"/>
    </xf>
    <xf numFmtId="0" fontId="4" fillId="0" borderId="0" xfId="0" applyFont="1" applyFill="1" applyAlignment="1">
      <alignment vertical="center"/>
    </xf>
    <xf numFmtId="4" fontId="4" fillId="0" borderId="0" xfId="0" applyNumberFormat="1" applyFont="1" applyFill="1" applyAlignment="1">
      <alignment vertical="center"/>
    </xf>
    <xf numFmtId="0" fontId="0" fillId="0" borderId="0" xfId="0" applyFill="1" applyAlignment="1">
      <alignment vertical="center"/>
    </xf>
    <xf numFmtId="174" fontId="0" fillId="0" borderId="0" xfId="0" applyNumberFormat="1" applyFont="1" applyBorder="1" applyAlignment="1">
      <alignment vertical="center"/>
    </xf>
    <xf numFmtId="4" fontId="0" fillId="0" borderId="6" xfId="0" applyNumberFormat="1" applyBorder="1" applyAlignment="1">
      <alignment vertical="center"/>
    </xf>
    <xf numFmtId="0" fontId="4" fillId="5" borderId="9" xfId="0" applyFont="1" applyFill="1" applyBorder="1" applyAlignment="1">
      <alignment vertical="center"/>
    </xf>
    <xf numFmtId="4" fontId="4" fillId="5" borderId="9" xfId="0" applyNumberFormat="1" applyFont="1" applyFill="1" applyBorder="1" applyAlignment="1">
      <alignment vertical="center"/>
    </xf>
    <xf numFmtId="0" fontId="0" fillId="5" borderId="9" xfId="0" applyFill="1" applyBorder="1" applyAlignment="1">
      <alignment vertical="center"/>
    </xf>
    <xf numFmtId="0" fontId="0" fillId="5" borderId="11" xfId="0" applyFill="1" applyBorder="1" applyAlignment="1">
      <alignment vertical="center"/>
    </xf>
    <xf numFmtId="0" fontId="4" fillId="5" borderId="11" xfId="0" applyFont="1" applyFill="1" applyBorder="1" applyAlignment="1">
      <alignment vertical="center"/>
    </xf>
    <xf numFmtId="0" fontId="4" fillId="0" borderId="0" xfId="0" applyFont="1" applyFill="1" applyBorder="1" applyAlignment="1">
      <alignment vertical="center"/>
    </xf>
    <xf numFmtId="4" fontId="4" fillId="0" borderId="0" xfId="0" applyNumberFormat="1" applyFont="1" applyFill="1" applyBorder="1" applyAlignment="1">
      <alignment vertical="center"/>
    </xf>
    <xf numFmtId="175" fontId="0" fillId="0" borderId="0" xfId="0" applyNumberFormat="1"/>
    <xf numFmtId="2" fontId="0" fillId="0" borderId="0" xfId="0" applyNumberFormat="1" applyAlignment="1">
      <alignment horizontal="center"/>
    </xf>
    <xf numFmtId="0" fontId="35" fillId="5" borderId="11" xfId="0" applyFont="1" applyFill="1" applyBorder="1" applyAlignment="1">
      <alignment vertical="center"/>
    </xf>
    <xf numFmtId="4" fontId="0" fillId="0" borderId="0" xfId="0" applyNumberFormat="1" applyAlignment="1">
      <alignment horizontal="center"/>
    </xf>
    <xf numFmtId="174" fontId="4" fillId="5" borderId="11" xfId="0" applyNumberFormat="1" applyFont="1" applyFill="1" applyBorder="1" applyAlignment="1">
      <alignment vertical="center"/>
    </xf>
    <xf numFmtId="176" fontId="4" fillId="0" borderId="0" xfId="0" applyNumberFormat="1" applyFont="1" applyAlignment="1">
      <alignment horizontal="center"/>
    </xf>
    <xf numFmtId="0" fontId="0" fillId="0" borderId="0" xfId="0" applyAlignment="1">
      <alignment horizontal="center"/>
    </xf>
    <xf numFmtId="176" fontId="0" fillId="0" borderId="0" xfId="0" applyNumberFormat="1"/>
    <xf numFmtId="0" fontId="54" fillId="0" borderId="0" xfId="0" applyFont="1" applyAlignment="1">
      <alignment horizontal="center"/>
    </xf>
    <xf numFmtId="0" fontId="27" fillId="0" borderId="0" xfId="0" applyFont="1"/>
    <xf numFmtId="0" fontId="55" fillId="0" borderId="0" xfId="0" applyFont="1" applyAlignment="1">
      <alignment horizontal="left"/>
    </xf>
    <xf numFmtId="0" fontId="53" fillId="0" borderId="0" xfId="0" applyFont="1"/>
    <xf numFmtId="0" fontId="4" fillId="0" borderId="0" xfId="0" applyFont="1" applyAlignment="1"/>
    <xf numFmtId="0" fontId="53" fillId="0" borderId="0" xfId="0" applyFont="1" applyAlignment="1">
      <alignment horizontal="right"/>
    </xf>
    <xf numFmtId="0" fontId="53" fillId="0" borderId="0" xfId="0" applyFont="1" applyAlignment="1">
      <alignment horizontal="left"/>
    </xf>
    <xf numFmtId="168" fontId="52" fillId="0" borderId="0" xfId="0" applyNumberFormat="1" applyFont="1" applyAlignment="1"/>
    <xf numFmtId="175" fontId="4" fillId="0" borderId="0" xfId="0" applyNumberFormat="1" applyFont="1" applyAlignment="1">
      <alignment horizontal="center"/>
    </xf>
    <xf numFmtId="0" fontId="27" fillId="0" borderId="0" xfId="0" applyFont="1" applyFill="1" applyBorder="1" applyAlignment="1">
      <alignment vertical="center"/>
    </xf>
    <xf numFmtId="0" fontId="0" fillId="0" borderId="0" xfId="0" applyFont="1" applyAlignment="1">
      <alignment horizontal="center"/>
    </xf>
    <xf numFmtId="0" fontId="0" fillId="0" borderId="0" xfId="0" applyAlignment="1">
      <alignment horizontal="left" vertical="center"/>
    </xf>
    <xf numFmtId="3" fontId="4" fillId="0" borderId="0" xfId="0" applyNumberFormat="1" applyFont="1" applyAlignment="1">
      <alignment horizontal="center"/>
    </xf>
    <xf numFmtId="0" fontId="4" fillId="0" borderId="0" xfId="0" applyFont="1" applyFill="1" applyBorder="1" applyAlignment="1">
      <alignment horizontal="center"/>
    </xf>
    <xf numFmtId="0" fontId="0" fillId="0" borderId="0" xfId="0" applyFont="1" applyFill="1" applyBorder="1" applyAlignment="1">
      <alignment horizontal="left" wrapText="1"/>
    </xf>
    <xf numFmtId="0" fontId="4" fillId="0" borderId="0" xfId="0" applyFont="1" applyFill="1" applyBorder="1" applyAlignment="1"/>
    <xf numFmtId="165" fontId="0" fillId="0" borderId="0" xfId="0" applyNumberFormat="1" applyAlignment="1">
      <alignment horizontal="center"/>
    </xf>
    <xf numFmtId="0" fontId="0" fillId="0" borderId="0" xfId="0" applyAlignment="1">
      <alignment horizontal="right" vertical="center"/>
    </xf>
    <xf numFmtId="0" fontId="39" fillId="0" borderId="0" xfId="0" applyFont="1" applyAlignment="1">
      <alignment horizontal="left"/>
    </xf>
    <xf numFmtId="0" fontId="39" fillId="0" borderId="0" xfId="0" applyFont="1" applyAlignment="1"/>
    <xf numFmtId="1" fontId="39" fillId="0" borderId="0" xfId="0" applyNumberFormat="1" applyFont="1" applyAlignment="1">
      <alignment horizontal="center"/>
    </xf>
    <xf numFmtId="176" fontId="39" fillId="0" borderId="0" xfId="0" applyNumberFormat="1" applyFont="1" applyAlignment="1">
      <alignment horizontal="center"/>
    </xf>
    <xf numFmtId="0" fontId="39" fillId="0" borderId="0" xfId="0" applyFont="1" applyAlignment="1">
      <alignment wrapText="1"/>
    </xf>
    <xf numFmtId="0" fontId="54" fillId="0" borderId="0" xfId="0" applyFont="1"/>
    <xf numFmtId="0" fontId="53" fillId="0" borderId="0" xfId="0" applyFont="1" applyAlignment="1"/>
    <xf numFmtId="0" fontId="43" fillId="0" borderId="0" xfId="0" applyFont="1" applyAlignment="1">
      <alignment horizontal="center"/>
    </xf>
    <xf numFmtId="0" fontId="35" fillId="0" borderId="0" xfId="0" applyFont="1" applyAlignment="1">
      <alignment vertical="top" wrapText="1"/>
    </xf>
    <xf numFmtId="0" fontId="0" fillId="0" borderId="0" xfId="0" applyFont="1" applyFill="1" applyBorder="1" applyAlignment="1">
      <alignment horizontal="center" wrapText="1"/>
    </xf>
    <xf numFmtId="0" fontId="0" fillId="0" borderId="0" xfId="0" applyFont="1" applyFill="1" applyBorder="1" applyAlignment="1">
      <alignment wrapText="1"/>
    </xf>
    <xf numFmtId="0" fontId="35" fillId="0" borderId="0" xfId="0" applyFont="1" applyAlignment="1"/>
    <xf numFmtId="168" fontId="53" fillId="0" borderId="0" xfId="0" applyNumberFormat="1" applyFont="1" applyAlignment="1"/>
    <xf numFmtId="0" fontId="0" fillId="0" borderId="0" xfId="0" applyFill="1" applyAlignment="1">
      <alignment horizontal="left"/>
    </xf>
    <xf numFmtId="175" fontId="4" fillId="0" borderId="0" xfId="0" applyNumberFormat="1" applyFont="1"/>
    <xf numFmtId="0" fontId="0" fillId="0" borderId="0" xfId="0" applyFont="1" applyFill="1" applyAlignment="1">
      <alignment horizontal="left"/>
    </xf>
    <xf numFmtId="0" fontId="0" fillId="4" borderId="0" xfId="0" applyFill="1" applyAlignment="1">
      <alignment horizontal="center" vertical="center" wrapText="1"/>
    </xf>
    <xf numFmtId="0" fontId="0" fillId="7" borderId="6" xfId="0" applyFill="1" applyBorder="1" applyAlignment="1"/>
    <xf numFmtId="0" fontId="0" fillId="7" borderId="6" xfId="0" applyFill="1" applyBorder="1"/>
    <xf numFmtId="0" fontId="0" fillId="0" borderId="0" xfId="0" applyFill="1" applyBorder="1" applyAlignment="1"/>
    <xf numFmtId="0" fontId="0" fillId="0" borderId="0" xfId="0" applyFill="1" applyBorder="1"/>
    <xf numFmtId="0" fontId="0" fillId="0" borderId="0" xfId="0" applyFill="1" applyBorder="1" applyAlignment="1">
      <alignment horizontal="center"/>
    </xf>
    <xf numFmtId="0" fontId="4" fillId="7" borderId="6" xfId="0" applyFont="1" applyFill="1" applyBorder="1" applyAlignment="1"/>
    <xf numFmtId="0" fontId="0" fillId="4" borderId="0" xfId="0" applyFill="1" applyAlignment="1">
      <alignment horizontal="center" wrapText="1"/>
    </xf>
    <xf numFmtId="177" fontId="0" fillId="0" borderId="0" xfId="0" applyNumberFormat="1"/>
    <xf numFmtId="0" fontId="39" fillId="0" borderId="0" xfId="0" quotePrefix="1" applyFont="1"/>
    <xf numFmtId="174" fontId="4" fillId="0" borderId="0" xfId="0" applyNumberFormat="1" applyFont="1" applyAlignment="1">
      <alignment horizontal="left"/>
    </xf>
    <xf numFmtId="174" fontId="4" fillId="0" borderId="9" xfId="0" applyNumberFormat="1" applyFont="1" applyBorder="1" applyAlignment="1">
      <alignment horizontal="left"/>
    </xf>
    <xf numFmtId="0" fontId="0" fillId="0" borderId="0" xfId="0" applyFont="1" applyFill="1" applyAlignment="1">
      <alignment horizontal="left" vertical="top" wrapText="1"/>
    </xf>
    <xf numFmtId="3" fontId="4" fillId="0" borderId="0" xfId="0" applyNumberFormat="1" applyFont="1"/>
    <xf numFmtId="10" fontId="0" fillId="0" borderId="0" xfId="0" applyNumberFormat="1" applyFill="1" applyBorder="1"/>
    <xf numFmtId="164" fontId="0" fillId="0" borderId="0" xfId="0" applyNumberFormat="1" applyFill="1" applyBorder="1"/>
    <xf numFmtId="0" fontId="4" fillId="0" borderId="0" xfId="0" applyFont="1" applyFill="1" applyBorder="1" applyAlignment="1">
      <alignment horizontal="left"/>
    </xf>
    <xf numFmtId="0" fontId="4" fillId="0" borderId="0" xfId="0" applyFont="1" applyFill="1" applyBorder="1"/>
    <xf numFmtId="0" fontId="39" fillId="0" borderId="0" xfId="0" applyFont="1" applyFill="1" applyBorder="1"/>
    <xf numFmtId="0" fontId="0" fillId="0" borderId="0" xfId="0" applyFill="1" applyBorder="1" applyAlignment="1">
      <alignment horizontal="left" vertical="top" wrapText="1"/>
    </xf>
    <xf numFmtId="175" fontId="4" fillId="0" borderId="0" xfId="0" applyNumberFormat="1" applyFont="1" applyFill="1" applyBorder="1" applyAlignment="1"/>
    <xf numFmtId="10" fontId="0" fillId="0" borderId="0" xfId="0" applyNumberFormat="1" applyFill="1" applyBorder="1" applyAlignment="1"/>
    <xf numFmtId="164" fontId="0" fillId="0" borderId="0" xfId="0" applyNumberFormat="1" applyFill="1" applyBorder="1" applyAlignment="1"/>
    <xf numFmtId="0" fontId="0" fillId="0" borderId="0" xfId="0" applyFill="1" applyBorder="1" applyAlignment="1">
      <alignment vertical="center" wrapText="1"/>
    </xf>
    <xf numFmtId="175" fontId="0" fillId="0" borderId="0" xfId="0" applyNumberFormat="1" applyFill="1" applyBorder="1" applyAlignment="1"/>
    <xf numFmtId="0" fontId="0" fillId="0" borderId="0" xfId="0" applyFill="1" applyBorder="1" applyAlignment="1">
      <alignment vertical="top" wrapText="1"/>
    </xf>
    <xf numFmtId="174" fontId="0" fillId="0" borderId="0" xfId="0" applyNumberFormat="1" applyFill="1" applyBorder="1" applyAlignment="1"/>
    <xf numFmtId="0" fontId="65" fillId="0" borderId="0" xfId="0" applyFont="1"/>
    <xf numFmtId="165" fontId="4" fillId="0" borderId="0" xfId="0" applyNumberFormat="1" applyFont="1"/>
    <xf numFmtId="0" fontId="30" fillId="5" borderId="0" xfId="0" applyFont="1" applyFill="1"/>
    <xf numFmtId="3" fontId="0" fillId="0" borderId="6" xfId="0" applyNumberFormat="1" applyBorder="1"/>
    <xf numFmtId="0" fontId="4" fillId="0" borderId="9" xfId="0" applyFont="1" applyBorder="1"/>
    <xf numFmtId="0" fontId="0" fillId="0" borderId="9" xfId="0" applyBorder="1"/>
    <xf numFmtId="3" fontId="4" fillId="0" borderId="9" xfId="0" applyNumberFormat="1" applyFont="1" applyBorder="1"/>
    <xf numFmtId="3" fontId="0" fillId="0" borderId="9" xfId="0" applyNumberFormat="1" applyBorder="1"/>
    <xf numFmtId="0" fontId="4" fillId="7" borderId="6" xfId="0" applyFont="1" applyFill="1" applyBorder="1"/>
    <xf numFmtId="0" fontId="4" fillId="0" borderId="0" xfId="0" applyFont="1" applyBorder="1"/>
    <xf numFmtId="3" fontId="68" fillId="3" borderId="0" xfId="0" applyNumberFormat="1" applyFont="1" applyFill="1" applyAlignment="1"/>
    <xf numFmtId="0" fontId="69" fillId="3" borderId="0" xfId="0" applyFont="1" applyFill="1"/>
    <xf numFmtId="0" fontId="30" fillId="3" borderId="0" xfId="0" quotePrefix="1" applyFont="1" applyFill="1" applyAlignment="1">
      <alignment horizontal="center"/>
    </xf>
    <xf numFmtId="165" fontId="30" fillId="3" borderId="0" xfId="0" applyNumberFormat="1" applyFont="1" applyFill="1" applyAlignment="1">
      <alignment horizontal="left"/>
    </xf>
    <xf numFmtId="0" fontId="30" fillId="3" borderId="0" xfId="0" applyFont="1" applyFill="1"/>
    <xf numFmtId="3" fontId="30" fillId="3" borderId="0" xfId="0" applyNumberFormat="1" applyFont="1" applyFill="1"/>
    <xf numFmtId="0" fontId="27" fillId="0" borderId="0" xfId="0" applyFont="1" applyFill="1" applyAlignment="1">
      <alignment horizontal="left"/>
    </xf>
    <xf numFmtId="2" fontId="0" fillId="0" borderId="0" xfId="0" applyNumberFormat="1" applyBorder="1" applyAlignment="1">
      <alignment horizontal="right"/>
    </xf>
    <xf numFmtId="0" fontId="27" fillId="0" borderId="0" xfId="0" applyFont="1" applyFill="1" applyAlignment="1">
      <alignment horizontal="left"/>
    </xf>
    <xf numFmtId="0" fontId="40" fillId="0" borderId="0" xfId="0" applyFont="1" applyFill="1" applyAlignment="1">
      <alignment horizontal="right"/>
    </xf>
    <xf numFmtId="0" fontId="40" fillId="0" borderId="0" xfId="0" applyFont="1" applyFill="1" applyAlignment="1">
      <alignment horizontal="left"/>
    </xf>
    <xf numFmtId="0" fontId="0" fillId="0" borderId="0" xfId="0" applyFont="1" applyFill="1" applyAlignment="1">
      <alignment horizontal="left"/>
    </xf>
    <xf numFmtId="0" fontId="72" fillId="0" borderId="0" xfId="0" applyFont="1" applyFill="1" applyAlignment="1">
      <alignment horizontal="left"/>
    </xf>
    <xf numFmtId="0" fontId="18" fillId="0" borderId="0" xfId="0" applyFont="1" applyBorder="1" applyAlignment="1">
      <alignment horizontal="left" vertical="center"/>
    </xf>
    <xf numFmtId="0" fontId="27" fillId="0" borderId="0" xfId="0" applyFont="1" applyFill="1" applyBorder="1" applyAlignment="1">
      <alignment horizontal="left" vertical="center"/>
    </xf>
    <xf numFmtId="0" fontId="18" fillId="0" borderId="0" xfId="0" applyFont="1" applyFill="1" applyAlignment="1">
      <alignment horizontal="left"/>
    </xf>
    <xf numFmtId="0" fontId="0" fillId="0" borderId="0" xfId="0" applyAlignment="1">
      <alignment horizontal="center"/>
    </xf>
    <xf numFmtId="168" fontId="0" fillId="0" borderId="0" xfId="0" applyNumberFormat="1" applyFont="1" applyBorder="1" applyAlignment="1">
      <alignment horizontal="right" vertical="center"/>
    </xf>
    <xf numFmtId="0" fontId="52" fillId="0" borderId="0" xfId="0" applyFont="1" applyAlignment="1">
      <alignment horizontal="left" vertical="center"/>
    </xf>
    <xf numFmtId="0" fontId="0" fillId="0" borderId="0" xfId="0" applyFont="1" applyFill="1" applyBorder="1" applyAlignment="1">
      <alignment horizontal="left" vertical="center"/>
    </xf>
    <xf numFmtId="0" fontId="73" fillId="0" borderId="21" xfId="0" applyFont="1" applyBorder="1" applyAlignment="1">
      <alignment vertical="center"/>
    </xf>
    <xf numFmtId="0" fontId="4" fillId="0" borderId="7" xfId="0" applyFont="1" applyFill="1" applyBorder="1" applyAlignment="1">
      <alignment vertical="center"/>
    </xf>
    <xf numFmtId="0" fontId="74" fillId="0" borderId="0" xfId="0" applyFont="1"/>
    <xf numFmtId="0" fontId="4" fillId="5" borderId="0" xfId="0" applyFont="1" applyFill="1" applyAlignment="1">
      <alignment vertical="center"/>
    </xf>
    <xf numFmtId="0" fontId="39" fillId="0" borderId="0" xfId="0" applyFont="1" applyBorder="1" applyAlignment="1">
      <alignment vertical="center"/>
    </xf>
    <xf numFmtId="0" fontId="0" fillId="0" borderId="0" xfId="0" quotePrefix="1"/>
    <xf numFmtId="179" fontId="39" fillId="0" borderId="0" xfId="0" applyNumberFormat="1" applyFont="1" applyAlignment="1">
      <alignment horizontal="center" vertical="center"/>
    </xf>
    <xf numFmtId="0" fontId="4" fillId="0" borderId="0" xfId="0" applyFont="1" applyFill="1" applyAlignment="1">
      <alignment horizontal="left"/>
    </xf>
    <xf numFmtId="0" fontId="27" fillId="0" borderId="0" xfId="0" applyFont="1" applyFill="1" applyAlignment="1">
      <alignment horizontal="left"/>
    </xf>
    <xf numFmtId="0" fontId="0" fillId="0" borderId="0" xfId="0" applyFont="1" applyFill="1" applyAlignment="1">
      <alignment horizontal="left"/>
    </xf>
    <xf numFmtId="0" fontId="27" fillId="0" borderId="0" xfId="0" applyFont="1" applyFill="1" applyBorder="1" applyAlignment="1">
      <alignment horizontal="left" vertical="center"/>
    </xf>
    <xf numFmtId="0" fontId="75" fillId="0" borderId="0" xfId="0" applyFont="1" applyFill="1" applyAlignment="1">
      <alignment horizontal="left"/>
    </xf>
    <xf numFmtId="0" fontId="76" fillId="0" borderId="0" xfId="0" applyFont="1" applyAlignment="1">
      <alignment horizontal="left" vertical="center"/>
    </xf>
    <xf numFmtId="0" fontId="4" fillId="0" borderId="0" xfId="0" applyFont="1" applyFill="1" applyBorder="1" applyAlignment="1">
      <alignment horizontal="left" vertical="center"/>
    </xf>
    <xf numFmtId="0" fontId="0" fillId="8" borderId="14" xfId="0" applyFill="1" applyBorder="1"/>
    <xf numFmtId="0" fontId="4" fillId="8" borderId="14" xfId="0" applyFont="1" applyFill="1" applyBorder="1"/>
    <xf numFmtId="0" fontId="0" fillId="8" borderId="15" xfId="0" applyFill="1" applyBorder="1"/>
    <xf numFmtId="0" fontId="70" fillId="8" borderId="16" xfId="0" applyFont="1" applyFill="1" applyBorder="1"/>
    <xf numFmtId="0" fontId="70" fillId="8" borderId="0" xfId="0" applyFont="1" applyFill="1" applyBorder="1"/>
    <xf numFmtId="0" fontId="0" fillId="8" borderId="0" xfId="0" applyFill="1" applyBorder="1"/>
    <xf numFmtId="0" fontId="4" fillId="8" borderId="0" xfId="0" applyFont="1" applyFill="1" applyBorder="1"/>
    <xf numFmtId="0" fontId="0" fillId="8" borderId="17" xfId="0" applyFill="1" applyBorder="1"/>
    <xf numFmtId="0" fontId="0" fillId="8" borderId="18" xfId="0" applyFill="1" applyBorder="1"/>
    <xf numFmtId="0" fontId="0" fillId="8" borderId="19" xfId="0" applyFill="1" applyBorder="1"/>
    <xf numFmtId="0" fontId="4" fillId="8" borderId="19" xfId="0" applyFont="1" applyFill="1" applyBorder="1"/>
    <xf numFmtId="0" fontId="0" fillId="8" borderId="20" xfId="0" applyFill="1" applyBorder="1"/>
    <xf numFmtId="0" fontId="18" fillId="0" borderId="0" xfId="0" applyFont="1" applyAlignment="1">
      <alignment horizontal="left" vertical="center"/>
    </xf>
    <xf numFmtId="0" fontId="0" fillId="0" borderId="0" xfId="0" applyAlignment="1">
      <alignment horizontal="left" wrapText="1"/>
    </xf>
    <xf numFmtId="0" fontId="0" fillId="0" borderId="0" xfId="0" applyAlignment="1">
      <alignment horizontal="left"/>
    </xf>
    <xf numFmtId="0" fontId="27" fillId="0" borderId="0" xfId="0" applyFont="1" applyFill="1" applyAlignment="1"/>
    <xf numFmtId="0" fontId="0" fillId="0" borderId="0" xfId="0" applyFont="1" applyBorder="1" applyAlignment="1">
      <alignment vertical="center"/>
    </xf>
    <xf numFmtId="3" fontId="4" fillId="0" borderId="6" xfId="0" applyNumberFormat="1" applyFont="1" applyBorder="1" applyAlignment="1">
      <alignment vertical="center"/>
    </xf>
    <xf numFmtId="3" fontId="39" fillId="0" borderId="6" xfId="0" applyNumberFormat="1" applyFont="1" applyBorder="1" applyAlignment="1">
      <alignment vertical="center"/>
    </xf>
    <xf numFmtId="0" fontId="39" fillId="0" borderId="6" xfId="0" applyFont="1" applyBorder="1" applyAlignment="1">
      <alignment vertical="center"/>
    </xf>
    <xf numFmtId="0" fontId="4" fillId="4" borderId="0" xfId="0" applyFont="1" applyFill="1" applyAlignment="1">
      <alignment vertical="center"/>
    </xf>
    <xf numFmtId="0" fontId="0" fillId="4" borderId="0" xfId="0" applyFill="1" applyAlignment="1">
      <alignment vertical="center"/>
    </xf>
    <xf numFmtId="0" fontId="4" fillId="4" borderId="9" xfId="0" applyFont="1" applyFill="1" applyBorder="1" applyAlignment="1">
      <alignment vertical="center"/>
    </xf>
    <xf numFmtId="4" fontId="4" fillId="4" borderId="9" xfId="0" applyNumberFormat="1" applyFont="1" applyFill="1" applyBorder="1" applyAlignment="1">
      <alignment vertical="center"/>
    </xf>
    <xf numFmtId="3" fontId="0" fillId="4" borderId="9" xfId="0" applyNumberFormat="1" applyFill="1" applyBorder="1" applyAlignment="1">
      <alignment vertical="center"/>
    </xf>
    <xf numFmtId="0" fontId="0" fillId="4" borderId="9" xfId="0" applyFill="1" applyBorder="1" applyAlignment="1">
      <alignment vertical="center"/>
    </xf>
    <xf numFmtId="3" fontId="0" fillId="0" borderId="0" xfId="0" applyNumberFormat="1" applyFill="1" applyBorder="1" applyAlignment="1">
      <alignment vertical="center"/>
    </xf>
    <xf numFmtId="0" fontId="0" fillId="0" borderId="0" xfId="0" applyFill="1" applyBorder="1" applyAlignment="1">
      <alignment vertical="center"/>
    </xf>
    <xf numFmtId="0" fontId="0" fillId="0" borderId="0" xfId="0" applyFill="1" applyBorder="1" applyAlignment="1">
      <alignment horizontal="left" vertical="center"/>
    </xf>
    <xf numFmtId="3" fontId="0" fillId="0" borderId="0" xfId="0" applyNumberFormat="1" applyFont="1" applyAlignment="1">
      <alignment vertical="center"/>
    </xf>
    <xf numFmtId="4" fontId="0" fillId="0" borderId="0" xfId="0" applyNumberFormat="1" applyFont="1" applyAlignment="1">
      <alignment vertical="center"/>
    </xf>
    <xf numFmtId="0" fontId="22" fillId="4" borderId="6" xfId="0" applyFont="1" applyFill="1" applyBorder="1" applyAlignment="1">
      <alignment vertical="center"/>
    </xf>
    <xf numFmtId="4" fontId="4" fillId="4" borderId="6" xfId="0" applyNumberFormat="1" applyFont="1" applyFill="1" applyBorder="1" applyAlignment="1">
      <alignment vertical="center"/>
    </xf>
    <xf numFmtId="0" fontId="4" fillId="4" borderId="6" xfId="0" applyFont="1" applyFill="1" applyBorder="1" applyAlignment="1">
      <alignment vertical="center"/>
    </xf>
    <xf numFmtId="0" fontId="0" fillId="4" borderId="6" xfId="0" applyFill="1" applyBorder="1" applyAlignment="1">
      <alignment vertical="center"/>
    </xf>
    <xf numFmtId="0" fontId="4" fillId="4" borderId="25" xfId="0" applyFont="1" applyFill="1" applyBorder="1" applyAlignment="1">
      <alignment vertical="center"/>
    </xf>
    <xf numFmtId="4" fontId="4" fillId="4" borderId="25" xfId="0" applyNumberFormat="1" applyFont="1" applyFill="1" applyBorder="1" applyAlignment="1">
      <alignment vertical="center"/>
    </xf>
    <xf numFmtId="0" fontId="0" fillId="4" borderId="10" xfId="0" applyFill="1" applyBorder="1" applyAlignment="1">
      <alignment vertical="center"/>
    </xf>
    <xf numFmtId="4" fontId="4" fillId="4" borderId="10" xfId="0" applyNumberFormat="1" applyFont="1" applyFill="1" applyBorder="1" applyAlignment="1">
      <alignment vertical="center"/>
    </xf>
    <xf numFmtId="174" fontId="4" fillId="4" borderId="9" xfId="0" applyNumberFormat="1" applyFont="1" applyFill="1" applyBorder="1" applyAlignment="1">
      <alignment vertical="center"/>
    </xf>
    <xf numFmtId="0" fontId="4" fillId="4" borderId="11" xfId="0" applyFont="1" applyFill="1" applyBorder="1" applyAlignment="1">
      <alignment vertical="center"/>
    </xf>
    <xf numFmtId="4" fontId="4" fillId="4" borderId="11" xfId="0" applyNumberFormat="1" applyFont="1" applyFill="1" applyBorder="1" applyAlignment="1">
      <alignment vertical="center"/>
    </xf>
    <xf numFmtId="0" fontId="39" fillId="0" borderId="0" xfId="0" applyFont="1" applyAlignment="1">
      <alignment horizontal="left" vertical="center"/>
    </xf>
    <xf numFmtId="4" fontId="70" fillId="4" borderId="9" xfId="0" applyNumberFormat="1" applyFont="1" applyFill="1" applyBorder="1" applyAlignment="1">
      <alignment vertical="center"/>
    </xf>
    <xf numFmtId="0" fontId="70" fillId="4" borderId="9" xfId="0" applyFont="1" applyFill="1" applyBorder="1" applyAlignment="1">
      <alignment vertical="center"/>
    </xf>
    <xf numFmtId="4" fontId="70" fillId="7" borderId="6" xfId="0" applyNumberFormat="1" applyFont="1" applyFill="1" applyBorder="1" applyAlignment="1">
      <alignment vertical="center"/>
    </xf>
    <xf numFmtId="0" fontId="0" fillId="0" borderId="0" xfId="0" applyAlignment="1">
      <alignment horizontal="left"/>
    </xf>
    <xf numFmtId="0" fontId="22" fillId="0" borderId="0" xfId="0" applyFont="1"/>
    <xf numFmtId="174" fontId="4" fillId="0" borderId="0" xfId="0" applyNumberFormat="1" applyFont="1" applyAlignment="1"/>
    <xf numFmtId="174" fontId="0" fillId="0" borderId="0" xfId="0" applyNumberFormat="1"/>
    <xf numFmtId="0" fontId="31" fillId="0" borderId="0" xfId="0" applyFont="1" applyAlignment="1">
      <alignment horizontal="left"/>
    </xf>
    <xf numFmtId="0" fontId="31" fillId="0" borderId="0" xfId="0" applyFont="1" applyAlignment="1">
      <alignment horizontal="right"/>
    </xf>
    <xf numFmtId="0" fontId="78" fillId="0" borderId="0" xfId="0" applyFont="1"/>
    <xf numFmtId="3" fontId="31" fillId="0" borderId="0" xfId="0" applyNumberFormat="1" applyFont="1"/>
    <xf numFmtId="0" fontId="66" fillId="0" borderId="0" xfId="0" applyFont="1" applyBorder="1"/>
    <xf numFmtId="3" fontId="4" fillId="0" borderId="0" xfId="0" applyNumberFormat="1" applyFont="1" applyBorder="1"/>
    <xf numFmtId="0" fontId="39" fillId="0" borderId="0" xfId="0" applyFont="1" applyFill="1" applyBorder="1" applyAlignment="1">
      <alignment vertical="top" wrapText="1"/>
    </xf>
    <xf numFmtId="181" fontId="76" fillId="0" borderId="0" xfId="0" applyNumberFormat="1" applyFont="1" applyAlignment="1">
      <alignment horizontal="left" vertical="center"/>
    </xf>
    <xf numFmtId="181" fontId="4" fillId="0" borderId="0" xfId="0" applyNumberFormat="1" applyFont="1" applyAlignment="1">
      <alignment horizontal="left"/>
    </xf>
    <xf numFmtId="3" fontId="0" fillId="0" borderId="0" xfId="0" applyNumberFormat="1" applyAlignment="1">
      <alignment horizontal="center"/>
    </xf>
    <xf numFmtId="3" fontId="0" fillId="0" borderId="0" xfId="0" applyNumberFormat="1" applyBorder="1" applyAlignment="1">
      <alignment horizontal="center"/>
    </xf>
    <xf numFmtId="3" fontId="31" fillId="0" borderId="0" xfId="0" applyNumberFormat="1" applyFont="1" applyAlignment="1">
      <alignment horizontal="center"/>
    </xf>
    <xf numFmtId="174" fontId="35" fillId="0" borderId="0" xfId="0" applyNumberFormat="1" applyFont="1" applyFill="1" applyBorder="1" applyAlignment="1">
      <alignment vertical="top" wrapText="1"/>
    </xf>
    <xf numFmtId="174" fontId="35" fillId="0" borderId="0" xfId="0" applyNumberFormat="1" applyFont="1" applyFill="1" applyBorder="1" applyAlignment="1">
      <alignment vertical="center"/>
    </xf>
    <xf numFmtId="0" fontId="82" fillId="0" borderId="0" xfId="1" applyFont="1" applyAlignment="1">
      <alignment vertical="center"/>
    </xf>
    <xf numFmtId="0" fontId="83" fillId="0" borderId="0" xfId="1" applyFont="1" applyAlignment="1">
      <alignment vertical="top"/>
    </xf>
    <xf numFmtId="0" fontId="81" fillId="0" borderId="0" xfId="1" applyAlignment="1">
      <alignment vertical="top"/>
    </xf>
    <xf numFmtId="0" fontId="84" fillId="0" borderId="0" xfId="1" applyFont="1" applyAlignment="1"/>
    <xf numFmtId="0" fontId="81" fillId="0" borderId="0" xfId="1"/>
    <xf numFmtId="0" fontId="85" fillId="0" borderId="0" xfId="1" applyFont="1" applyAlignment="1">
      <alignment vertical="center"/>
    </xf>
    <xf numFmtId="0" fontId="81" fillId="0" borderId="0" xfId="1" applyFont="1" applyAlignment="1">
      <alignment horizontal="right" vertical="center"/>
    </xf>
    <xf numFmtId="0" fontId="86" fillId="0" borderId="0" xfId="1" applyFont="1" applyAlignment="1">
      <alignment vertical="center"/>
    </xf>
    <xf numFmtId="0" fontId="81" fillId="0" borderId="0" xfId="1" applyAlignment="1">
      <alignment vertical="center"/>
    </xf>
    <xf numFmtId="0" fontId="87" fillId="0" borderId="0" xfId="1" applyFont="1" applyAlignment="1">
      <alignment horizontal="center"/>
    </xf>
    <xf numFmtId="0" fontId="87" fillId="0" borderId="0" xfId="1" applyFont="1"/>
    <xf numFmtId="0" fontId="81" fillId="0" borderId="0" xfId="1" applyFont="1" applyAlignment="1">
      <alignment horizontal="right"/>
    </xf>
    <xf numFmtId="0" fontId="91" fillId="0" borderId="0" xfId="1" applyFont="1" applyFill="1" applyAlignment="1">
      <alignment horizontal="left"/>
    </xf>
    <xf numFmtId="0" fontId="92" fillId="9" borderId="0" xfId="1" applyFont="1" applyFill="1" applyAlignment="1">
      <alignment horizontal="right"/>
    </xf>
    <xf numFmtId="0" fontId="94" fillId="0" borderId="0" xfId="1" applyFont="1"/>
    <xf numFmtId="0" fontId="91" fillId="0" borderId="0" xfId="1" applyFont="1"/>
    <xf numFmtId="0" fontId="81" fillId="0" borderId="0" xfId="1" applyAlignment="1">
      <alignment horizontal="right"/>
    </xf>
    <xf numFmtId="0" fontId="94" fillId="0" borderId="0" xfId="1" applyFont="1" applyFill="1" applyAlignment="1">
      <alignment horizontal="center"/>
    </xf>
    <xf numFmtId="0" fontId="95" fillId="0" borderId="0" xfId="1" applyFont="1"/>
    <xf numFmtId="0" fontId="81" fillId="0" borderId="0" xfId="1" applyFont="1" applyAlignment="1">
      <alignment horizontal="left"/>
    </xf>
    <xf numFmtId="0" fontId="96" fillId="0" borderId="0" xfId="1" applyFont="1" applyAlignment="1">
      <alignment vertical="top"/>
    </xf>
    <xf numFmtId="0" fontId="83" fillId="0" borderId="0" xfId="1" applyFont="1"/>
    <xf numFmtId="0" fontId="97" fillId="0" borderId="0" xfId="1" applyFont="1"/>
    <xf numFmtId="0" fontId="86" fillId="0" borderId="6" xfId="1" applyFont="1" applyBorder="1"/>
    <xf numFmtId="0" fontId="81" fillId="0" borderId="6" xfId="1" applyBorder="1"/>
    <xf numFmtId="0" fontId="81" fillId="0" borderId="6" xfId="1" applyBorder="1" applyAlignment="1">
      <alignment horizontal="center"/>
    </xf>
    <xf numFmtId="0" fontId="98" fillId="0" borderId="6" xfId="1" applyFont="1" applyFill="1" applyBorder="1" applyAlignment="1">
      <alignment horizontal="center"/>
    </xf>
    <xf numFmtId="0" fontId="81" fillId="0" borderId="6" xfId="1" applyFill="1" applyBorder="1" applyAlignment="1">
      <alignment horizontal="center"/>
    </xf>
    <xf numFmtId="0" fontId="86" fillId="0" borderId="6" xfId="1" applyFont="1" applyBorder="1" applyAlignment="1">
      <alignment horizontal="center"/>
    </xf>
    <xf numFmtId="0" fontId="81" fillId="0" borderId="2" xfId="1" applyBorder="1" applyAlignment="1">
      <alignment horizontal="center"/>
    </xf>
    <xf numFmtId="0" fontId="81" fillId="0" borderId="0" xfId="1" applyAlignment="1">
      <alignment horizontal="center"/>
    </xf>
    <xf numFmtId="0" fontId="101" fillId="0" borderId="0" xfId="1" applyFont="1"/>
    <xf numFmtId="0" fontId="102" fillId="0" borderId="0" xfId="1" applyFont="1"/>
    <xf numFmtId="3" fontId="90" fillId="0" borderId="0" xfId="1" applyNumberFormat="1" applyFont="1" applyAlignment="1">
      <alignment horizontal="center"/>
    </xf>
    <xf numFmtId="176" fontId="93" fillId="0" borderId="0" xfId="1" applyNumberFormat="1" applyFont="1" applyAlignment="1">
      <alignment horizontal="center"/>
    </xf>
    <xf numFmtId="176" fontId="103" fillId="0" borderId="0" xfId="1" applyNumberFormat="1" applyFont="1" applyAlignment="1">
      <alignment horizontal="center"/>
    </xf>
    <xf numFmtId="0" fontId="101" fillId="0" borderId="0" xfId="1" applyFont="1" applyAlignment="1">
      <alignment horizontal="center"/>
    </xf>
    <xf numFmtId="182" fontId="81" fillId="0" borderId="0" xfId="1" applyNumberFormat="1" applyAlignment="1">
      <alignment horizontal="center"/>
    </xf>
    <xf numFmtId="176" fontId="81" fillId="0" borderId="2" xfId="1" applyNumberFormat="1" applyBorder="1" applyAlignment="1">
      <alignment horizontal="center"/>
    </xf>
    <xf numFmtId="0" fontId="105" fillId="0" borderId="0" xfId="1" applyFont="1"/>
    <xf numFmtId="0" fontId="106" fillId="0" borderId="0" xfId="1" applyFont="1"/>
    <xf numFmtId="176" fontId="90" fillId="0" borderId="0" xfId="1" applyNumberFormat="1" applyFont="1" applyAlignment="1">
      <alignment horizontal="center"/>
    </xf>
    <xf numFmtId="0" fontId="105" fillId="0" borderId="0" xfId="1" applyFont="1" applyAlignment="1">
      <alignment horizontal="center"/>
    </xf>
    <xf numFmtId="182" fontId="108" fillId="0" borderId="0" xfId="1" applyNumberFormat="1" applyFont="1" applyAlignment="1">
      <alignment horizontal="center"/>
    </xf>
    <xf numFmtId="176" fontId="81" fillId="0" borderId="0" xfId="1" applyNumberFormat="1" applyAlignment="1">
      <alignment horizontal="center"/>
    </xf>
    <xf numFmtId="0" fontId="100" fillId="0" borderId="0" xfId="1" applyFont="1"/>
    <xf numFmtId="0" fontId="98" fillId="0" borderId="0" xfId="1" applyFont="1" applyAlignment="1">
      <alignment horizontal="right"/>
    </xf>
    <xf numFmtId="3" fontId="103" fillId="0" borderId="0" xfId="1" applyNumberFormat="1" applyFont="1" applyAlignment="1">
      <alignment horizontal="center"/>
    </xf>
    <xf numFmtId="0" fontId="109" fillId="0" borderId="0" xfId="1" applyFont="1" applyBorder="1" applyAlignment="1">
      <alignment horizontal="left"/>
    </xf>
    <xf numFmtId="0" fontId="98" fillId="0" borderId="0" xfId="1" applyFont="1" applyFill="1" applyBorder="1" applyAlignment="1">
      <alignment horizontal="center"/>
    </xf>
    <xf numFmtId="0" fontId="81" fillId="0" borderId="0" xfId="1" applyBorder="1"/>
    <xf numFmtId="0" fontId="81" fillId="0" borderId="0" xfId="1" applyFont="1" applyBorder="1" applyAlignment="1">
      <alignment horizontal="left"/>
    </xf>
    <xf numFmtId="176" fontId="81" fillId="0" borderId="0" xfId="1" applyNumberFormat="1" applyBorder="1" applyAlignment="1">
      <alignment horizontal="center"/>
    </xf>
    <xf numFmtId="176" fontId="81" fillId="0" borderId="6" xfId="1" applyNumberFormat="1" applyBorder="1" applyAlignment="1">
      <alignment horizontal="right"/>
    </xf>
    <xf numFmtId="176" fontId="86" fillId="0" borderId="0" xfId="1" applyNumberFormat="1" applyFont="1" applyBorder="1" applyAlignment="1">
      <alignment horizontal="center"/>
    </xf>
    <xf numFmtId="0" fontId="81" fillId="0" borderId="26" xfId="1" applyBorder="1"/>
    <xf numFmtId="0" fontId="81" fillId="0" borderId="0" xfId="1" applyFont="1" applyFill="1" applyBorder="1" applyAlignment="1">
      <alignment horizontal="left"/>
    </xf>
    <xf numFmtId="0" fontId="95" fillId="0" borderId="27" xfId="1" applyFont="1" applyBorder="1"/>
    <xf numFmtId="0" fontId="81" fillId="0" borderId="27" xfId="1" applyBorder="1"/>
    <xf numFmtId="3" fontId="81" fillId="0" borderId="27" xfId="1" applyNumberFormat="1" applyBorder="1" applyAlignment="1">
      <alignment horizontal="center"/>
    </xf>
    <xf numFmtId="0" fontId="81" fillId="0" borderId="27" xfId="1" applyBorder="1" applyAlignment="1">
      <alignment horizontal="center"/>
    </xf>
    <xf numFmtId="165" fontId="93" fillId="0" borderId="0" xfId="1" applyNumberFormat="1" applyFont="1" applyAlignment="1">
      <alignment horizontal="center"/>
    </xf>
    <xf numFmtId="3" fontId="81" fillId="0" borderId="0" xfId="1" applyNumberFormat="1"/>
    <xf numFmtId="176" fontId="81" fillId="0" borderId="0" xfId="1" applyNumberFormat="1" applyFont="1" applyAlignment="1">
      <alignment horizontal="center"/>
    </xf>
    <xf numFmtId="165" fontId="81" fillId="0" borderId="0" xfId="1" applyNumberFormat="1" applyFont="1" applyAlignment="1">
      <alignment horizontal="center"/>
    </xf>
    <xf numFmtId="0" fontId="100" fillId="0" borderId="6" xfId="1" applyFont="1" applyBorder="1" applyAlignment="1">
      <alignment horizontal="right"/>
    </xf>
    <xf numFmtId="176" fontId="81" fillId="0" borderId="6" xfId="1" applyNumberFormat="1" applyBorder="1" applyAlignment="1">
      <alignment horizontal="center"/>
    </xf>
    <xf numFmtId="165" fontId="81" fillId="0" borderId="6" xfId="1" applyNumberFormat="1" applyFont="1" applyBorder="1" applyAlignment="1">
      <alignment horizontal="center"/>
    </xf>
    <xf numFmtId="3" fontId="81" fillId="0" borderId="6" xfId="1" applyNumberFormat="1" applyBorder="1"/>
    <xf numFmtId="165" fontId="93" fillId="0" borderId="0" xfId="1" applyNumberFormat="1" applyFont="1" applyFill="1" applyAlignment="1">
      <alignment horizontal="center"/>
    </xf>
    <xf numFmtId="3" fontId="100" fillId="0" borderId="0" xfId="1" applyNumberFormat="1" applyFont="1" applyFill="1"/>
    <xf numFmtId="176" fontId="100" fillId="0" borderId="0" xfId="1" applyNumberFormat="1" applyFont="1" applyFill="1" applyAlignment="1">
      <alignment horizontal="center"/>
    </xf>
    <xf numFmtId="165" fontId="100" fillId="0" borderId="0" xfId="1" applyNumberFormat="1" applyFont="1"/>
    <xf numFmtId="0" fontId="100" fillId="0" borderId="6" xfId="1" applyFont="1" applyBorder="1" applyAlignment="1">
      <alignment horizontal="center"/>
    </xf>
    <xf numFmtId="0" fontId="116" fillId="0" borderId="0" xfId="1" applyFont="1" applyAlignment="1">
      <alignment horizontal="center"/>
    </xf>
    <xf numFmtId="0" fontId="117" fillId="0" borderId="0" xfId="1" applyFont="1"/>
    <xf numFmtId="0" fontId="118" fillId="0" borderId="0" xfId="1" applyFont="1"/>
    <xf numFmtId="169" fontId="93" fillId="0" borderId="0" xfId="1" applyNumberFormat="1" applyFont="1"/>
    <xf numFmtId="3" fontId="119" fillId="0" borderId="0" xfId="1" applyNumberFormat="1" applyFont="1"/>
    <xf numFmtId="0" fontId="120" fillId="0" borderId="0" xfId="1" applyFont="1" applyAlignment="1">
      <alignment horizontal="center"/>
    </xf>
    <xf numFmtId="3" fontId="100" fillId="0" borderId="0" xfId="1" applyNumberFormat="1" applyFont="1"/>
    <xf numFmtId="0" fontId="121" fillId="0" borderId="0" xfId="1" applyFont="1" applyBorder="1"/>
    <xf numFmtId="0" fontId="116" fillId="0" borderId="0" xfId="1" applyFont="1"/>
    <xf numFmtId="2" fontId="122" fillId="0" borderId="0" xfId="1" applyNumberFormat="1" applyFont="1"/>
    <xf numFmtId="3" fontId="123" fillId="0" borderId="0" xfId="1" applyNumberFormat="1" applyFont="1"/>
    <xf numFmtId="3" fontId="81" fillId="0" borderId="0" xfId="1" applyNumberFormat="1" applyFont="1"/>
    <xf numFmtId="169" fontId="81" fillId="0" borderId="0" xfId="1" applyNumberFormat="1" applyFont="1"/>
    <xf numFmtId="3" fontId="125" fillId="0" borderId="0" xfId="1" applyNumberFormat="1" applyFont="1"/>
    <xf numFmtId="0" fontId="86" fillId="0" borderId="0" xfId="1" applyFont="1" applyAlignment="1">
      <alignment horizontal="right"/>
    </xf>
    <xf numFmtId="3" fontId="109" fillId="10" borderId="0" xfId="1" applyNumberFormat="1" applyFont="1" applyFill="1"/>
    <xf numFmtId="3" fontId="109" fillId="0" borderId="0" xfId="1" applyNumberFormat="1" applyFont="1" applyFill="1"/>
    <xf numFmtId="0" fontId="96" fillId="0" borderId="0" xfId="1" applyFont="1"/>
    <xf numFmtId="0" fontId="108" fillId="0" borderId="0" xfId="1" applyFont="1"/>
    <xf numFmtId="0" fontId="127" fillId="0" borderId="0" xfId="1" applyFont="1" applyFill="1" applyBorder="1" applyAlignment="1">
      <alignment horizontal="right"/>
    </xf>
    <xf numFmtId="3" fontId="129" fillId="0" borderId="0" xfId="1" applyNumberFormat="1" applyFont="1"/>
    <xf numFmtId="3" fontId="100" fillId="0" borderId="0" xfId="1" applyNumberFormat="1" applyFont="1" applyAlignment="1">
      <alignment horizontal="right"/>
    </xf>
    <xf numFmtId="0" fontId="130" fillId="0" borderId="0" xfId="1" applyFont="1"/>
    <xf numFmtId="3" fontId="130" fillId="0" borderId="0" xfId="1" applyNumberFormat="1" applyFont="1"/>
    <xf numFmtId="0" fontId="131" fillId="0" borderId="0" xfId="1" applyFont="1" applyAlignment="1">
      <alignment horizontal="right"/>
    </xf>
    <xf numFmtId="3" fontId="132" fillId="0" borderId="0" xfId="1" applyNumberFormat="1" applyFont="1"/>
    <xf numFmtId="0" fontId="116" fillId="0" borderId="6" xfId="1" applyFont="1" applyBorder="1"/>
    <xf numFmtId="0" fontId="86" fillId="0" borderId="0" xfId="1" applyFont="1" applyAlignment="1">
      <alignment horizontal="center"/>
    </xf>
    <xf numFmtId="0" fontId="133" fillId="11" borderId="0" xfId="1" applyFont="1" applyFill="1"/>
    <xf numFmtId="0" fontId="120" fillId="11" borderId="0" xfId="1" applyFont="1" applyFill="1"/>
    <xf numFmtId="169" fontId="93" fillId="0" borderId="0" xfId="1" applyNumberFormat="1" applyFont="1" applyFill="1"/>
    <xf numFmtId="0" fontId="135" fillId="0" borderId="0" xfId="1" applyFont="1"/>
    <xf numFmtId="3" fontId="105" fillId="0" borderId="0" xfId="1" applyNumberFormat="1" applyFont="1" applyFill="1" applyBorder="1"/>
    <xf numFmtId="0" fontId="136" fillId="0" borderId="0" xfId="1" applyFont="1"/>
    <xf numFmtId="3" fontId="137" fillId="0" borderId="0" xfId="1" applyNumberFormat="1" applyFont="1" applyFill="1" applyBorder="1"/>
    <xf numFmtId="3" fontId="81" fillId="0" borderId="0" xfId="1" applyNumberFormat="1" applyBorder="1"/>
    <xf numFmtId="0" fontId="86" fillId="0" borderId="0" xfId="1" applyFont="1"/>
    <xf numFmtId="3" fontId="140" fillId="0" borderId="0" xfId="1" applyNumberFormat="1" applyFont="1"/>
    <xf numFmtId="0" fontId="98" fillId="0" borderId="0" xfId="1" applyFont="1"/>
    <xf numFmtId="2" fontId="141" fillId="0" borderId="0" xfId="1" applyNumberFormat="1" applyFont="1"/>
    <xf numFmtId="3" fontId="93" fillId="0" borderId="6" xfId="1" applyNumberFormat="1" applyFont="1" applyBorder="1"/>
    <xf numFmtId="0" fontId="116" fillId="0" borderId="0" xfId="1" applyFont="1" applyAlignment="1">
      <alignment horizontal="right"/>
    </xf>
    <xf numFmtId="3" fontId="123" fillId="0" borderId="0" xfId="1" applyNumberFormat="1" applyFont="1" applyBorder="1"/>
    <xf numFmtId="3" fontId="142" fillId="0" borderId="0" xfId="1" applyNumberFormat="1" applyFont="1"/>
    <xf numFmtId="2" fontId="81" fillId="0" borderId="0" xfId="1" applyNumberFormat="1"/>
    <xf numFmtId="0" fontId="109" fillId="0" borderId="0" xfId="1" applyFont="1" applyBorder="1"/>
    <xf numFmtId="3" fontId="90" fillId="0" borderId="0" xfId="1" applyNumberFormat="1" applyFont="1"/>
    <xf numFmtId="0" fontId="81" fillId="0" borderId="0" xfId="1" applyFill="1"/>
    <xf numFmtId="165" fontId="143" fillId="0" borderId="0" xfId="1" applyNumberFormat="1" applyFont="1" applyFill="1"/>
    <xf numFmtId="3" fontId="97" fillId="0" borderId="0" xfId="1" applyNumberFormat="1" applyFont="1"/>
    <xf numFmtId="0" fontId="81" fillId="0" borderId="0" xfId="1" applyFont="1"/>
    <xf numFmtId="1" fontId="144" fillId="0" borderId="0" xfId="1" applyNumberFormat="1" applyFont="1" applyFill="1"/>
    <xf numFmtId="176" fontId="81" fillId="0" borderId="0" xfId="1" applyNumberFormat="1" applyFont="1" applyFill="1"/>
    <xf numFmtId="176" fontId="108" fillId="0" borderId="0" xfId="1" applyNumberFormat="1" applyFont="1" applyFill="1"/>
    <xf numFmtId="169" fontId="109" fillId="0" borderId="0" xfId="1" applyNumberFormat="1" applyFont="1" applyFill="1"/>
    <xf numFmtId="0" fontId="137" fillId="0" borderId="0" xfId="1" applyFont="1" applyAlignment="1">
      <alignment horizontal="right"/>
    </xf>
    <xf numFmtId="0" fontId="76" fillId="8" borderId="13" xfId="0" applyFont="1" applyFill="1" applyBorder="1" applyAlignment="1">
      <alignment horizontal="left"/>
    </xf>
    <xf numFmtId="0" fontId="146" fillId="8" borderId="14" xfId="0" applyFont="1" applyFill="1" applyBorder="1" applyAlignment="1">
      <alignment horizontal="left"/>
    </xf>
    <xf numFmtId="0" fontId="76" fillId="8" borderId="15" xfId="0" applyFont="1" applyFill="1" applyBorder="1"/>
    <xf numFmtId="0" fontId="76" fillId="8" borderId="16" xfId="0" applyFont="1" applyFill="1" applyBorder="1"/>
    <xf numFmtId="0" fontId="146" fillId="8" borderId="0" xfId="0" applyFont="1" applyFill="1" applyBorder="1"/>
    <xf numFmtId="0" fontId="76" fillId="8" borderId="17" xfId="0" applyFont="1" applyFill="1" applyBorder="1"/>
    <xf numFmtId="0" fontId="147" fillId="8" borderId="18" xfId="0" applyFont="1" applyFill="1" applyBorder="1"/>
    <xf numFmtId="0" fontId="147" fillId="8" borderId="19" xfId="0" applyFont="1" applyFill="1" applyBorder="1"/>
    <xf numFmtId="165" fontId="147" fillId="8" borderId="19" xfId="0" applyNumberFormat="1" applyFont="1" applyFill="1" applyBorder="1"/>
    <xf numFmtId="0" fontId="76" fillId="8" borderId="20" xfId="0" applyFont="1" applyFill="1" applyBorder="1"/>
    <xf numFmtId="168" fontId="4" fillId="0" borderId="6" xfId="0" applyNumberFormat="1" applyFont="1" applyBorder="1" applyAlignment="1">
      <alignment horizontal="center"/>
    </xf>
    <xf numFmtId="2" fontId="0" fillId="0" borderId="0" xfId="0" applyNumberFormat="1" applyAlignment="1">
      <alignment vertical="center"/>
    </xf>
    <xf numFmtId="2" fontId="0" fillId="0" borderId="0" xfId="0" applyNumberFormat="1" applyAlignment="1">
      <alignment horizontal="right" vertical="center"/>
    </xf>
    <xf numFmtId="0" fontId="40" fillId="0" borderId="0" xfId="0" applyFont="1" applyAlignment="1">
      <alignment vertical="center"/>
    </xf>
    <xf numFmtId="0" fontId="18" fillId="0" borderId="0" xfId="0" applyFont="1" applyBorder="1" applyAlignment="1">
      <alignment vertical="center"/>
    </xf>
    <xf numFmtId="168" fontId="39" fillId="0" borderId="0" xfId="0" applyNumberFormat="1" applyFont="1" applyBorder="1" applyAlignment="1">
      <alignment vertical="center"/>
    </xf>
    <xf numFmtId="2" fontId="0" fillId="4" borderId="9" xfId="0" applyNumberFormat="1" applyFill="1" applyBorder="1" applyAlignment="1">
      <alignment horizontal="center" vertical="center"/>
    </xf>
    <xf numFmtId="0" fontId="73" fillId="0" borderId="12" xfId="0" applyFont="1" applyBorder="1" applyAlignment="1">
      <alignment vertical="center"/>
    </xf>
    <xf numFmtId="0" fontId="39" fillId="0" borderId="0" xfId="0" applyFont="1" applyBorder="1" applyAlignment="1">
      <alignment vertical="top" wrapText="1"/>
    </xf>
    <xf numFmtId="0" fontId="39" fillId="0" borderId="0" xfId="0" applyFont="1" applyAlignment="1">
      <alignment vertical="top" wrapText="1"/>
    </xf>
    <xf numFmtId="0" fontId="39" fillId="0" borderId="0" xfId="0" applyFont="1" applyAlignment="1">
      <alignment horizontal="right" vertical="center"/>
    </xf>
    <xf numFmtId="2" fontId="39" fillId="0" borderId="0" xfId="0" applyNumberFormat="1" applyFont="1" applyAlignment="1">
      <alignment vertical="center"/>
    </xf>
    <xf numFmtId="0" fontId="39" fillId="0" borderId="0" xfId="0" applyFont="1" applyBorder="1" applyAlignment="1">
      <alignment horizontal="right" vertical="center"/>
    </xf>
    <xf numFmtId="3" fontId="0" fillId="0" borderId="0" xfId="0" applyNumberFormat="1" applyFill="1" applyAlignment="1">
      <alignment vertical="center"/>
    </xf>
    <xf numFmtId="3" fontId="0" fillId="7" borderId="6" xfId="0" applyNumberFormat="1" applyFill="1" applyBorder="1" applyAlignment="1">
      <alignment vertical="center"/>
    </xf>
    <xf numFmtId="2" fontId="0" fillId="7" borderId="6" xfId="0" applyNumberFormat="1" applyFill="1" applyBorder="1" applyAlignment="1">
      <alignment horizontal="right" vertical="center"/>
    </xf>
    <xf numFmtId="0" fontId="22" fillId="0" borderId="0" xfId="0" applyFont="1" applyFill="1" applyBorder="1" applyAlignment="1">
      <alignment vertical="center"/>
    </xf>
    <xf numFmtId="2" fontId="0" fillId="7" borderId="6" xfId="0" applyNumberFormat="1" applyFill="1" applyBorder="1" applyAlignment="1">
      <alignment vertical="center"/>
    </xf>
    <xf numFmtId="0" fontId="22" fillId="7" borderId="9" xfId="0" applyFont="1" applyFill="1" applyBorder="1" applyAlignment="1">
      <alignment vertical="center"/>
    </xf>
    <xf numFmtId="0" fontId="0" fillId="7" borderId="9" xfId="0" applyFill="1" applyBorder="1" applyAlignment="1">
      <alignment vertical="center"/>
    </xf>
    <xf numFmtId="0" fontId="4" fillId="0" borderId="25" xfId="0" applyFont="1" applyBorder="1" applyAlignment="1">
      <alignment vertical="center"/>
    </xf>
    <xf numFmtId="9" fontId="90" fillId="9" borderId="0" xfId="1" applyNumberFormat="1" applyFont="1" applyFill="1" applyAlignment="1">
      <alignment horizontal="left"/>
    </xf>
    <xf numFmtId="3" fontId="154" fillId="5" borderId="26" xfId="1" applyNumberFormat="1" applyFont="1" applyFill="1" applyBorder="1" applyAlignment="1">
      <alignment horizontal="center"/>
    </xf>
    <xf numFmtId="164" fontId="93" fillId="9" borderId="0" xfId="1" applyNumberFormat="1" applyFont="1" applyFill="1"/>
    <xf numFmtId="169" fontId="93" fillId="9" borderId="0" xfId="1" applyNumberFormat="1" applyFont="1" applyFill="1"/>
    <xf numFmtId="3" fontId="155" fillId="0" borderId="0" xfId="1" applyNumberFormat="1" applyFont="1"/>
    <xf numFmtId="0" fontId="156" fillId="0" borderId="0" xfId="1" applyFont="1"/>
    <xf numFmtId="3" fontId="91" fillId="2" borderId="0" xfId="1" applyNumberFormat="1" applyFont="1" applyFill="1"/>
    <xf numFmtId="169" fontId="126" fillId="12" borderId="0" xfId="1" applyNumberFormat="1" applyFont="1" applyFill="1"/>
    <xf numFmtId="176" fontId="154" fillId="5" borderId="0" xfId="1" applyNumberFormat="1" applyFont="1" applyFill="1"/>
    <xf numFmtId="3" fontId="94" fillId="5" borderId="0" xfId="1" applyNumberFormat="1" applyFont="1" applyFill="1"/>
    <xf numFmtId="3" fontId="157" fillId="8" borderId="14" xfId="0" applyNumberFormat="1" applyFont="1" applyFill="1" applyBorder="1" applyAlignment="1">
      <alignment horizontal="right"/>
    </xf>
    <xf numFmtId="165" fontId="157" fillId="8" borderId="0" xfId="0" applyNumberFormat="1" applyFont="1" applyFill="1" applyBorder="1"/>
    <xf numFmtId="3" fontId="157" fillId="8" borderId="0" xfId="0" applyNumberFormat="1" applyFont="1" applyFill="1" applyBorder="1"/>
    <xf numFmtId="165" fontId="157" fillId="8" borderId="19" xfId="0" applyNumberFormat="1" applyFont="1" applyFill="1" applyBorder="1"/>
    <xf numFmtId="1" fontId="90" fillId="0" borderId="0" xfId="1" applyNumberFormat="1" applyFont="1" applyAlignment="1">
      <alignment horizontal="center"/>
    </xf>
    <xf numFmtId="0" fontId="0" fillId="0" borderId="0" xfId="0" applyAlignment="1">
      <alignment horizontal="left" vertical="top" wrapText="1"/>
    </xf>
    <xf numFmtId="0" fontId="4" fillId="0" borderId="0" xfId="0" applyFont="1" applyAlignment="1">
      <alignment horizontal="center"/>
    </xf>
    <xf numFmtId="0" fontId="53" fillId="0" borderId="0" xfId="0" applyFont="1" applyAlignment="1">
      <alignment horizontal="center"/>
    </xf>
    <xf numFmtId="0" fontId="35" fillId="0" borderId="0" xfId="0" applyFont="1" applyAlignment="1">
      <alignment horizontal="center"/>
    </xf>
    <xf numFmtId="168" fontId="0" fillId="0" borderId="0" xfId="0" applyNumberFormat="1" applyAlignment="1">
      <alignment horizontal="left"/>
    </xf>
    <xf numFmtId="0" fontId="0" fillId="0" borderId="0" xfId="0" applyAlignment="1">
      <alignment horizontal="left"/>
    </xf>
    <xf numFmtId="0" fontId="18" fillId="0" borderId="0" xfId="0" applyFont="1"/>
    <xf numFmtId="0" fontId="0" fillId="3" borderId="0" xfId="0" applyFont="1" applyFill="1" applyAlignment="1" applyProtection="1">
      <alignment horizontal="center"/>
      <protection locked="0"/>
    </xf>
    <xf numFmtId="3" fontId="0" fillId="3" borderId="0" xfId="0" applyNumberFormat="1" applyFill="1" applyProtection="1">
      <protection locked="0"/>
    </xf>
    <xf numFmtId="0" fontId="0" fillId="3" borderId="0" xfId="0" applyFill="1" applyProtection="1">
      <protection locked="0"/>
    </xf>
    <xf numFmtId="165" fontId="0" fillId="3" borderId="0" xfId="0" applyNumberFormat="1" applyFill="1" applyProtection="1">
      <protection locked="0"/>
    </xf>
    <xf numFmtId="0" fontId="28" fillId="3" borderId="0" xfId="0" applyFont="1" applyFill="1" applyAlignment="1" applyProtection="1">
      <alignment horizontal="center"/>
      <protection locked="0"/>
    </xf>
    <xf numFmtId="0" fontId="4" fillId="3" borderId="0" xfId="0" applyFont="1" applyFill="1" applyAlignment="1" applyProtection="1">
      <alignment horizontal="center" vertical="center"/>
      <protection locked="0"/>
    </xf>
    <xf numFmtId="0" fontId="0" fillId="3" borderId="23" xfId="0" applyFill="1" applyBorder="1" applyAlignment="1" applyProtection="1">
      <alignment horizontal="center" vertical="top" wrapText="1"/>
      <protection locked="0"/>
    </xf>
    <xf numFmtId="171" fontId="0" fillId="3" borderId="0" xfId="0" applyNumberFormat="1" applyFill="1" applyAlignment="1" applyProtection="1">
      <alignment horizontal="center" vertical="center"/>
      <protection locked="0"/>
    </xf>
    <xf numFmtId="10" fontId="0" fillId="3" borderId="0" xfId="0" applyNumberFormat="1" applyFill="1" applyAlignment="1" applyProtection="1">
      <alignment horizontal="center"/>
      <protection locked="0"/>
    </xf>
    <xf numFmtId="165" fontId="0" fillId="3" borderId="0" xfId="0" applyNumberFormat="1" applyFill="1" applyBorder="1" applyAlignment="1" applyProtection="1">
      <alignment horizontal="center"/>
      <protection locked="0"/>
    </xf>
    <xf numFmtId="0" fontId="0" fillId="3" borderId="0" xfId="0" applyFill="1" applyAlignment="1" applyProtection="1">
      <alignment horizontal="center" vertical="top" wrapText="1"/>
      <protection locked="0"/>
    </xf>
    <xf numFmtId="172" fontId="0" fillId="3" borderId="0" xfId="0" applyNumberFormat="1" applyFill="1" applyAlignment="1" applyProtection="1">
      <alignment horizontal="center"/>
      <protection locked="0"/>
    </xf>
    <xf numFmtId="172" fontId="45" fillId="0" borderId="0" xfId="0" applyNumberFormat="1" applyFont="1" applyFill="1" applyAlignment="1" applyProtection="1">
      <alignment horizontal="center"/>
      <protection locked="0"/>
    </xf>
    <xf numFmtId="165" fontId="0" fillId="3" borderId="0" xfId="0" applyNumberFormat="1" applyFill="1" applyAlignment="1" applyProtection="1">
      <alignment horizontal="center"/>
      <protection locked="0"/>
    </xf>
    <xf numFmtId="0" fontId="66" fillId="3" borderId="0" xfId="0" applyFont="1" applyFill="1" applyBorder="1" applyAlignment="1" applyProtection="1">
      <alignment horizontal="center"/>
      <protection locked="0"/>
    </xf>
    <xf numFmtId="165" fontId="76" fillId="3" borderId="0" xfId="0" applyNumberFormat="1" applyFont="1" applyFill="1" applyBorder="1" applyAlignment="1" applyProtection="1">
      <alignment horizontal="center"/>
      <protection locked="0"/>
    </xf>
    <xf numFmtId="0" fontId="0" fillId="3" borderId="0" xfId="0" applyFill="1" applyAlignment="1" applyProtection="1">
      <alignment horizontal="center"/>
      <protection locked="0"/>
    </xf>
    <xf numFmtId="2" fontId="0" fillId="3" borderId="0" xfId="0" applyNumberFormat="1" applyFill="1" applyAlignment="1" applyProtection="1">
      <alignment horizontal="center" vertical="center"/>
      <protection locked="0"/>
    </xf>
    <xf numFmtId="0" fontId="0" fillId="3" borderId="0" xfId="0" applyFill="1" applyAlignment="1" applyProtection="1">
      <alignment horizontal="center" vertical="center"/>
      <protection locked="0"/>
    </xf>
    <xf numFmtId="169" fontId="0" fillId="3" borderId="0" xfId="0" applyNumberFormat="1" applyFill="1" applyAlignment="1" applyProtection="1">
      <alignment horizontal="center"/>
      <protection locked="0"/>
    </xf>
    <xf numFmtId="0" fontId="30" fillId="0" borderId="0" xfId="0" applyFont="1" applyProtection="1"/>
    <xf numFmtId="0" fontId="0" fillId="0" borderId="0" xfId="0" applyProtection="1"/>
    <xf numFmtId="0" fontId="39" fillId="0" borderId="0" xfId="0" applyFont="1" applyProtection="1"/>
    <xf numFmtId="0" fontId="0" fillId="0" borderId="0" xfId="0" applyAlignment="1" applyProtection="1">
      <alignment horizontal="right"/>
    </xf>
    <xf numFmtId="0" fontId="0" fillId="4" borderId="0" xfId="0" applyFill="1" applyProtection="1"/>
    <xf numFmtId="0" fontId="20" fillId="4" borderId="0" xfId="0" applyFont="1" applyFill="1" applyProtection="1"/>
    <xf numFmtId="0" fontId="1" fillId="4" borderId="0" xfId="0" applyFont="1" applyFill="1" applyProtection="1"/>
    <xf numFmtId="2" fontId="0" fillId="0" borderId="0" xfId="0" applyNumberFormat="1" applyProtection="1"/>
    <xf numFmtId="0" fontId="0" fillId="0" borderId="0" xfId="0" applyAlignment="1" applyProtection="1">
      <alignment horizontal="center"/>
    </xf>
    <xf numFmtId="0" fontId="0" fillId="0" borderId="0" xfId="0" applyFill="1" applyProtection="1"/>
    <xf numFmtId="0" fontId="0" fillId="0" borderId="0" xfId="0" applyAlignment="1" applyProtection="1">
      <alignment horizontal="left"/>
    </xf>
    <xf numFmtId="0" fontId="0" fillId="0" borderId="0" xfId="0" applyAlignment="1" applyProtection="1">
      <alignment horizontal="left" wrapText="1"/>
    </xf>
    <xf numFmtId="0" fontId="79" fillId="0" borderId="0" xfId="0" applyFont="1" applyAlignment="1" applyProtection="1">
      <alignment horizontal="left"/>
    </xf>
    <xf numFmtId="0" fontId="4" fillId="4" borderId="7" xfId="0" applyFont="1" applyFill="1" applyBorder="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left" vertical="center"/>
    </xf>
    <xf numFmtId="0" fontId="0" fillId="4" borderId="1" xfId="0" applyFill="1" applyBorder="1" applyProtection="1"/>
    <xf numFmtId="0" fontId="4" fillId="4" borderId="0" xfId="0" applyFont="1" applyFill="1" applyBorder="1" applyAlignment="1" applyProtection="1">
      <alignment horizontal="center"/>
    </xf>
    <xf numFmtId="0" fontId="0" fillId="4" borderId="8" xfId="0" applyFill="1" applyBorder="1" applyProtection="1"/>
    <xf numFmtId="0" fontId="4" fillId="4" borderId="6" xfId="0" applyFont="1" applyFill="1" applyBorder="1" applyAlignment="1" applyProtection="1">
      <alignment horizontal="center"/>
    </xf>
    <xf numFmtId="0" fontId="0" fillId="4" borderId="24" xfId="0" applyFill="1" applyBorder="1" applyAlignment="1" applyProtection="1">
      <alignment horizontal="center" vertical="top" wrapText="1"/>
    </xf>
    <xf numFmtId="0" fontId="0" fillId="4" borderId="1" xfId="0" applyFill="1" applyBorder="1" applyAlignment="1" applyProtection="1">
      <alignment horizontal="center"/>
    </xf>
    <xf numFmtId="171" fontId="0" fillId="0" borderId="0" xfId="0" applyNumberFormat="1" applyFill="1" applyAlignment="1" applyProtection="1">
      <alignment horizontal="center" vertical="center"/>
    </xf>
    <xf numFmtId="0" fontId="45" fillId="4" borderId="1" xfId="0" applyFont="1" applyFill="1" applyBorder="1" applyAlignment="1" applyProtection="1">
      <alignment horizontal="center"/>
    </xf>
    <xf numFmtId="171" fontId="45" fillId="0" borderId="0" xfId="0" applyNumberFormat="1" applyFont="1" applyFill="1" applyAlignment="1" applyProtection="1">
      <alignment horizontal="center" vertical="center"/>
    </xf>
    <xf numFmtId="0" fontId="1" fillId="4" borderId="1" xfId="0" applyFont="1" applyFill="1" applyBorder="1" applyAlignment="1" applyProtection="1">
      <alignment horizontal="center"/>
    </xf>
    <xf numFmtId="10" fontId="0" fillId="0" borderId="0" xfId="0" applyNumberFormat="1" applyFill="1" applyAlignment="1" applyProtection="1">
      <alignment horizontal="center"/>
    </xf>
    <xf numFmtId="165"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0" fontId="1" fillId="4" borderId="1" xfId="0" applyFont="1" applyFill="1" applyBorder="1" applyProtection="1"/>
    <xf numFmtId="178" fontId="0" fillId="0" borderId="0" xfId="0" applyNumberFormat="1" applyBorder="1" applyAlignment="1" applyProtection="1"/>
    <xf numFmtId="0" fontId="0" fillId="0" borderId="0" xfId="0" applyBorder="1" applyProtection="1"/>
    <xf numFmtId="0" fontId="1" fillId="4" borderId="8" xfId="0" applyFont="1" applyFill="1" applyBorder="1" applyAlignment="1" applyProtection="1">
      <alignment horizontal="center"/>
    </xf>
    <xf numFmtId="178" fontId="0" fillId="0" borderId="6" xfId="0" applyNumberFormat="1" applyBorder="1" applyAlignment="1" applyProtection="1"/>
    <xf numFmtId="0" fontId="0" fillId="0" borderId="6" xfId="0" applyBorder="1" applyProtection="1"/>
    <xf numFmtId="172" fontId="0" fillId="0" borderId="0" xfId="0" applyNumberFormat="1" applyAlignment="1" applyProtection="1">
      <alignment horizontal="left"/>
    </xf>
    <xf numFmtId="0" fontId="35" fillId="0" borderId="0" xfId="0" applyFont="1" applyProtection="1"/>
    <xf numFmtId="0" fontId="22" fillId="4" borderId="8" xfId="0" applyFont="1" applyFill="1" applyBorder="1" applyAlignment="1" applyProtection="1">
      <alignment horizontal="center" wrapText="1"/>
    </xf>
    <xf numFmtId="0" fontId="4" fillId="4" borderId="6" xfId="0" applyFont="1" applyFill="1" applyBorder="1" applyAlignment="1" applyProtection="1">
      <alignment horizontal="left"/>
    </xf>
    <xf numFmtId="0" fontId="0" fillId="4" borderId="1" xfId="0" applyFill="1" applyBorder="1" applyAlignment="1" applyProtection="1">
      <alignment horizontal="center" vertical="top"/>
    </xf>
    <xf numFmtId="0" fontId="48" fillId="4" borderId="1" xfId="0" applyFont="1" applyFill="1" applyBorder="1" applyAlignment="1" applyProtection="1">
      <alignment horizontal="center"/>
    </xf>
    <xf numFmtId="172" fontId="0" fillId="0" borderId="0" xfId="0" applyNumberFormat="1" applyAlignment="1" applyProtection="1">
      <alignment horizontal="center"/>
    </xf>
    <xf numFmtId="2" fontId="18" fillId="0" borderId="0" xfId="0" applyNumberFormat="1" applyFont="1" applyProtection="1"/>
    <xf numFmtId="166" fontId="18" fillId="0" borderId="0" xfId="0" applyNumberFormat="1" applyFont="1" applyAlignment="1" applyProtection="1">
      <alignment horizontal="left"/>
    </xf>
    <xf numFmtId="165" fontId="0" fillId="0" borderId="0" xfId="0" applyNumberFormat="1" applyAlignment="1" applyProtection="1">
      <alignment horizontal="center"/>
    </xf>
    <xf numFmtId="0" fontId="1" fillId="0" borderId="0" xfId="0" applyFont="1" applyFill="1" applyBorder="1" applyAlignment="1" applyProtection="1">
      <alignment horizontal="center"/>
    </xf>
    <xf numFmtId="0" fontId="66" fillId="0" borderId="0" xfId="0" applyFont="1" applyFill="1" applyBorder="1" applyAlignment="1" applyProtection="1">
      <alignment horizontal="right"/>
    </xf>
    <xf numFmtId="0" fontId="66" fillId="0" borderId="0" xfId="0" applyFont="1" applyFill="1" applyBorder="1" applyAlignment="1" applyProtection="1">
      <alignment horizontal="left"/>
    </xf>
    <xf numFmtId="0" fontId="0" fillId="0" borderId="0" xfId="0" applyFont="1" applyFill="1" applyBorder="1" applyAlignment="1" applyProtection="1">
      <alignment horizontal="center"/>
    </xf>
    <xf numFmtId="0" fontId="0" fillId="0" borderId="0" xfId="0" applyFont="1" applyFill="1" applyProtection="1"/>
    <xf numFmtId="0" fontId="52" fillId="0" borderId="0" xfId="0" applyFont="1" applyFill="1" applyBorder="1" applyAlignment="1" applyProtection="1">
      <alignment horizontal="right"/>
    </xf>
    <xf numFmtId="0" fontId="52" fillId="0" borderId="0" xfId="0" applyFont="1" applyFill="1" applyBorder="1" applyAlignment="1" applyProtection="1">
      <alignment horizontal="center"/>
    </xf>
    <xf numFmtId="0" fontId="52" fillId="0" borderId="0" xfId="0" applyFont="1" applyFill="1" applyBorder="1" applyAlignment="1" applyProtection="1">
      <alignment horizontal="left"/>
    </xf>
    <xf numFmtId="0" fontId="76" fillId="0" borderId="0" xfId="0" applyFont="1" applyFill="1" applyBorder="1" applyAlignment="1" applyProtection="1">
      <alignment horizontal="right"/>
    </xf>
    <xf numFmtId="0" fontId="4" fillId="0" borderId="0" xfId="0" applyFont="1" applyFill="1" applyBorder="1" applyAlignment="1" applyProtection="1">
      <alignment horizontal="left"/>
    </xf>
    <xf numFmtId="0" fontId="153"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151" fillId="0" borderId="0" xfId="0" applyFont="1" applyFill="1" applyBorder="1" applyAlignment="1" applyProtection="1">
      <alignment horizontal="center"/>
    </xf>
    <xf numFmtId="2" fontId="152" fillId="0" borderId="0" xfId="0" applyNumberFormat="1" applyFont="1" applyAlignment="1" applyProtection="1">
      <alignment horizontal="center"/>
    </xf>
    <xf numFmtId="0" fontId="0" fillId="4" borderId="0" xfId="0" applyFill="1" applyAlignment="1" applyProtection="1">
      <alignment vertical="center"/>
    </xf>
    <xf numFmtId="0" fontId="0" fillId="0" borderId="0" xfId="0" applyAlignment="1" applyProtection="1">
      <alignment vertical="center"/>
    </xf>
    <xf numFmtId="2" fontId="152" fillId="0" borderId="0" xfId="0" applyNumberFormat="1" applyFont="1" applyAlignment="1" applyProtection="1">
      <alignment horizontal="center" vertical="center"/>
    </xf>
    <xf numFmtId="0" fontId="0" fillId="4" borderId="0" xfId="0" applyFill="1" applyAlignment="1" applyProtection="1">
      <alignment horizontal="right" vertical="center"/>
    </xf>
    <xf numFmtId="2" fontId="52" fillId="0" borderId="0" xfId="0" applyNumberFormat="1" applyFont="1" applyFill="1" applyAlignment="1" applyProtection="1">
      <alignment horizontal="center" vertical="center"/>
    </xf>
    <xf numFmtId="0" fontId="52" fillId="0" borderId="0" xfId="0" applyFont="1" applyAlignment="1" applyProtection="1">
      <alignment vertical="center"/>
    </xf>
    <xf numFmtId="2" fontId="0" fillId="0" borderId="0" xfId="0" applyNumberFormat="1" applyAlignment="1" applyProtection="1">
      <alignment horizontal="right" vertical="center"/>
    </xf>
    <xf numFmtId="0" fontId="39" fillId="0" borderId="0" xfId="0" applyFont="1" applyAlignment="1" applyProtection="1">
      <alignment vertical="center" wrapText="1"/>
    </xf>
    <xf numFmtId="0" fontId="0" fillId="4" borderId="0" xfId="0" applyFill="1" applyAlignment="1" applyProtection="1">
      <alignment wrapText="1"/>
    </xf>
    <xf numFmtId="0" fontId="152" fillId="0" borderId="0" xfId="0" applyFont="1" applyProtection="1"/>
    <xf numFmtId="175" fontId="152" fillId="0" borderId="0" xfId="0" applyNumberFormat="1" applyFont="1" applyAlignment="1" applyProtection="1">
      <alignment horizontal="center"/>
    </xf>
    <xf numFmtId="168" fontId="0" fillId="3" borderId="0" xfId="0" applyNumberFormat="1" applyFill="1" applyProtection="1">
      <protection locked="0"/>
    </xf>
    <xf numFmtId="171" fontId="0" fillId="3" borderId="0" xfId="0" applyNumberFormat="1" applyFill="1" applyProtection="1">
      <protection locked="0"/>
    </xf>
    <xf numFmtId="167" fontId="0" fillId="3" borderId="0" xfId="0" applyNumberFormat="1" applyFill="1" applyProtection="1">
      <protection locked="0"/>
    </xf>
    <xf numFmtId="166" fontId="0" fillId="3" borderId="0" xfId="0" applyNumberFormat="1" applyFill="1" applyProtection="1">
      <protection locked="0"/>
    </xf>
    <xf numFmtId="166" fontId="0" fillId="3" borderId="0" xfId="0" applyNumberFormat="1" applyFill="1" applyAlignment="1" applyProtection="1">
      <alignment horizontal="center"/>
      <protection locked="0"/>
    </xf>
    <xf numFmtId="0" fontId="39" fillId="0" borderId="0" xfId="0" applyFont="1" applyProtection="1">
      <protection locked="0"/>
    </xf>
    <xf numFmtId="0" fontId="39" fillId="0" borderId="0" xfId="0" applyFont="1" applyAlignment="1" applyProtection="1">
      <alignment vertical="center"/>
      <protection locked="0"/>
    </xf>
    <xf numFmtId="0" fontId="0" fillId="9" borderId="0" xfId="0" applyFill="1" applyProtection="1">
      <protection locked="0"/>
    </xf>
    <xf numFmtId="0" fontId="0" fillId="0" borderId="0" xfId="0" applyAlignment="1">
      <alignment horizontal="left" vertical="top" wrapText="1"/>
    </xf>
    <xf numFmtId="0" fontId="4" fillId="4" borderId="6" xfId="0" applyFont="1" applyFill="1" applyBorder="1" applyAlignment="1" applyProtection="1">
      <alignment horizontal="left"/>
    </xf>
    <xf numFmtId="0" fontId="28" fillId="5" borderId="6" xfId="0" applyFont="1" applyFill="1" applyBorder="1" applyAlignment="1" applyProtection="1">
      <alignment horizontal="center"/>
    </xf>
    <xf numFmtId="0" fontId="22" fillId="4" borderId="1" xfId="0" applyFont="1" applyFill="1" applyBorder="1" applyAlignment="1" applyProtection="1">
      <alignment horizontal="center" wrapText="1"/>
    </xf>
    <xf numFmtId="0" fontId="28" fillId="3" borderId="2" xfId="0" applyFont="1" applyFill="1" applyBorder="1" applyAlignment="1" applyProtection="1">
      <alignment horizontal="center"/>
      <protection locked="0"/>
    </xf>
    <xf numFmtId="0" fontId="18" fillId="3" borderId="0" xfId="0" applyFont="1" applyFill="1" applyAlignment="1" applyProtection="1">
      <alignment horizontal="center"/>
    </xf>
    <xf numFmtId="0" fontId="0" fillId="3" borderId="0" xfId="0" applyFont="1" applyFill="1" applyAlignment="1" applyProtection="1">
      <alignment horizontal="center"/>
      <protection locked="0"/>
    </xf>
    <xf numFmtId="0" fontId="28" fillId="5" borderId="0" xfId="0" applyFont="1" applyFill="1" applyAlignment="1" applyProtection="1">
      <alignment horizontal="center"/>
    </xf>
    <xf numFmtId="0" fontId="39" fillId="0" borderId="0" xfId="0" applyFont="1" applyAlignment="1" applyProtection="1">
      <alignment horizontal="left" wrapText="1"/>
      <protection locked="0"/>
    </xf>
    <xf numFmtId="0" fontId="39" fillId="0" borderId="0" xfId="0" applyFont="1" applyAlignment="1" applyProtection="1">
      <alignment horizontal="left" vertical="center"/>
      <protection locked="0"/>
    </xf>
    <xf numFmtId="2" fontId="40" fillId="0" borderId="0" xfId="0" applyNumberFormat="1" applyFont="1" applyAlignment="1" applyProtection="1">
      <alignment horizontal="left" vertical="top" wrapText="1"/>
    </xf>
    <xf numFmtId="168" fontId="0" fillId="0" borderId="0" xfId="0" applyNumberFormat="1" applyAlignment="1">
      <alignment horizontal="left"/>
    </xf>
    <xf numFmtId="171" fontId="0" fillId="0" borderId="0" xfId="0" applyNumberFormat="1" applyAlignment="1">
      <alignment horizontal="left"/>
    </xf>
    <xf numFmtId="0" fontId="27" fillId="0" borderId="0" xfId="0" applyFont="1" applyAlignment="1">
      <alignment horizontal="left"/>
    </xf>
    <xf numFmtId="0" fontId="70" fillId="8" borderId="13" xfId="0" applyFont="1" applyFill="1" applyBorder="1" applyAlignment="1">
      <alignment horizontal="left"/>
    </xf>
    <xf numFmtId="0" fontId="70" fillId="8" borderId="14" xfId="0" applyFont="1" applyFill="1" applyBorder="1" applyAlignment="1">
      <alignment horizontal="left"/>
    </xf>
    <xf numFmtId="0" fontId="0" fillId="0" borderId="0" xfId="0" applyFont="1" applyAlignment="1">
      <alignment horizontal="left"/>
    </xf>
    <xf numFmtId="0" fontId="4" fillId="0" borderId="0" xfId="0" applyFont="1" applyFill="1" applyAlignment="1">
      <alignment horizontal="left"/>
    </xf>
    <xf numFmtId="0" fontId="0" fillId="0" borderId="0" xfId="0" applyAlignment="1">
      <alignment horizontal="left"/>
    </xf>
    <xf numFmtId="0" fontId="35" fillId="0" borderId="0" xfId="0" applyFont="1" applyAlignment="1">
      <alignment horizontal="center" vertical="center"/>
    </xf>
    <xf numFmtId="0" fontId="4" fillId="0" borderId="0" xfId="0" applyFont="1" applyAlignment="1">
      <alignment horizontal="center"/>
    </xf>
    <xf numFmtId="168" fontId="0" fillId="0" borderId="0" xfId="0" applyNumberFormat="1" applyAlignment="1">
      <alignment horizontal="center"/>
    </xf>
    <xf numFmtId="0" fontId="35" fillId="0" borderId="0" xfId="0" applyFont="1" applyAlignment="1">
      <alignment horizontal="center" vertical="top"/>
    </xf>
    <xf numFmtId="0" fontId="53" fillId="0" borderId="0" xfId="0" applyFont="1" applyAlignment="1">
      <alignment horizontal="center"/>
    </xf>
    <xf numFmtId="3" fontId="4" fillId="8" borderId="0" xfId="0" applyNumberFormat="1" applyFont="1" applyFill="1" applyBorder="1" applyAlignment="1">
      <alignment horizontal="right"/>
    </xf>
    <xf numFmtId="2" fontId="4" fillId="8" borderId="0" xfId="0" applyNumberFormat="1" applyFont="1" applyFill="1" applyBorder="1" applyAlignment="1">
      <alignment horizontal="right"/>
    </xf>
    <xf numFmtId="3" fontId="4" fillId="8" borderId="14" xfId="0" applyNumberFormat="1" applyFont="1" applyFill="1" applyBorder="1" applyAlignment="1">
      <alignment horizontal="right"/>
    </xf>
    <xf numFmtId="0" fontId="35" fillId="0" borderId="0" xfId="0" applyFont="1" applyAlignment="1">
      <alignment horizontal="center"/>
    </xf>
    <xf numFmtId="0" fontId="4" fillId="0" borderId="0" xfId="0" applyFont="1" applyAlignment="1">
      <alignment horizontal="right"/>
    </xf>
    <xf numFmtId="0" fontId="35" fillId="0" borderId="0" xfId="0" applyFont="1" applyAlignment="1">
      <alignment horizontal="left" vertical="top" wrapText="1"/>
    </xf>
    <xf numFmtId="0" fontId="30" fillId="7" borderId="0" xfId="0" applyFont="1" applyFill="1" applyAlignment="1">
      <alignment horizontal="left"/>
    </xf>
    <xf numFmtId="0" fontId="4" fillId="0" borderId="0" xfId="0" applyFont="1" applyAlignment="1">
      <alignment horizontal="left"/>
    </xf>
    <xf numFmtId="0" fontId="4" fillId="7" borderId="0" xfId="0" applyFont="1" applyFill="1" applyAlignment="1">
      <alignment horizontal="left" vertical="center"/>
    </xf>
    <xf numFmtId="0" fontId="58" fillId="7" borderId="0" xfId="0" applyFont="1" applyFill="1" applyAlignment="1">
      <alignment horizontal="center" vertical="center" wrapText="1"/>
    </xf>
    <xf numFmtId="0" fontId="22" fillId="7" borderId="0" xfId="0" applyFont="1" applyFill="1" applyAlignment="1">
      <alignment horizontal="center" vertical="center" wrapText="1"/>
    </xf>
    <xf numFmtId="0" fontId="58" fillId="7" borderId="0" xfId="0" applyFont="1" applyFill="1" applyAlignment="1">
      <alignment horizontal="center" wrapText="1"/>
    </xf>
    <xf numFmtId="2" fontId="4" fillId="8" borderId="19" xfId="0" applyNumberFormat="1" applyFont="1" applyFill="1" applyBorder="1" applyAlignment="1">
      <alignment horizontal="right"/>
    </xf>
    <xf numFmtId="0" fontId="39" fillId="0" borderId="12" xfId="0" applyFont="1" applyFill="1" applyBorder="1" applyAlignment="1">
      <alignment horizontal="left" vertical="top" wrapText="1"/>
    </xf>
    <xf numFmtId="0" fontId="39" fillId="0" borderId="0" xfId="0" applyFont="1" applyFill="1" applyBorder="1" applyAlignment="1">
      <alignment horizontal="left" vertical="top" wrapText="1"/>
    </xf>
    <xf numFmtId="0" fontId="4" fillId="7" borderId="6" xfId="0" applyFont="1" applyFill="1" applyBorder="1" applyAlignment="1">
      <alignment horizontal="left"/>
    </xf>
    <xf numFmtId="0" fontId="0" fillId="0" borderId="0" xfId="0" applyAlignment="1">
      <alignment horizontal="center"/>
    </xf>
    <xf numFmtId="0" fontId="39" fillId="0" borderId="0" xfId="0" applyFont="1" applyFill="1" applyBorder="1" applyAlignment="1">
      <alignment horizontal="left" vertical="center" wrapText="1"/>
    </xf>
    <xf numFmtId="0" fontId="0" fillId="0" borderId="0" xfId="0" applyFont="1" applyFill="1" applyAlignment="1">
      <alignment horizontal="left"/>
    </xf>
    <xf numFmtId="0" fontId="4" fillId="0" borderId="9" xfId="0" applyFont="1" applyBorder="1" applyAlignment="1">
      <alignment horizontal="left"/>
    </xf>
    <xf numFmtId="0" fontId="0" fillId="0" borderId="0" xfId="0" applyFont="1" applyFill="1" applyAlignment="1">
      <alignment horizontal="left" vertical="top" wrapText="1"/>
    </xf>
    <xf numFmtId="0" fontId="39" fillId="0" borderId="0" xfId="0" quotePrefix="1" applyFont="1" applyAlignment="1">
      <alignment horizontal="center"/>
    </xf>
    <xf numFmtId="0" fontId="57" fillId="4" borderId="11" xfId="0" applyFont="1" applyFill="1" applyBorder="1" applyAlignment="1">
      <alignment horizontal="center" vertical="center"/>
    </xf>
    <xf numFmtId="174" fontId="4" fillId="4" borderId="11" xfId="0" applyNumberFormat="1" applyFont="1" applyFill="1" applyBorder="1" applyAlignment="1">
      <alignment horizontal="left" vertical="center"/>
    </xf>
    <xf numFmtId="0" fontId="57" fillId="4" borderId="9" xfId="0" applyFont="1" applyFill="1" applyBorder="1" applyAlignment="1">
      <alignment horizontal="center" vertical="center"/>
    </xf>
    <xf numFmtId="174" fontId="70" fillId="4" borderId="9" xfId="0" applyNumberFormat="1" applyFont="1" applyFill="1" applyBorder="1" applyAlignment="1">
      <alignment horizontal="left" vertical="center"/>
    </xf>
    <xf numFmtId="0" fontId="4" fillId="5" borderId="0" xfId="0" applyFont="1" applyFill="1" applyAlignment="1">
      <alignment horizontal="center" vertical="center"/>
    </xf>
    <xf numFmtId="3" fontId="39" fillId="0" borderId="0" xfId="0" applyNumberFormat="1" applyFont="1" applyAlignment="1">
      <alignment horizontal="left" vertical="center"/>
    </xf>
    <xf numFmtId="0" fontId="27" fillId="0" borderId="0" xfId="0" applyFont="1" applyFill="1" applyBorder="1" applyAlignment="1">
      <alignment horizontal="left" vertical="center"/>
    </xf>
    <xf numFmtId="168" fontId="4" fillId="0" borderId="6" xfId="0" applyNumberFormat="1" applyFont="1" applyBorder="1" applyAlignment="1">
      <alignment horizontal="center"/>
    </xf>
    <xf numFmtId="180" fontId="4" fillId="0" borderId="0" xfId="0" applyNumberFormat="1" applyFont="1" applyAlignment="1">
      <alignment horizontal="center"/>
    </xf>
    <xf numFmtId="168" fontId="0" fillId="0" borderId="0" xfId="0" applyNumberFormat="1" applyFont="1" applyBorder="1" applyAlignment="1">
      <alignment horizontal="center" vertical="center"/>
    </xf>
    <xf numFmtId="168" fontId="0" fillId="0" borderId="0" xfId="0" applyNumberFormat="1" applyFont="1" applyBorder="1" applyAlignment="1">
      <alignment horizontal="right" vertical="center"/>
    </xf>
    <xf numFmtId="0" fontId="0" fillId="0" borderId="22" xfId="0" applyFont="1" applyBorder="1" applyAlignment="1">
      <alignment horizontal="left" wrapText="1"/>
    </xf>
    <xf numFmtId="0" fontId="0" fillId="0" borderId="6" xfId="0" applyFont="1" applyBorder="1" applyAlignment="1">
      <alignment horizontal="left" wrapText="1"/>
    </xf>
    <xf numFmtId="0" fontId="0" fillId="0" borderId="8" xfId="0" applyFont="1" applyBorder="1" applyAlignment="1">
      <alignment horizontal="left" wrapText="1"/>
    </xf>
    <xf numFmtId="2" fontId="0" fillId="0" borderId="0" xfId="0" applyNumberFormat="1" applyAlignment="1">
      <alignment horizontal="center" vertical="center"/>
    </xf>
    <xf numFmtId="2" fontId="0" fillId="4" borderId="9" xfId="0" applyNumberFormat="1" applyFill="1" applyBorder="1" applyAlignment="1">
      <alignment horizontal="center" vertical="center"/>
    </xf>
    <xf numFmtId="0" fontId="39" fillId="0" borderId="2" xfId="0" applyFont="1" applyBorder="1" applyAlignment="1">
      <alignment horizontal="left" vertical="top" wrapText="1"/>
    </xf>
    <xf numFmtId="0" fontId="39" fillId="0" borderId="0" xfId="0" applyFont="1" applyBorder="1" applyAlignment="1">
      <alignment horizontal="left" vertical="top" wrapText="1"/>
    </xf>
    <xf numFmtId="0" fontId="39" fillId="0" borderId="1" xfId="0" applyFont="1" applyBorder="1" applyAlignment="1">
      <alignment horizontal="left" vertical="top" wrapText="1"/>
    </xf>
    <xf numFmtId="0" fontId="39" fillId="0" borderId="0" xfId="0" applyFont="1" applyAlignment="1">
      <alignment horizontal="left" vertical="top" wrapText="1"/>
    </xf>
    <xf numFmtId="0" fontId="0" fillId="0" borderId="12" xfId="0" applyBorder="1" applyAlignment="1">
      <alignment horizontal="center" vertical="center"/>
    </xf>
    <xf numFmtId="0" fontId="68" fillId="3" borderId="0" xfId="0" applyFont="1" applyFill="1" applyAlignment="1">
      <alignment horizontal="left"/>
    </xf>
    <xf numFmtId="0" fontId="0" fillId="0" borderId="0" xfId="0" applyFont="1" applyAlignment="1">
      <alignment horizontal="left" vertical="top" wrapText="1"/>
    </xf>
    <xf numFmtId="174" fontId="70" fillId="7" borderId="6" xfId="0" applyNumberFormat="1" applyFont="1" applyFill="1" applyBorder="1" applyAlignment="1">
      <alignment horizontal="left" vertical="center"/>
    </xf>
    <xf numFmtId="0" fontId="57" fillId="7" borderId="9" xfId="0" applyFont="1" applyFill="1" applyBorder="1" applyAlignment="1">
      <alignment horizontal="center" vertical="center"/>
    </xf>
    <xf numFmtId="174" fontId="70" fillId="7" borderId="9" xfId="0" applyNumberFormat="1" applyFont="1" applyFill="1" applyBorder="1" applyAlignment="1">
      <alignment horizontal="left" vertical="center"/>
    </xf>
    <xf numFmtId="0" fontId="4" fillId="5" borderId="9" xfId="0" applyFont="1" applyFill="1" applyBorder="1" applyAlignment="1">
      <alignment horizontal="center" vertical="center"/>
    </xf>
    <xf numFmtId="0" fontId="57" fillId="7" borderId="6" xfId="0" applyFont="1" applyFill="1" applyBorder="1" applyAlignment="1">
      <alignment horizontal="center" vertical="center"/>
    </xf>
    <xf numFmtId="0" fontId="0" fillId="0" borderId="0" xfId="0" applyAlignment="1">
      <alignment horizontal="left" wrapText="1"/>
    </xf>
    <xf numFmtId="0" fontId="27" fillId="2" borderId="0" xfId="0" applyFont="1" applyFill="1" applyBorder="1" applyAlignment="1">
      <alignment horizontal="center" vertical="center"/>
    </xf>
    <xf numFmtId="0" fontId="27" fillId="2" borderId="6" xfId="0" applyFont="1" applyFill="1" applyBorder="1" applyAlignment="1">
      <alignment horizontal="center" vertical="center"/>
    </xf>
    <xf numFmtId="0" fontId="11" fillId="6" borderId="0" xfId="0" applyFont="1" applyFill="1" applyAlignment="1">
      <alignment horizontal="left" vertical="top" wrapText="1"/>
    </xf>
    <xf numFmtId="0" fontId="4" fillId="5" borderId="0" xfId="0" applyFont="1" applyFill="1" applyAlignment="1">
      <alignment horizontal="center"/>
    </xf>
    <xf numFmtId="0" fontId="12" fillId="0" borderId="0" xfId="0" applyFont="1" applyAlignment="1">
      <alignment horizontal="center"/>
    </xf>
    <xf numFmtId="0" fontId="12" fillId="0" borderId="0" xfId="0" applyFont="1" applyAlignment="1">
      <alignment horizontal="left" vertical="top" wrapText="1"/>
    </xf>
    <xf numFmtId="0" fontId="12" fillId="0" borderId="0" xfId="0" applyFont="1" applyAlignment="1">
      <alignment horizontal="center" wrapText="1"/>
    </xf>
    <xf numFmtId="0" fontId="12" fillId="0" borderId="0" xfId="0" applyFont="1" applyAlignment="1">
      <alignment horizontal="center" vertical="top"/>
    </xf>
    <xf numFmtId="0" fontId="0" fillId="0" borderId="0" xfId="0" applyAlignment="1">
      <alignment horizontal="center" wrapText="1"/>
    </xf>
    <xf numFmtId="169" fontId="12" fillId="0" borderId="0" xfId="0" applyNumberFormat="1" applyFont="1" applyAlignment="1">
      <alignment horizontal="left" vertical="top" wrapText="1"/>
    </xf>
    <xf numFmtId="0" fontId="4" fillId="2" borderId="0" xfId="0" applyFont="1" applyFill="1" applyAlignment="1">
      <alignment horizontal="center"/>
    </xf>
    <xf numFmtId="0" fontId="31" fillId="0" borderId="0" xfId="0" applyFont="1" applyAlignment="1">
      <alignment horizontal="center" wrapText="1"/>
    </xf>
    <xf numFmtId="0" fontId="0" fillId="0" borderId="1" xfId="0" applyBorder="1" applyAlignment="1">
      <alignment horizontal="left"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1" fillId="0" borderId="0" xfId="0" applyFont="1" applyBorder="1" applyAlignment="1">
      <alignment horizontal="center"/>
    </xf>
    <xf numFmtId="0" fontId="31" fillId="0" borderId="1" xfId="0" applyFont="1"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31" fillId="0" borderId="1" xfId="0" applyFont="1" applyBorder="1" applyAlignment="1">
      <alignment horizontal="center" wrapText="1"/>
    </xf>
    <xf numFmtId="0" fontId="31" fillId="0" borderId="0" xfId="0" applyFont="1" applyAlignment="1">
      <alignment horizontal="center"/>
    </xf>
    <xf numFmtId="0" fontId="0" fillId="0" borderId="1" xfId="0" applyBorder="1" applyAlignment="1">
      <alignment horizontal="center" wrapText="1"/>
    </xf>
    <xf numFmtId="0" fontId="31" fillId="0" borderId="2" xfId="0" applyFont="1" applyBorder="1" applyAlignment="1">
      <alignment horizontal="center"/>
    </xf>
  </cellXfs>
  <cellStyles count="8">
    <cellStyle name="Euro" xfId="2"/>
    <cellStyle name="Standard" xfId="0" builtinId="0"/>
    <cellStyle name="Standard 2" xfId="1"/>
    <cellStyle name="Standard 2 2" xfId="3"/>
    <cellStyle name="Standard 3" xfId="4"/>
    <cellStyle name="Standard 3 2" xfId="5"/>
    <cellStyle name="Standard 4" xfId="6"/>
    <cellStyle name="Standard 5" xfId="7"/>
  </cellStyles>
  <dxfs count="5">
    <dxf>
      <font>
        <color rgb="FFFE3E02"/>
      </font>
    </dxf>
    <dxf>
      <font>
        <color rgb="FFFF0000"/>
      </font>
    </dxf>
    <dxf>
      <font>
        <strike val="0"/>
        <color rgb="FFFF0000"/>
      </font>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CFF99"/>
      <color rgb="FFFE3E02"/>
      <color rgb="FFFF9999"/>
      <color rgb="FFCCFFCC"/>
      <color rgb="FFCC0066"/>
      <color rgb="FFCCFF66"/>
      <color rgb="FFF8DC0E"/>
      <color rgb="FFFC6E04"/>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aseline="0"/>
              <a:t>Wärme</a:t>
            </a:r>
          </a:p>
        </c:rich>
      </c:tx>
      <c:layout/>
      <c:overlay val="1"/>
    </c:title>
    <c:autoTitleDeleted val="0"/>
    <c:plotArea>
      <c:layout>
        <c:manualLayout>
          <c:layoutTarget val="inner"/>
          <c:xMode val="edge"/>
          <c:yMode val="edge"/>
          <c:x val="0.16013240011665206"/>
          <c:y val="4.4995013921132296E-2"/>
          <c:w val="0.78503431515505007"/>
          <c:h val="0.82092599071359995"/>
        </c:manualLayout>
      </c:layout>
      <c:scatterChart>
        <c:scatterStyle val="lineMarker"/>
        <c:varyColors val="0"/>
        <c:ser>
          <c:idx val="0"/>
          <c:order val="0"/>
          <c:tx>
            <c:v>JDL</c:v>
          </c:tx>
          <c:spPr>
            <a:ln w="22225">
              <a:solidFill>
                <a:schemeClr val="tx1"/>
              </a:solidFill>
            </a:ln>
          </c:spPr>
          <c:marker>
            <c:symbol val="none"/>
          </c:marker>
          <c:dLbls>
            <c:dLbl>
              <c:idx val="0"/>
              <c:layout>
                <c:manualLayout>
                  <c:x val="-0.20441129069392663"/>
                  <c:y val="-2.0035263065855983E-3"/>
                </c:manualLayout>
              </c:layout>
              <c:tx>
                <c:strRef>
                  <c:f>'Auslegung thermisch'!$B$5</c:f>
                  <c:strCache>
                    <c:ptCount val="1"/>
                    <c:pt idx="0">
                      <c:v>265 kW</c:v>
                    </c:pt>
                  </c:strCache>
                </c:strRef>
              </c:tx>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0.85569394936294729</c:v>
                </c:pt>
                <c:pt idx="2">
                  <c:v>0.8240889538891103</c:v>
                </c:pt>
                <c:pt idx="3">
                  <c:v>0.80248280947402684</c:v>
                </c:pt>
                <c:pt idx="4">
                  <c:v>0.78556203286543236</c:v>
                </c:pt>
                <c:pt idx="5">
                  <c:v>0.77144524733737296</c:v>
                </c:pt>
                <c:pt idx="6">
                  <c:v>0.75922384780873176</c:v>
                </c:pt>
                <c:pt idx="7">
                  <c:v>0.748382337227946</c:v>
                </c:pt>
                <c:pt idx="8">
                  <c:v>0.73859719008311142</c:v>
                </c:pt>
                <c:pt idx="9">
                  <c:v>0.72965069461019239</c:v>
                </c:pt>
                <c:pt idx="10">
                  <c:v>0.72138863577093093</c:v>
                </c:pt>
                <c:pt idx="11">
                  <c:v>0.71369738926459592</c:v>
                </c:pt>
                <c:pt idx="12">
                  <c:v>0.70649058287202915</c:v>
                </c:pt>
                <c:pt idx="13">
                  <c:v>0.69970087254182134</c:v>
                </c:pt>
                <c:pt idx="14">
                  <c:v>0.69327463344184903</c:v>
                </c:pt>
                <c:pt idx="15">
                  <c:v>0.6871684005764791</c:v>
                </c:pt>
                <c:pt idx="16">
                  <c:v>0.6813464054638958</c:v>
                </c:pt>
                <c:pt idx="17">
                  <c:v>0.67577882469478312</c:v>
                </c:pt>
                <c:pt idx="18">
                  <c:v>0.670440505325129</c:v>
                </c:pt>
                <c:pt idx="19">
                  <c:v>0.66531001829060887</c:v>
                </c:pt>
                <c:pt idx="20">
                  <c:v>0.66036894278822844</c:v>
                </c:pt>
                <c:pt idx="21">
                  <c:v>0.65560131665964283</c:v>
                </c:pt>
                <c:pt idx="22">
                  <c:v>0.65099320827915363</c:v>
                </c:pt>
                <c:pt idx="23">
                  <c:v>0.6465323788390831</c:v>
                </c:pt>
                <c:pt idx="24">
                  <c:v>0.64220801288340668</c:v>
                </c:pt>
                <c:pt idx="25">
                  <c:v>0.63801050105613588</c:v>
                </c:pt>
                <c:pt idx="26">
                  <c:v>0.63393126328279015</c:v>
                </c:pt>
                <c:pt idx="27">
                  <c:v>0.62996260360872036</c:v>
                </c:pt>
                <c:pt idx="28">
                  <c:v>0.62609759007474119</c:v>
                </c:pt>
                <c:pt idx="29">
                  <c:v>0.62232995457972073</c:v>
                </c:pt>
                <c:pt idx="30">
                  <c:v>0.61865400883610322</c:v>
                </c:pt>
                <c:pt idx="31">
                  <c:v>0.61506457338648191</c:v>
                </c:pt>
                <c:pt idx="32">
                  <c:v>0.6115569172991524</c:v>
                </c:pt>
                <c:pt idx="33">
                  <c:v>0.60812670665530377</c:v>
                </c:pt>
                <c:pt idx="34">
                  <c:v>0.60476996032071773</c:v>
                </c:pt>
                <c:pt idx="35">
                  <c:v>0.60148301178960439</c:v>
                </c:pt>
                <c:pt idx="36">
                  <c:v>0.59826247611860506</c:v>
                </c:pt>
                <c:pt idx="37">
                  <c:v>0.59510522115045894</c:v>
                </c:pt>
                <c:pt idx="38">
                  <c:v>0.59200834237080602</c:v>
                </c:pt>
                <c:pt idx="39">
                  <c:v>0.58896914085658736</c:v>
                </c:pt>
                <c:pt idx="40">
                  <c:v>0.58598510386694913</c:v>
                </c:pt>
                <c:pt idx="41">
                  <c:v>0.58305388770231015</c:v>
                </c:pt>
                <c:pt idx="42">
                  <c:v>0.5801733025180611</c:v>
                </c:pt>
                <c:pt idx="43">
                  <c:v>0.57734129882908936</c:v>
                </c:pt>
                <c:pt idx="44">
                  <c:v>0.57455595548219085</c:v>
                </c:pt>
                <c:pt idx="45">
                  <c:v>0.57181546890719848</c:v>
                </c:pt>
                <c:pt idx="46">
                  <c:v>0.56911814348566758</c:v>
                </c:pt>
                <c:pt idx="47">
                  <c:v>0.56646238289931028</c:v>
                </c:pt>
                <c:pt idx="48">
                  <c:v>0.56384668233992086</c:v>
                </c:pt>
                <c:pt idx="49">
                  <c:v>0.56126962147895587</c:v>
                </c:pt>
                <c:pt idx="50">
                  <c:v>0.55872985810879305</c:v>
                </c:pt>
                <c:pt idx="51">
                  <c:v>0.55622612237942803</c:v>
                </c:pt>
                <c:pt idx="52">
                  <c:v>0.55375721156433788</c:v>
                </c:pt>
                <c:pt idx="53">
                  <c:v>0.55132198529774112</c:v>
                </c:pt>
                <c:pt idx="54">
                  <c:v>0.5489193612327562</c:v>
                </c:pt>
                <c:pt idx="55">
                  <c:v>0.54654831107620216</c:v>
                </c:pt>
                <c:pt idx="56">
                  <c:v>0.54420785696115048</c:v>
                </c:pt>
                <c:pt idx="57">
                  <c:v>0.54189706812297478</c:v>
                </c:pt>
                <c:pt idx="58">
                  <c:v>0.53961505784865527</c:v>
                </c:pt>
                <c:pt idx="59">
                  <c:v>0.53736098067257454</c:v>
                </c:pt>
                <c:pt idx="60">
                  <c:v>0.53513402979507063</c:v>
                </c:pt>
                <c:pt idx="61">
                  <c:v>0.53293343470265309</c:v>
                </c:pt>
                <c:pt idx="62">
                  <c:v>0.53075845897109664</c:v>
                </c:pt>
                <c:pt idx="63">
                  <c:v>0.52860839823465233</c:v>
                </c:pt>
                <c:pt idx="64">
                  <c:v>0.52648257830638845</c:v>
                </c:pt>
                <c:pt idx="65">
                  <c:v>0.52438035343624245</c:v>
                </c:pt>
                <c:pt idx="66">
                  <c:v>0.52230110469473945</c:v>
                </c:pt>
                <c:pt idx="67">
                  <c:v>0.52024423847155532</c:v>
                </c:pt>
                <c:pt idx="68">
                  <c:v>0.51820918507917824</c:v>
                </c:pt>
                <c:pt idx="69">
                  <c:v>0.51619539745288345</c:v>
                </c:pt>
                <c:pt idx="70">
                  <c:v>0.51420234993908376</c:v>
                </c:pt>
                <c:pt idx="71">
                  <c:v>0.51222953716487596</c:v>
                </c:pt>
                <c:pt idx="72">
                  <c:v>0.51027647298228296</c:v>
                </c:pt>
                <c:pt idx="73">
                  <c:v>0.50834268948128869</c:v>
                </c:pt>
                <c:pt idx="74">
                  <c:v>0.50642773606630798</c:v>
                </c:pt>
                <c:pt idx="75">
                  <c:v>0.5045311785912161</c:v>
                </c:pt>
                <c:pt idx="76">
                  <c:v>0.50265259854849498</c:v>
                </c:pt>
                <c:pt idx="77">
                  <c:v>0.50079159230844805</c:v>
                </c:pt>
                <c:pt idx="78">
                  <c:v>0.49894777040478355</c:v>
                </c:pt>
                <c:pt idx="79">
                  <c:v>0.49712075686318302</c:v>
                </c:pt>
                <c:pt idx="80">
                  <c:v>0.49531018856976339</c:v>
                </c:pt>
                <c:pt idx="81">
                  <c:v>0.49351571467658994</c:v>
                </c:pt>
                <c:pt idx="82">
                  <c:v>0.49173699604164345</c:v>
                </c:pt>
                <c:pt idx="83">
                  <c:v>0.48997370470084489</c:v>
                </c:pt>
                <c:pt idx="84">
                  <c:v>0.48822552336994485</c:v>
                </c:pt>
                <c:pt idx="85">
                  <c:v>0.48649214497425086</c:v>
                </c:pt>
                <c:pt idx="86">
                  <c:v>0.48477327220433086</c:v>
                </c:pt>
                <c:pt idx="87">
                  <c:v>0.48306861709597271</c:v>
                </c:pt>
                <c:pt idx="88">
                  <c:v>0.48137790063281383</c:v>
                </c:pt>
                <c:pt idx="89">
                  <c:v>0.47970085237017379</c:v>
                </c:pt>
                <c:pt idx="90">
                  <c:v>0.47803721007873412</c:v>
                </c:pt>
                <c:pt idx="91">
                  <c:v>0.47638671940681088</c:v>
                </c:pt>
                <c:pt idx="92">
                  <c:v>0.4747491335600551</c:v>
                </c:pt>
                <c:pt idx="93">
                  <c:v>0.47312421299750507</c:v>
                </c:pt>
                <c:pt idx="94">
                  <c:v>0.47151172514298745</c:v>
                </c:pt>
                <c:pt idx="95">
                  <c:v>0.46991144411093855</c:v>
                </c:pt>
                <c:pt idx="96">
                  <c:v>0.46832315044578166</c:v>
                </c:pt>
                <c:pt idx="97">
                  <c:v>0.46674663087405588</c:v>
                </c:pt>
                <c:pt idx="98">
                  <c:v>0.46518167806854938</c:v>
                </c:pt>
                <c:pt idx="99">
                  <c:v>0.46362809042373643</c:v>
                </c:pt>
                <c:pt idx="100">
                  <c:v>0.46208567184187233</c:v>
                </c:pt>
                <c:pt idx="101">
                  <c:v>0.46055423152913655</c:v>
                </c:pt>
                <c:pt idx="102">
                  <c:v>0.45903358380125692</c:v>
                </c:pt>
                <c:pt idx="103">
                  <c:v>0.45752354789808836</c:v>
                </c:pt>
                <c:pt idx="104">
                  <c:v>0.45602394780664901</c:v>
                </c:pt>
                <c:pt idx="105">
                  <c:v>0.45453461209215051</c:v>
                </c:pt>
                <c:pt idx="106">
                  <c:v>0.45305537373658999</c:v>
                </c:pt>
                <c:pt idx="107">
                  <c:v>0.45158606998449691</c:v>
                </c:pt>
                <c:pt idx="108">
                  <c:v>0.45012654219545312</c:v>
                </c:pt>
                <c:pt idx="109">
                  <c:v>0.44867663570303062</c:v>
                </c:pt>
                <c:pt idx="110">
                  <c:v>0.4472361996798101</c:v>
                </c:pt>
                <c:pt idx="111">
                  <c:v>0.44580508700816623</c:v>
                </c:pt>
                <c:pt idx="112">
                  <c:v>0.44438315415652319</c:v>
                </c:pt>
                <c:pt idx="113">
                  <c:v>0.44297026106080284</c:v>
                </c:pt>
                <c:pt idx="114">
                  <c:v>0.44156627101080359</c:v>
                </c:pt>
                <c:pt idx="115">
                  <c:v>0.44017105054126304</c:v>
                </c:pt>
                <c:pt idx="116">
                  <c:v>0.43878446932737314</c:v>
                </c:pt>
                <c:pt idx="117">
                  <c:v>0.43740640008452791</c:v>
                </c:pt>
                <c:pt idx="118">
                  <c:v>0.43603671847210002</c:v>
                </c:pt>
                <c:pt idx="119">
                  <c:v>0.43467530300104917</c:v>
                </c:pt>
                <c:pt idx="120">
                  <c:v>0.43332203494518018</c:v>
                </c:pt>
                <c:pt idx="121">
                  <c:v>0.43197679825587654</c:v>
                </c:pt>
                <c:pt idx="122">
                  <c:v>0.4306394794801478</c:v>
                </c:pt>
                <c:pt idx="123">
                  <c:v>0.42930996768183305</c:v>
                </c:pt>
                <c:pt idx="124">
                  <c:v>0.42798815436581716</c:v>
                </c:pt>
                <c:pt idx="125">
                  <c:v>0.42667393340511905</c:v>
                </c:pt>
                <c:pt idx="126">
                  <c:v>0.42536720097072267</c:v>
                </c:pt>
                <c:pt idx="127">
                  <c:v>0.42406785546402559</c:v>
                </c:pt>
                <c:pt idx="128">
                  <c:v>0.42277579745178906</c:v>
                </c:pt>
                <c:pt idx="129">
                  <c:v>0.42149092960347567</c:v>
                </c:pt>
                <c:pt idx="130">
                  <c:v>0.42021315663087278</c:v>
                </c:pt>
                <c:pt idx="131">
                  <c:v>0.4189423852298978</c:v>
                </c:pt>
                <c:pt idx="132">
                  <c:v>0.41767852402449324</c:v>
                </c:pt>
                <c:pt idx="133">
                  <c:v>0.41642148351251917</c:v>
                </c:pt>
                <c:pt idx="134">
                  <c:v>0.4151711760135598</c:v>
                </c:pt>
                <c:pt idx="135">
                  <c:v>0.41392751561855978</c:v>
                </c:pt>
                <c:pt idx="136">
                  <c:v>0.41269041814121699</c:v>
                </c:pt>
                <c:pt idx="137">
                  <c:v>0.41145980107105262</c:v>
                </c:pt>
                <c:pt idx="138">
                  <c:v>0.41023558352809564</c:v>
                </c:pt>
                <c:pt idx="139">
                  <c:v>0.40901768621910861</c:v>
                </c:pt>
                <c:pt idx="140">
                  <c:v>0.40780603139529548</c:v>
                </c:pt>
                <c:pt idx="141">
                  <c:v>0.40660054281142999</c:v>
                </c:pt>
                <c:pt idx="142">
                  <c:v>0.40540114568634722</c:v>
                </c:pt>
                <c:pt idx="143">
                  <c:v>0.40420776666474245</c:v>
                </c:pt>
                <c:pt idx="144">
                  <c:v>0.40302033378022861</c:v>
                </c:pt>
                <c:pt idx="145">
                  <c:v>0.4018387764195972</c:v>
                </c:pt>
                <c:pt idx="146">
                  <c:v>0.40066302528824116</c:v>
                </c:pt>
                <c:pt idx="147">
                  <c:v>0.39949301237668966</c:v>
                </c:pt>
                <c:pt idx="148">
                  <c:v>0.39832867092821422</c:v>
                </c:pt>
                <c:pt idx="149">
                  <c:v>0.39716993540746459</c:v>
                </c:pt>
                <c:pt idx="150">
                  <c:v>0.39601674147009369</c:v>
                </c:pt>
                <c:pt idx="151">
                  <c:v>0.39486902593333573</c:v>
                </c:pt>
                <c:pt idx="152">
                  <c:v>0.39372672674750064</c:v>
                </c:pt>
                <c:pt idx="153">
                  <c:v>0.39258978296835023</c:v>
                </c:pt>
                <c:pt idx="154">
                  <c:v>0.39145813473032376</c:v>
                </c:pt>
                <c:pt idx="155">
                  <c:v>0.39033172322058152</c:v>
                </c:pt>
                <c:pt idx="156">
                  <c:v>0.38921049065383539</c:v>
                </c:pt>
                <c:pt idx="157">
                  <c:v>0.38809438024793874</c:v>
                </c:pt>
                <c:pt idx="158">
                  <c:v>0.38698333620020786</c:v>
                </c:pt>
                <c:pt idx="159">
                  <c:v>0.38587730366444828</c:v>
                </c:pt>
                <c:pt idx="160">
                  <c:v>0.38477622872865946</c:v>
                </c:pt>
                <c:pt idx="161">
                  <c:v>0.38368005839339769</c:v>
                </c:pt>
                <c:pt idx="162">
                  <c:v>0.38258874055076775</c:v>
                </c:pt>
                <c:pt idx="163">
                  <c:v>0.38150222396402766</c:v>
                </c:pt>
                <c:pt idx="164">
                  <c:v>0.38042045824777992</c:v>
                </c:pt>
                <c:pt idx="165">
                  <c:v>0.37934339384873228</c:v>
                </c:pt>
                <c:pt idx="166">
                  <c:v>0.37827098202700604</c:v>
                </c:pt>
                <c:pt idx="167">
                  <c:v>0.37720317483797461</c:v>
                </c:pt>
                <c:pt idx="168">
                  <c:v>0.37613992511461358</c:v>
                </c:pt>
                <c:pt idx="169">
                  <c:v>0.37508118645034505</c:v>
                </c:pt>
                <c:pt idx="170">
                  <c:v>0.37402691318235948</c:v>
                </c:pt>
                <c:pt idx="171">
                  <c:v>0.37297706037539902</c:v>
                </c:pt>
                <c:pt idx="172">
                  <c:v>0.37193158380598679</c:v>
                </c:pt>
                <c:pt idx="173">
                  <c:v>0.37089043994708815</c:v>
                </c:pt>
                <c:pt idx="174">
                  <c:v>0.36985358595318873</c:v>
                </c:pt>
                <c:pt idx="175">
                  <c:v>0.36882097964577576</c:v>
                </c:pt>
                <c:pt idx="176">
                  <c:v>0.36779257949920985</c:v>
                </c:pt>
                <c:pt idx="177">
                  <c:v>0.36676834462697461</c:v>
                </c:pt>
                <c:pt idx="178">
                  <c:v>0.36574823476829166</c:v>
                </c:pt>
                <c:pt idx="179">
                  <c:v>0.36473221027508951</c:v>
                </c:pt>
                <c:pt idx="180">
                  <c:v>0.3637202320993147</c:v>
                </c:pt>
                <c:pt idx="181">
                  <c:v>0.36271226178057492</c:v>
                </c:pt>
                <c:pt idx="182">
                  <c:v>0.36170826143410317</c:v>
                </c:pt>
                <c:pt idx="183">
                  <c:v>0.36070819373903296</c:v>
                </c:pt>
                <c:pt idx="184">
                  <c:v>0.35971202192697582</c:v>
                </c:pt>
                <c:pt idx="185">
                  <c:v>0.35871970977088929</c:v>
                </c:pt>
                <c:pt idx="186">
                  <c:v>0.35773122157422976</c:v>
                </c:pt>
                <c:pt idx="187">
                  <c:v>0.35674652216037839</c:v>
                </c:pt>
                <c:pt idx="188">
                  <c:v>0.3557655768623339</c:v>
                </c:pt>
                <c:pt idx="189">
                  <c:v>0.35478835151266319</c:v>
                </c:pt>
                <c:pt idx="190">
                  <c:v>0.35381481243370183</c:v>
                </c:pt>
                <c:pt idx="191">
                  <c:v>0.35284492642799758</c:v>
                </c:pt>
                <c:pt idx="192">
                  <c:v>0.3518786607689891</c:v>
                </c:pt>
                <c:pt idx="193">
                  <c:v>0.35091598319191342</c:v>
                </c:pt>
                <c:pt idx="194">
                  <c:v>0.34995686188493491</c:v>
                </c:pt>
                <c:pt idx="195">
                  <c:v>0.34900126548048926</c:v>
                </c:pt>
                <c:pt idx="196">
                  <c:v>0.34804916304683686</c:v>
                </c:pt>
                <c:pt idx="197">
                  <c:v>0.34710052407981795</c:v>
                </c:pt>
                <c:pt idx="198">
                  <c:v>0.34615531849480641</c:v>
                </c:pt>
                <c:pt idx="199">
                  <c:v>0.34521351661885302</c:v>
                </c:pt>
                <c:pt idx="200">
                  <c:v>0.34427508918301553</c:v>
                </c:pt>
                <c:pt idx="201">
                  <c:v>0.34334000731486891</c:v>
                </c:pt>
                <c:pt idx="202">
                  <c:v>0.3424082425311914</c:v>
                </c:pt>
                <c:pt idx="203">
                  <c:v>0.34147976673081948</c:v>
                </c:pt>
                <c:pt idx="204">
                  <c:v>0.34055455218767094</c:v>
                </c:pt>
                <c:pt idx="205">
                  <c:v>0.33963257154392656</c:v>
                </c:pt>
                <c:pt idx="206">
                  <c:v>0.33871379780336952</c:v>
                </c:pt>
                <c:pt idx="207">
                  <c:v>0.33779820432487684</c:v>
                </c:pt>
                <c:pt idx="208">
                  <c:v>0.3368857648160587</c:v>
                </c:pt>
                <c:pt idx="209">
                  <c:v>0.33597645332704129</c:v>
                </c:pt>
                <c:pt idx="210">
                  <c:v>0.33507024424439058</c:v>
                </c:pt>
                <c:pt idx="211">
                  <c:v>0.33416711228517149</c:v>
                </c:pt>
                <c:pt idx="212">
                  <c:v>0.33326703249113954</c:v>
                </c:pt>
                <c:pt idx="213">
                  <c:v>0.33236998022306197</c:v>
                </c:pt>
                <c:pt idx="214">
                  <c:v>0.33147593115516405</c:v>
                </c:pt>
                <c:pt idx="215">
                  <c:v>0.33058486126969788</c:v>
                </c:pt>
                <c:pt idx="216">
                  <c:v>0.32969674685162886</c:v>
                </c:pt>
                <c:pt idx="217">
                  <c:v>0.32881156448343973</c:v>
                </c:pt>
                <c:pt idx="218">
                  <c:v>0.32792929104004609</c:v>
                </c:pt>
                <c:pt idx="219">
                  <c:v>0.32704990368382192</c:v>
                </c:pt>
                <c:pt idx="220">
                  <c:v>0.32617337985973238</c:v>
                </c:pt>
                <c:pt idx="221">
                  <c:v>0.32529969729056996</c:v>
                </c:pt>
                <c:pt idx="222">
                  <c:v>0.32442883397229338</c:v>
                </c:pt>
                <c:pt idx="223">
                  <c:v>0.32356076816946377</c:v>
                </c:pt>
                <c:pt idx="224">
                  <c:v>0.3226954784107785</c:v>
                </c:pt>
                <c:pt idx="225">
                  <c:v>0.32183294348469793</c:v>
                </c:pt>
                <c:pt idx="226">
                  <c:v>0.32097314243516417</c:v>
                </c:pt>
                <c:pt idx="227">
                  <c:v>0.32011605455740899</c:v>
                </c:pt>
                <c:pt idx="228">
                  <c:v>0.31926165939384799</c:v>
                </c:pt>
                <c:pt idx="229">
                  <c:v>0.31840993673006079</c:v>
                </c:pt>
                <c:pt idx="230">
                  <c:v>0.31756086659085259</c:v>
                </c:pt>
                <c:pt idx="231">
                  <c:v>0.31671442923639692</c:v>
                </c:pt>
                <c:pt idx="232">
                  <c:v>0.31587060515845722</c:v>
                </c:pt>
                <c:pt idx="233">
                  <c:v>0.31502937507668438</c:v>
                </c:pt>
                <c:pt idx="234">
                  <c:v>0.3141907199349897</c:v>
                </c:pt>
                <c:pt idx="235">
                  <c:v>0.31335462089799049</c:v>
                </c:pt>
                <c:pt idx="236">
                  <c:v>0.31252105934752739</c:v>
                </c:pt>
                <c:pt idx="237">
                  <c:v>0.3116900168792498</c:v>
                </c:pt>
                <c:pt idx="238">
                  <c:v>0.31086147529927122</c:v>
                </c:pt>
                <c:pt idx="239">
                  <c:v>0.31003541662088863</c:v>
                </c:pt>
                <c:pt idx="240">
                  <c:v>0.30921182306136807</c:v>
                </c:pt>
                <c:pt idx="241">
                  <c:v>0.30839067703879208</c:v>
                </c:pt>
                <c:pt idx="242">
                  <c:v>0.30757196116897012</c:v>
                </c:pt>
                <c:pt idx="243">
                  <c:v>0.30675565826240703</c:v>
                </c:pt>
                <c:pt idx="244">
                  <c:v>0.30594175132133272</c:v>
                </c:pt>
                <c:pt idx="245">
                  <c:v>0.30513022353678676</c:v>
                </c:pt>
                <c:pt idx="246">
                  <c:v>0.30432105828576106</c:v>
                </c:pt>
                <c:pt idx="247">
                  <c:v>0.30351423912839559</c:v>
                </c:pt>
                <c:pt idx="248">
                  <c:v>0.30270974980522847</c:v>
                </c:pt>
                <c:pt idx="249">
                  <c:v>0.30190757423449799</c:v>
                </c:pt>
                <c:pt idx="250">
                  <c:v>0.30110769650949576</c:v>
                </c:pt>
                <c:pt idx="251">
                  <c:v>0.30031010089596943</c:v>
                </c:pt>
                <c:pt idx="252">
                  <c:v>0.29951477182957464</c:v>
                </c:pt>
                <c:pt idx="253">
                  <c:v>0.29872169391337366</c:v>
                </c:pt>
                <c:pt idx="254">
                  <c:v>0.29793085191538171</c:v>
                </c:pt>
                <c:pt idx="255">
                  <c:v>0.29714223076615787</c:v>
                </c:pt>
                <c:pt idx="256">
                  <c:v>0.29635581555644108</c:v>
                </c:pt>
                <c:pt idx="257">
                  <c:v>0.29557159153482859</c:v>
                </c:pt>
                <c:pt idx="258">
                  <c:v>0.29478954410549874</c:v>
                </c:pt>
                <c:pt idx="259">
                  <c:v>0.29400965882597341</c:v>
                </c:pt>
                <c:pt idx="260">
                  <c:v>0.29323192140492238</c:v>
                </c:pt>
                <c:pt idx="261">
                  <c:v>0.29245631770000668</c:v>
                </c:pt>
                <c:pt idx="262">
                  <c:v>0.29168283371576142</c:v>
                </c:pt>
                <c:pt idx="263">
                  <c:v>0.29091145560151632</c:v>
                </c:pt>
                <c:pt idx="264">
                  <c:v>0.2901421696493538</c:v>
                </c:pt>
                <c:pt idx="265">
                  <c:v>0.2893749622921028</c:v>
                </c:pt>
                <c:pt idx="266">
                  <c:v>0.28860982010136926</c:v>
                </c:pt>
                <c:pt idx="267">
                  <c:v>0.28784672978560022</c:v>
                </c:pt>
                <c:pt idx="268">
                  <c:v>0.28708567818818342</c:v>
                </c:pt>
                <c:pt idx="269">
                  <c:v>0.28632665228557908</c:v>
                </c:pt>
                <c:pt idx="270">
                  <c:v>0.28556963918548528</c:v>
                </c:pt>
                <c:pt idx="271">
                  <c:v>0.2848146261250345</c:v>
                </c:pt>
                <c:pt idx="272">
                  <c:v>0.2840616004690224</c:v>
                </c:pt>
                <c:pt idx="273">
                  <c:v>0.28331054970816627</c:v>
                </c:pt>
                <c:pt idx="274">
                  <c:v>0.28256146145739491</c:v>
                </c:pt>
                <c:pt idx="275">
                  <c:v>0.28181432345416602</c:v>
                </c:pt>
                <c:pt idx="276">
                  <c:v>0.28106912355681379</c:v>
                </c:pt>
                <c:pt idx="277">
                  <c:v>0.28032584974292452</c:v>
                </c:pt>
                <c:pt idx="278">
                  <c:v>0.27958449010773967</c:v>
                </c:pt>
                <c:pt idx="279">
                  <c:v>0.27884503286258511</c:v>
                </c:pt>
                <c:pt idx="280">
                  <c:v>0.27810746633332872</c:v>
                </c:pt>
                <c:pt idx="281">
                  <c:v>0.27737177895886211</c:v>
                </c:pt>
                <c:pt idx="282">
                  <c:v>0.27663795928960921</c:v>
                </c:pt>
                <c:pt idx="283">
                  <c:v>0.27590599598605803</c:v>
                </c:pt>
                <c:pt idx="284">
                  <c:v>0.27517587781731956</c:v>
                </c:pt>
                <c:pt idx="285">
                  <c:v>0.27444759365970706</c:v>
                </c:pt>
                <c:pt idx="286">
                  <c:v>0.27372113249534225</c:v>
                </c:pt>
                <c:pt idx="287">
                  <c:v>0.27299648341078186</c:v>
                </c:pt>
                <c:pt idx="288">
                  <c:v>0.27227363559566842</c:v>
                </c:pt>
                <c:pt idx="289">
                  <c:v>0.27155257834140156</c:v>
                </c:pt>
                <c:pt idx="290">
                  <c:v>0.27083330103983294</c:v>
                </c:pt>
                <c:pt idx="291">
                  <c:v>0.2701157931819802</c:v>
                </c:pt>
                <c:pt idx="292">
                  <c:v>0.26940004435676357</c:v>
                </c:pt>
                <c:pt idx="293">
                  <c:v>0.26868604424976139</c:v>
                </c:pt>
                <c:pt idx="294">
                  <c:v>0.26797378264198668</c:v>
                </c:pt>
                <c:pt idx="295">
                  <c:v>0.26726324940868296</c:v>
                </c:pt>
                <c:pt idx="296">
                  <c:v>0.26655443451813909</c:v>
                </c:pt>
                <c:pt idx="297">
                  <c:v>0.26584732803052269</c:v>
                </c:pt>
                <c:pt idx="298">
                  <c:v>0.26514192009673343</c:v>
                </c:pt>
                <c:pt idx="299">
                  <c:v>0.26443820095727288</c:v>
                </c:pt>
                <c:pt idx="300">
                  <c:v>0.2637361609411325</c:v>
                </c:pt>
                <c:pt idx="301">
                  <c:v>0.26303579046469994</c:v>
                </c:pt>
                <c:pt idx="302">
                  <c:v>0.2623370800306819</c:v>
                </c:pt>
                <c:pt idx="303">
                  <c:v>0.2616400202270428</c:v>
                </c:pt>
                <c:pt idx="304">
                  <c:v>0.26094460172596223</c:v>
                </c:pt>
                <c:pt idx="305">
                  <c:v>0.26025081528280591</c:v>
                </c:pt>
                <c:pt idx="306">
                  <c:v>0.25955865173511505</c:v>
                </c:pt>
                <c:pt idx="307">
                  <c:v>0.25886810200160881</c:v>
                </c:pt>
                <c:pt idx="308">
                  <c:v>0.25817915708120442</c:v>
                </c:pt>
                <c:pt idx="309">
                  <c:v>0.2574918080520503</c:v>
                </c:pt>
                <c:pt idx="310">
                  <c:v>0.25680604607057556</c:v>
                </c:pt>
                <c:pt idx="311">
                  <c:v>0.25612186237055223</c:v>
                </c:pt>
                <c:pt idx="312">
                  <c:v>0.25543924826217324</c:v>
                </c:pt>
                <c:pt idx="313">
                  <c:v>0.25475819513114362</c:v>
                </c:pt>
                <c:pt idx="314">
                  <c:v>0.25407869443778541</c:v>
                </c:pt>
                <c:pt idx="315">
                  <c:v>0.2534007377161559</c:v>
                </c:pt>
                <c:pt idx="316">
                  <c:v>0.25272431657317906</c:v>
                </c:pt>
                <c:pt idx="317">
                  <c:v>0.25204942268779029</c:v>
                </c:pt>
                <c:pt idx="318">
                  <c:v>0.25137604781009359</c:v>
                </c:pt>
                <c:pt idx="319">
                  <c:v>0.25070418376053105</c:v>
                </c:pt>
                <c:pt idx="320">
                  <c:v>0.25003382242906491</c:v>
                </c:pt>
                <c:pt idx="321">
                  <c:v>0.24936495577437134</c:v>
                </c:pt>
                <c:pt idx="322">
                  <c:v>0.24869757582304675</c:v>
                </c:pt>
                <c:pt idx="323">
                  <c:v>0.24803167466882436</c:v>
                </c:pt>
                <c:pt idx="324">
                  <c:v>0.24736724447180392</c:v>
                </c:pt>
                <c:pt idx="325">
                  <c:v>0.24670427745769086</c:v>
                </c:pt>
                <c:pt idx="326">
                  <c:v>0.2460427659170481</c:v>
                </c:pt>
                <c:pt idx="327">
                  <c:v>0.24538270220455727</c:v>
                </c:pt>
                <c:pt idx="328">
                  <c:v>0.24472407873829183</c:v>
                </c:pt>
                <c:pt idx="329">
                  <c:v>0.24406688799899945</c:v>
                </c:pt>
                <c:pt idx="330">
                  <c:v>0.24341112252939523</c:v>
                </c:pt>
                <c:pt idx="331">
                  <c:v>0.24275677493346559</c:v>
                </c:pt>
                <c:pt idx="332">
                  <c:v>0.2421038378757806</c:v>
                </c:pt>
                <c:pt idx="333">
                  <c:v>0.24145230408081764</c:v>
                </c:pt>
                <c:pt idx="334">
                  <c:v>0.24080216633229357</c:v>
                </c:pt>
                <c:pt idx="335">
                  <c:v>0.24015341747250651</c:v>
                </c:pt>
                <c:pt idx="336">
                  <c:v>0.23950605040168738</c:v>
                </c:pt>
                <c:pt idx="337">
                  <c:v>0.23886005807735977</c:v>
                </c:pt>
                <c:pt idx="338">
                  <c:v>0.23821543351370988</c:v>
                </c:pt>
                <c:pt idx="339">
                  <c:v>0.23757216978096329</c:v>
                </c:pt>
                <c:pt idx="340">
                  <c:v>0.23693026000477269</c:v>
                </c:pt>
                <c:pt idx="341">
                  <c:v>0.23628969736561267</c:v>
                </c:pt>
                <c:pt idx="342">
                  <c:v>0.23565047509818293</c:v>
                </c:pt>
                <c:pt idx="343">
                  <c:v>0.23501258649082035</c:v>
                </c:pt>
                <c:pt idx="344">
                  <c:v>0.2343760248849186</c:v>
                </c:pt>
                <c:pt idx="345">
                  <c:v>0.23374078367435569</c:v>
                </c:pt>
                <c:pt idx="346">
                  <c:v>0.23310685630493</c:v>
                </c:pt>
                <c:pt idx="347">
                  <c:v>0.23247423627380304</c:v>
                </c:pt>
                <c:pt idx="348">
                  <c:v>0.23184291712895022</c:v>
                </c:pt>
                <c:pt idx="349">
                  <c:v>0.23121289246861942</c:v>
                </c:pt>
                <c:pt idx="350">
                  <c:v>0.23058415594079618</c:v>
                </c:pt>
                <c:pt idx="351">
                  <c:v>0.22995670124267631</c:v>
                </c:pt>
                <c:pt idx="352">
                  <c:v>0.22933052212014637</c:v>
                </c:pt>
                <c:pt idx="353">
                  <c:v>0.22870561236726938</c:v>
                </c:pt>
                <c:pt idx="354">
                  <c:v>0.22808196582577922</c:v>
                </c:pt>
                <c:pt idx="355">
                  <c:v>0.2274595763845807</c:v>
                </c:pt>
                <c:pt idx="356">
                  <c:v>0.22683843797925618</c:v>
                </c:pt>
                <c:pt idx="357">
                  <c:v>0.22621854459157975</c:v>
                </c:pt>
                <c:pt idx="358">
                  <c:v>0.22559989024903659</c:v>
                </c:pt>
                <c:pt idx="359">
                  <c:v>0.22498246902434926</c:v>
                </c:pt>
                <c:pt idx="360">
                  <c:v>0.22436627503501017</c:v>
                </c:pt>
                <c:pt idx="361">
                  <c:v>0.22375130244282027</c:v>
                </c:pt>
                <c:pt idx="362">
                  <c:v>0.22313754545343345</c:v>
                </c:pt>
                <c:pt idx="363">
                  <c:v>0.22252499831590711</c:v>
                </c:pt>
                <c:pt idx="364">
                  <c:v>0.22191365532225826</c:v>
                </c:pt>
                <c:pt idx="365">
                  <c:v>0.22130351080702604</c:v>
                </c:pt>
                <c:pt idx="366">
                  <c:v>0.220694559146839</c:v>
                </c:pt>
                <c:pt idx="367">
                  <c:v>0.2200867947599886</c:v>
                </c:pt>
                <c:pt idx="368">
                  <c:v>0.21948021210600777</c:v>
                </c:pt>
                <c:pt idx="369">
                  <c:v>0.2188748056852553</c:v>
                </c:pt>
                <c:pt idx="370">
                  <c:v>0.21827057003850525</c:v>
                </c:pt>
                <c:pt idx="371">
                  <c:v>0.21766749974654132</c:v>
                </c:pt>
                <c:pt idx="372">
                  <c:v>0.21706558942975729</c:v>
                </c:pt>
                <c:pt idx="373">
                  <c:v>0.21646483374776104</c:v>
                </c:pt>
                <c:pt idx="374">
                  <c:v>0.21586522739898528</c:v>
                </c:pt>
                <c:pt idx="375">
                  <c:v>0.21526676512030174</c:v>
                </c:pt>
                <c:pt idx="376">
                  <c:v>0.21466944168664137</c:v>
                </c:pt>
                <c:pt idx="377">
                  <c:v>0.21407325191061799</c:v>
                </c:pt>
                <c:pt idx="378">
                  <c:v>0.21347819064215801</c:v>
                </c:pt>
                <c:pt idx="379">
                  <c:v>0.21288425276813394</c:v>
                </c:pt>
                <c:pt idx="380">
                  <c:v>0.2122914332120025</c:v>
                </c:pt>
                <c:pt idx="381">
                  <c:v>0.21169972693344752</c:v>
                </c:pt>
                <c:pt idx="382">
                  <c:v>0.21110912892802713</c:v>
                </c:pt>
                <c:pt idx="383">
                  <c:v>0.21051963422682518</c:v>
                </c:pt>
                <c:pt idx="384">
                  <c:v>0.2099312378961069</c:v>
                </c:pt>
                <c:pt idx="385">
                  <c:v>0.20934393503697935</c:v>
                </c:pt>
                <c:pt idx="386">
                  <c:v>0.20875772078505517</c:v>
                </c:pt>
                <c:pt idx="387">
                  <c:v>0.20817259031012114</c:v>
                </c:pt>
                <c:pt idx="388">
                  <c:v>0.20758853881580996</c:v>
                </c:pt>
                <c:pt idx="389">
                  <c:v>0.20700556153927752</c:v>
                </c:pt>
                <c:pt idx="390">
                  <c:v>0.20642365375088201</c:v>
                </c:pt>
                <c:pt idx="391">
                  <c:v>0.20584281075386901</c:v>
                </c:pt>
                <c:pt idx="392">
                  <c:v>0.20526302788405837</c:v>
                </c:pt>
                <c:pt idx="393">
                  <c:v>0.20468430050953657</c:v>
                </c:pt>
                <c:pt idx="394">
                  <c:v>0.20410662403035196</c:v>
                </c:pt>
                <c:pt idx="395">
                  <c:v>0.20352999387821324</c:v>
                </c:pt>
                <c:pt idx="396">
                  <c:v>0.20295440551619248</c:v>
                </c:pt>
                <c:pt idx="397">
                  <c:v>0.20237985443843132</c:v>
                </c:pt>
                <c:pt idx="398">
                  <c:v>0.20180633616984989</c:v>
                </c:pt>
                <c:pt idx="399">
                  <c:v>0.20123384626586061</c:v>
                </c:pt>
                <c:pt idx="400">
                  <c:v>0.20066238031208394</c:v>
                </c:pt>
                <c:pt idx="401">
                  <c:v>0.20009193392406854</c:v>
                </c:pt>
                <c:pt idx="402">
                  <c:v>0.19952250274701433</c:v>
                </c:pt>
                <c:pt idx="403">
                  <c:v>0.19895408245549828</c:v>
                </c:pt>
                <c:pt idx="404">
                  <c:v>0.19838666875320432</c:v>
                </c:pt>
                <c:pt idx="405">
                  <c:v>0.19782025737265629</c:v>
                </c:pt>
                <c:pt idx="406">
                  <c:v>0.19725484407495264</c:v>
                </c:pt>
                <c:pt idx="407">
                  <c:v>0.19669042464950637</c:v>
                </c:pt>
                <c:pt idx="408">
                  <c:v>0.19612699491378605</c:v>
                </c:pt>
                <c:pt idx="409">
                  <c:v>0.19556455071306111</c:v>
                </c:pt>
                <c:pt idx="410">
                  <c:v>0.19500308792014942</c:v>
                </c:pt>
                <c:pt idx="411">
                  <c:v>0.19444260243516787</c:v>
                </c:pt>
                <c:pt idx="412">
                  <c:v>0.19388309018528593</c:v>
                </c:pt>
                <c:pt idx="413">
                  <c:v>0.19332454712448199</c:v>
                </c:pt>
                <c:pt idx="414">
                  <c:v>0.19276696923330272</c:v>
                </c:pt>
                <c:pt idx="415">
                  <c:v>0.19221035251862439</c:v>
                </c:pt>
                <c:pt idx="416">
                  <c:v>0.19165469301341775</c:v>
                </c:pt>
                <c:pt idx="417">
                  <c:v>0.19109998677651507</c:v>
                </c:pt>
                <c:pt idx="418">
                  <c:v>0.19054622989238057</c:v>
                </c:pt>
                <c:pt idx="419">
                  <c:v>0.18999341847088169</c:v>
                </c:pt>
                <c:pt idx="420">
                  <c:v>0.18944154864706531</c:v>
                </c:pt>
                <c:pt idx="421">
                  <c:v>0.18889061658093442</c:v>
                </c:pt>
                <c:pt idx="422">
                  <c:v>0.18834061845722871</c:v>
                </c:pt>
                <c:pt idx="423">
                  <c:v>0.18779155048520646</c:v>
                </c:pt>
                <c:pt idx="424">
                  <c:v>0.18724340889843016</c:v>
                </c:pt>
                <c:pt idx="425">
                  <c:v>0.18669618995455273</c:v>
                </c:pt>
                <c:pt idx="426">
                  <c:v>0.1861498899351085</c:v>
                </c:pt>
                <c:pt idx="427">
                  <c:v>0.1856045051453038</c:v>
                </c:pt>
                <c:pt idx="428">
                  <c:v>0.18506003191381226</c:v>
                </c:pt>
                <c:pt idx="429">
                  <c:v>0.18451646659257082</c:v>
                </c:pt>
                <c:pt idx="430">
                  <c:v>0.1839738055565785</c:v>
                </c:pt>
                <c:pt idx="431">
                  <c:v>0.1834320452036976</c:v>
                </c:pt>
                <c:pt idx="432">
                  <c:v>0.18289118195445653</c:v>
                </c:pt>
                <c:pt idx="433">
                  <c:v>0.18235121225185524</c:v>
                </c:pt>
                <c:pt idx="434">
                  <c:v>0.18181213256117301</c:v>
                </c:pt>
                <c:pt idx="435">
                  <c:v>0.18127393936977676</c:v>
                </c:pt>
                <c:pt idx="436">
                  <c:v>0.18073662918693412</c:v>
                </c:pt>
                <c:pt idx="437">
                  <c:v>0.1802001985436259</c:v>
                </c:pt>
                <c:pt idx="438">
                  <c:v>0.17966464399236204</c:v>
                </c:pt>
                <c:pt idx="439">
                  <c:v>0.1791299621069995</c:v>
                </c:pt>
                <c:pt idx="440">
                  <c:v>0.17859614948256131</c:v>
                </c:pt>
                <c:pt idx="441">
                  <c:v>0.17806320273505816</c:v>
                </c:pt>
                <c:pt idx="442">
                  <c:v>0.17753111850131187</c:v>
                </c:pt>
                <c:pt idx="443">
                  <c:v>0.17699989343878098</c:v>
                </c:pt>
                <c:pt idx="444">
                  <c:v>0.17646952422538686</c:v>
                </c:pt>
                <c:pt idx="445">
                  <c:v>0.17594000755934402</c:v>
                </c:pt>
                <c:pt idx="446">
                  <c:v>0.17541134015898974</c:v>
                </c:pt>
                <c:pt idx="447">
                  <c:v>0.17488351876261699</c:v>
                </c:pt>
                <c:pt idx="448">
                  <c:v>0.17435654012830903</c:v>
                </c:pt>
                <c:pt idx="449">
                  <c:v>0.17383040103377512</c:v>
                </c:pt>
                <c:pt idx="450">
                  <c:v>0.17330509827618856</c:v>
                </c:pt>
                <c:pt idx="451">
                  <c:v>0.1727806286720257</c:v>
                </c:pt>
                <c:pt idx="452">
                  <c:v>0.17225698905690756</c:v>
                </c:pt>
                <c:pt idx="453">
                  <c:v>0.17173417628544263</c:v>
                </c:pt>
                <c:pt idx="454">
                  <c:v>0.17121218723107079</c:v>
                </c:pt>
                <c:pt idx="455">
                  <c:v>0.17069101878591009</c:v>
                </c:pt>
                <c:pt idx="456">
                  <c:v>0.17017066786060375</c:v>
                </c:pt>
                <c:pt idx="457">
                  <c:v>0.16965113138416987</c:v>
                </c:pt>
                <c:pt idx="458">
                  <c:v>0.16913240630385173</c:v>
                </c:pt>
                <c:pt idx="459">
                  <c:v>0.16861448958497083</c:v>
                </c:pt>
                <c:pt idx="460">
                  <c:v>0.16809737821077964</c:v>
                </c:pt>
                <c:pt idx="461">
                  <c:v>0.16758106918231819</c:v>
                </c:pt>
                <c:pt idx="462">
                  <c:v>0.16706555951826951</c:v>
                </c:pt>
                <c:pt idx="463">
                  <c:v>0.16655084625481931</c:v>
                </c:pt>
                <c:pt idx="464">
                  <c:v>0.1660369264455146</c:v>
                </c:pt>
                <c:pt idx="465">
                  <c:v>0.16552379716112497</c:v>
                </c:pt>
                <c:pt idx="466">
                  <c:v>0.1650114554895058</c:v>
                </c:pt>
                <c:pt idx="467">
                  <c:v>0.16449989853546165</c:v>
                </c:pt>
                <c:pt idx="468">
                  <c:v>0.16398912342061123</c:v>
                </c:pt>
                <c:pt idx="469">
                  <c:v>0.16347912728325487</c:v>
                </c:pt>
                <c:pt idx="470">
                  <c:v>0.16296990727824201</c:v>
                </c:pt>
                <c:pt idx="471">
                  <c:v>0.16246146057684052</c:v>
                </c:pt>
                <c:pt idx="472">
                  <c:v>0.16195378436660757</c:v>
                </c:pt>
                <c:pt idx="473">
                  <c:v>0.16144687585126105</c:v>
                </c:pt>
                <c:pt idx="474">
                  <c:v>0.16094073225055339</c:v>
                </c:pt>
                <c:pt idx="475">
                  <c:v>0.1604353508001457</c:v>
                </c:pt>
                <c:pt idx="476">
                  <c:v>0.1599307287514834</c:v>
                </c:pt>
                <c:pt idx="477">
                  <c:v>0.15942686337167311</c:v>
                </c:pt>
                <c:pt idx="478">
                  <c:v>0.15892375194336095</c:v>
                </c:pt>
                <c:pt idx="479">
                  <c:v>0.15842139176461201</c:v>
                </c:pt>
                <c:pt idx="480">
                  <c:v>0.15791978014879049</c:v>
                </c:pt>
                <c:pt idx="481">
                  <c:v>0.15741891442444167</c:v>
                </c:pt>
                <c:pt idx="482">
                  <c:v>0.15691879193517477</c:v>
                </c:pt>
                <c:pt idx="483">
                  <c:v>0.15641941003954674</c:v>
                </c:pt>
                <c:pt idx="484">
                  <c:v>0.15592076611094774</c:v>
                </c:pt>
                <c:pt idx="485">
                  <c:v>0.15542285753748708</c:v>
                </c:pt>
                <c:pt idx="486">
                  <c:v>0.15492568172188059</c:v>
                </c:pt>
                <c:pt idx="487">
                  <c:v>0.1544292360813394</c:v>
                </c:pt>
                <c:pt idx="488">
                  <c:v>0.15393351804745925</c:v>
                </c:pt>
                <c:pt idx="489">
                  <c:v>0.15343852506611066</c:v>
                </c:pt>
                <c:pt idx="490">
                  <c:v>0.15294425459733141</c:v>
                </c:pt>
                <c:pt idx="491">
                  <c:v>0.15245070411521888</c:v>
                </c:pt>
                <c:pt idx="492">
                  <c:v>0.15195787110782333</c:v>
                </c:pt>
                <c:pt idx="493">
                  <c:v>0.15146575307704335</c:v>
                </c:pt>
                <c:pt idx="494">
                  <c:v>0.15097434753852101</c:v>
                </c:pt>
                <c:pt idx="495">
                  <c:v>0.15048365202153913</c:v>
                </c:pt>
                <c:pt idx="496">
                  <c:v>0.14999366406891856</c:v>
                </c:pt>
                <c:pt idx="497">
                  <c:v>0.14950438123691701</c:v>
                </c:pt>
                <c:pt idx="498">
                  <c:v>0.1490158010951288</c:v>
                </c:pt>
                <c:pt idx="499">
                  <c:v>0.14852792122638547</c:v>
                </c:pt>
                <c:pt idx="500">
                  <c:v>0.14804073922665706</c:v>
                </c:pt>
                <c:pt idx="501">
                  <c:v>0.14755425270495504</c:v>
                </c:pt>
                <c:pt idx="502">
                  <c:v>0.14706845928323498</c:v>
                </c:pt>
                <c:pt idx="503">
                  <c:v>0.14658335659630173</c:v>
                </c:pt>
                <c:pt idx="504">
                  <c:v>0.14609894229171394</c:v>
                </c:pt>
                <c:pt idx="505">
                  <c:v>0.14561521402969047</c:v>
                </c:pt>
                <c:pt idx="506">
                  <c:v>0.14513216948301699</c:v>
                </c:pt>
                <c:pt idx="507">
                  <c:v>0.14464980633695423</c:v>
                </c:pt>
                <c:pt idx="508">
                  <c:v>0.14416812228914644</c:v>
                </c:pt>
                <c:pt idx="509">
                  <c:v>0.14368711504953091</c:v>
                </c:pt>
                <c:pt idx="510">
                  <c:v>0.1432067823402482</c:v>
                </c:pt>
                <c:pt idx="511">
                  <c:v>0.1427271218955537</c:v>
                </c:pt>
                <c:pt idx="512">
                  <c:v>0.14224813146172921</c:v>
                </c:pt>
                <c:pt idx="513">
                  <c:v>0.14176980879699608</c:v>
                </c:pt>
                <c:pt idx="514">
                  <c:v>0.1412921516714285</c:v>
                </c:pt>
                <c:pt idx="515">
                  <c:v>0.14081515786686838</c:v>
                </c:pt>
                <c:pt idx="516">
                  <c:v>0.14033882517683993</c:v>
                </c:pt>
                <c:pt idx="517">
                  <c:v>0.13986315140646621</c:v>
                </c:pt>
                <c:pt idx="518">
                  <c:v>0.13938813437238551</c:v>
                </c:pt>
                <c:pt idx="519">
                  <c:v>0.13891377190266896</c:v>
                </c:pt>
                <c:pt idx="520">
                  <c:v>0.13844006183673851</c:v>
                </c:pt>
                <c:pt idx="521">
                  <c:v>0.13796700202528644</c:v>
                </c:pt>
                <c:pt idx="522">
                  <c:v>0.13749459033019462</c:v>
                </c:pt>
                <c:pt idx="523">
                  <c:v>0.13702282462445514</c:v>
                </c:pt>
                <c:pt idx="524">
                  <c:v>0.13655170279209117</c:v>
                </c:pt>
                <c:pt idx="525">
                  <c:v>0.13608122272807943</c:v>
                </c:pt>
                <c:pt idx="526">
                  <c:v>0.13561138233827197</c:v>
                </c:pt>
                <c:pt idx="527">
                  <c:v>0.13514217953932017</c:v>
                </c:pt>
                <c:pt idx="528">
                  <c:v>0.1346736122585982</c:v>
                </c:pt>
                <c:pt idx="529">
                  <c:v>0.13420567843412767</c:v>
                </c:pt>
                <c:pt idx="530">
                  <c:v>0.13373837601450311</c:v>
                </c:pt>
                <c:pt idx="531">
                  <c:v>0.13327170295881807</c:v>
                </c:pt>
                <c:pt idx="532">
                  <c:v>0.13280565723659099</c:v>
                </c:pt>
                <c:pt idx="533">
                  <c:v>0.13234023682769347</c:v>
                </c:pt>
                <c:pt idx="534">
                  <c:v>0.13187543972227733</c:v>
                </c:pt>
                <c:pt idx="535">
                  <c:v>0.13141126392070379</c:v>
                </c:pt>
                <c:pt idx="536">
                  <c:v>0.13094770743347217</c:v>
                </c:pt>
                <c:pt idx="537">
                  <c:v>0.13048476828114974</c:v>
                </c:pt>
                <c:pt idx="538">
                  <c:v>0.13002244449430256</c:v>
                </c:pt>
                <c:pt idx="539">
                  <c:v>0.12956073411342595</c:v>
                </c:pt>
                <c:pt idx="540">
                  <c:v>0.12909963518887646</c:v>
                </c:pt>
                <c:pt idx="541">
                  <c:v>0.12863914578080393</c:v>
                </c:pt>
                <c:pt idx="542">
                  <c:v>0.1281792639590843</c:v>
                </c:pt>
                <c:pt idx="543">
                  <c:v>0.127719987803253</c:v>
                </c:pt>
                <c:pt idx="544">
                  <c:v>0.12726131540243923</c:v>
                </c:pt>
                <c:pt idx="545">
                  <c:v>0.12680324485529981</c:v>
                </c:pt>
                <c:pt idx="546">
                  <c:v>0.12634577426995508</c:v>
                </c:pt>
                <c:pt idx="547">
                  <c:v>0.12588890176392398</c:v>
                </c:pt>
                <c:pt idx="548">
                  <c:v>0.12543262546406053</c:v>
                </c:pt>
                <c:pt idx="549">
                  <c:v>0.1249769435064908</c:v>
                </c:pt>
                <c:pt idx="550">
                  <c:v>0.12452185403654936</c:v>
                </c:pt>
                <c:pt idx="551">
                  <c:v>0.12406735520871848</c:v>
                </c:pt>
                <c:pt idx="552">
                  <c:v>0.12361344518656536</c:v>
                </c:pt>
                <c:pt idx="553">
                  <c:v>0.12316012214268135</c:v>
                </c:pt>
                <c:pt idx="554">
                  <c:v>0.12270738425862171</c:v>
                </c:pt>
                <c:pt idx="555">
                  <c:v>0.12225522972484548</c:v>
                </c:pt>
                <c:pt idx="556">
                  <c:v>0.1218036567406553</c:v>
                </c:pt>
                <c:pt idx="557">
                  <c:v>0.12135266351413909</c:v>
                </c:pt>
                <c:pt idx="558">
                  <c:v>0.12090224826211149</c:v>
                </c:pt>
                <c:pt idx="559">
                  <c:v>0.12045240921005507</c:v>
                </c:pt>
                <c:pt idx="560">
                  <c:v>0.12000314459206374</c:v>
                </c:pt>
                <c:pt idx="561">
                  <c:v>0.11955445265078479</c:v>
                </c:pt>
                <c:pt idx="562">
                  <c:v>0.11910633163736306</c:v>
                </c:pt>
                <c:pt idx="563">
                  <c:v>0.1186587798113844</c:v>
                </c:pt>
                <c:pt idx="564">
                  <c:v>0.11821179544081983</c:v>
                </c:pt>
                <c:pt idx="565">
                  <c:v>0.11776537680197097</c:v>
                </c:pt>
                <c:pt idx="566">
                  <c:v>0.11731952217941455</c:v>
                </c:pt>
                <c:pt idx="567">
                  <c:v>0.11687422986594886</c:v>
                </c:pt>
                <c:pt idx="568">
                  <c:v>0.11642949816253945</c:v>
                </c:pt>
                <c:pt idx="569">
                  <c:v>0.11598532537826589</c:v>
                </c:pt>
                <c:pt idx="570">
                  <c:v>0.11554170983026901</c:v>
                </c:pt>
                <c:pt idx="571">
                  <c:v>0.11509864984369822</c:v>
                </c:pt>
                <c:pt idx="572">
                  <c:v>0.11465614375165911</c:v>
                </c:pt>
                <c:pt idx="573">
                  <c:v>0.11421418989516263</c:v>
                </c:pt>
                <c:pt idx="574">
                  <c:v>0.11377278662307333</c:v>
                </c:pt>
                <c:pt idx="575">
                  <c:v>0.1133319322920584</c:v>
                </c:pt>
                <c:pt idx="576">
                  <c:v>0.11289162526653795</c:v>
                </c:pt>
                <c:pt idx="577">
                  <c:v>0.11245186391863449</c:v>
                </c:pt>
                <c:pt idx="578">
                  <c:v>0.1120126466281236</c:v>
                </c:pt>
                <c:pt idx="579">
                  <c:v>0.1115739717823846</c:v>
                </c:pt>
                <c:pt idx="580">
                  <c:v>0.11113583777635205</c:v>
                </c:pt>
                <c:pt idx="581">
                  <c:v>0.11069824301246733</c:v>
                </c:pt>
                <c:pt idx="582">
                  <c:v>0.11026118590063061</c:v>
                </c:pt>
                <c:pt idx="583">
                  <c:v>0.10982466485815323</c:v>
                </c:pt>
                <c:pt idx="584">
                  <c:v>0.10938867830971066</c:v>
                </c:pt>
                <c:pt idx="585">
                  <c:v>0.10895322468729562</c:v>
                </c:pt>
                <c:pt idx="586">
                  <c:v>0.10851830243017158</c:v>
                </c:pt>
                <c:pt idx="587">
                  <c:v>0.10808390998482675</c:v>
                </c:pt>
                <c:pt idx="588">
                  <c:v>0.10765004580492865</c:v>
                </c:pt>
                <c:pt idx="589">
                  <c:v>0.10721670835127817</c:v>
                </c:pt>
                <c:pt idx="590">
                  <c:v>0.10678389609176531</c:v>
                </c:pt>
                <c:pt idx="591">
                  <c:v>0.10635160750132422</c:v>
                </c:pt>
                <c:pt idx="592">
                  <c:v>0.10591984106188879</c:v>
                </c:pt>
                <c:pt idx="593">
                  <c:v>0.10548859526234911</c:v>
                </c:pt>
                <c:pt idx="594">
                  <c:v>0.10505786859850785</c:v>
                </c:pt>
                <c:pt idx="595">
                  <c:v>0.10462765957303699</c:v>
                </c:pt>
                <c:pt idx="596">
                  <c:v>0.10419796669543469</c:v>
                </c:pt>
                <c:pt idx="597">
                  <c:v>0.10376878848198334</c:v>
                </c:pt>
                <c:pt idx="598">
                  <c:v>0.10334012345570709</c:v>
                </c:pt>
                <c:pt idx="599">
                  <c:v>0.10291197014632991</c:v>
                </c:pt>
                <c:pt idx="600">
                  <c:v>0.10248432709023403</c:v>
                </c:pt>
                <c:pt idx="601">
                  <c:v>0.10205719283041925</c:v>
                </c:pt>
                <c:pt idx="602">
                  <c:v>0.10163056591646114</c:v>
                </c:pt>
                <c:pt idx="603">
                  <c:v>0.10120444490447167</c:v>
                </c:pt>
                <c:pt idx="604">
                  <c:v>0.10077882835705798</c:v>
                </c:pt>
                <c:pt idx="605">
                  <c:v>0.10035371484328282</c:v>
                </c:pt>
                <c:pt idx="606">
                  <c:v>9.9929102938624892E-2</c:v>
                </c:pt>
                <c:pt idx="607">
                  <c:v>9.9504991224939943E-2</c:v>
                </c:pt>
                <c:pt idx="608">
                  <c:v>9.9081378290421185E-2</c:v>
                </c:pt>
                <c:pt idx="609">
                  <c:v>9.8658262729560797E-2</c:v>
                </c:pt>
                <c:pt idx="610">
                  <c:v>9.8235643143111728E-2</c:v>
                </c:pt>
                <c:pt idx="611">
                  <c:v>9.7813518138049393E-2</c:v>
                </c:pt>
                <c:pt idx="612">
                  <c:v>9.7391886327533927E-2</c:v>
                </c:pt>
                <c:pt idx="613">
                  <c:v>9.6970746330872548E-2</c:v>
                </c:pt>
                <c:pt idx="614">
                  <c:v>9.6550096773482585E-2</c:v>
                </c:pt>
                <c:pt idx="615">
                  <c:v>9.6129936286854401E-2</c:v>
                </c:pt>
                <c:pt idx="616">
                  <c:v>9.5710263508514859E-2</c:v>
                </c:pt>
                <c:pt idx="617">
                  <c:v>9.5291077081990361E-2</c:v>
                </c:pt>
                <c:pt idx="618">
                  <c:v>9.4872375656771868E-2</c:v>
                </c:pt>
                <c:pt idx="619">
                  <c:v>9.4454157888277934E-2</c:v>
                </c:pt>
                <c:pt idx="620">
                  <c:v>9.4036422437819733E-2</c:v>
                </c:pt>
                <c:pt idx="621">
                  <c:v>9.3619167972565864E-2</c:v>
                </c:pt>
                <c:pt idx="622">
                  <c:v>9.3202393165507047E-2</c:v>
                </c:pt>
                <c:pt idx="623">
                  <c:v>9.2786096695421483E-2</c:v>
                </c:pt>
                <c:pt idx="624">
                  <c:v>9.2370277246840438E-2</c:v>
                </c:pt>
                <c:pt idx="625">
                  <c:v>9.1954933510013936E-2</c:v>
                </c:pt>
                <c:pt idx="626">
                  <c:v>9.154006418087679E-2</c:v>
                </c:pt>
                <c:pt idx="627">
                  <c:v>9.1125667961014845E-2</c:v>
                </c:pt>
                <c:pt idx="628">
                  <c:v>9.0711743557631785E-2</c:v>
                </c:pt>
                <c:pt idx="629">
                  <c:v>9.0298289683515498E-2</c:v>
                </c:pt>
                <c:pt idx="630">
                  <c:v>8.9885305057005649E-2</c:v>
                </c:pt>
                <c:pt idx="631">
                  <c:v>8.9472788401960268E-2</c:v>
                </c:pt>
                <c:pt idx="632">
                  <c:v>8.9060738447724219E-2</c:v>
                </c:pt>
                <c:pt idx="633">
                  <c:v>8.8649153929095892E-2</c:v>
                </c:pt>
                <c:pt idx="634">
                  <c:v>8.8238033586296116E-2</c:v>
                </c:pt>
                <c:pt idx="635">
                  <c:v>8.7827376164936077E-2</c:v>
                </c:pt>
                <c:pt idx="636">
                  <c:v>8.7417180415985674E-2</c:v>
                </c:pt>
                <c:pt idx="637">
                  <c:v>8.7007445095742209E-2</c:v>
                </c:pt>
                <c:pt idx="638">
                  <c:v>8.6598168965799749E-2</c:v>
                </c:pt>
                <c:pt idx="639">
                  <c:v>8.6189350793018038E-2</c:v>
                </c:pt>
                <c:pt idx="640">
                  <c:v>8.5780989349491854E-2</c:v>
                </c:pt>
                <c:pt idx="641">
                  <c:v>8.537308341252059E-2</c:v>
                </c:pt>
                <c:pt idx="642">
                  <c:v>8.4965631764578387E-2</c:v>
                </c:pt>
                <c:pt idx="643">
                  <c:v>8.455863319328405E-2</c:v>
                </c:pt>
                <c:pt idx="644">
                  <c:v>8.4152086491371403E-2</c:v>
                </c:pt>
                <c:pt idx="645">
                  <c:v>8.3745990456659425E-2</c:v>
                </c:pt>
                <c:pt idx="646">
                  <c:v>8.3340343892023827E-2</c:v>
                </c:pt>
                <c:pt idx="647">
                  <c:v>8.2935145605366967E-2</c:v>
                </c:pt>
                <c:pt idx="648">
                  <c:v>8.2530394409590091E-2</c:v>
                </c:pt>
                <c:pt idx="649">
                  <c:v>8.2126089122563473E-2</c:v>
                </c:pt>
                <c:pt idx="650">
                  <c:v>8.1722228567099098E-2</c:v>
                </c:pt>
                <c:pt idx="651">
                  <c:v>8.1318811570921801E-2</c:v>
                </c:pt>
                <c:pt idx="652">
                  <c:v>8.0915836966641619E-2</c:v>
                </c:pt>
                <c:pt idx="653">
                  <c:v>8.0513303591725704E-2</c:v>
                </c:pt>
                <c:pt idx="654">
                  <c:v>8.0111210288470569E-2</c:v>
                </c:pt>
                <c:pt idx="655">
                  <c:v>7.9709555903975216E-2</c:v>
                </c:pt>
                <c:pt idx="656">
                  <c:v>7.9308339290113494E-2</c:v>
                </c:pt>
                <c:pt idx="657">
                  <c:v>7.8907559303507235E-2</c:v>
                </c:pt>
                <c:pt idx="658">
                  <c:v>7.850721480549927E-2</c:v>
                </c:pt>
                <c:pt idx="659">
                  <c:v>7.8107304662127008E-2</c:v>
                </c:pt>
                <c:pt idx="660">
                  <c:v>7.7707827744096014E-2</c:v>
                </c:pt>
                <c:pt idx="661">
                  <c:v>7.730878292675325E-2</c:v>
                </c:pt>
                <c:pt idx="662">
                  <c:v>7.6910169090061764E-2</c:v>
                </c:pt>
                <c:pt idx="663">
                  <c:v>7.6511985118574377E-2</c:v>
                </c:pt>
                <c:pt idx="664">
                  <c:v>7.6114229901407815E-2</c:v>
                </c:pt>
                <c:pt idx="665">
                  <c:v>7.5716902332217506E-2</c:v>
                </c:pt>
                <c:pt idx="666">
                  <c:v>7.5320001309172269E-2</c:v>
                </c:pt>
                <c:pt idx="667">
                  <c:v>7.4923525734928997E-2</c:v>
                </c:pt>
                <c:pt idx="668">
                  <c:v>7.4527474516607572E-2</c:v>
                </c:pt>
                <c:pt idx="669">
                  <c:v>7.4131846565766435E-2</c:v>
                </c:pt>
                <c:pt idx="670">
                  <c:v>7.3736640798377606E-2</c:v>
                </c:pt>
                <c:pt idx="671">
                  <c:v>7.3341856134802264E-2</c:v>
                </c:pt>
                <c:pt idx="672">
                  <c:v>7.2947491499766759E-2</c:v>
                </c:pt>
                <c:pt idx="673">
                  <c:v>7.2553545822337973E-2</c:v>
                </c:pt>
                <c:pt idx="674">
                  <c:v>7.216001803590022E-2</c:v>
                </c:pt>
                <c:pt idx="675">
                  <c:v>7.1766907078130382E-2</c:v>
                </c:pt>
                <c:pt idx="676">
                  <c:v>7.1374211890975259E-2</c:v>
                </c:pt>
                <c:pt idx="677">
                  <c:v>7.0981931420627475E-2</c:v>
                </c:pt>
                <c:pt idx="678">
                  <c:v>7.0590064617502613E-2</c:v>
                </c:pt>
                <c:pt idx="679">
                  <c:v>7.019861043621578E-2</c:v>
                </c:pt>
                <c:pt idx="680">
                  <c:v>6.980756783555897E-2</c:v>
                </c:pt>
                <c:pt idx="681">
                  <c:v>6.9416935778477962E-2</c:v>
                </c:pt>
                <c:pt idx="682">
                  <c:v>6.9026713232049675E-2</c:v>
                </c:pt>
                <c:pt idx="683">
                  <c:v>6.8636899167459964E-2</c:v>
                </c:pt>
                <c:pt idx="684">
                  <c:v>6.8247492559981193E-2</c:v>
                </c:pt>
                <c:pt idx="685">
                  <c:v>6.785849238894992E-2</c:v>
                </c:pt>
                <c:pt idx="686">
                  <c:v>6.7469897637744802E-2</c:v>
                </c:pt>
                <c:pt idx="687">
                  <c:v>6.7081707293764947E-2</c:v>
                </c:pt>
                <c:pt idx="688">
                  <c:v>6.6693920348408153E-2</c:v>
                </c:pt>
                <c:pt idx="689">
                  <c:v>6.630653579704926E-2</c:v>
                </c:pt>
                <c:pt idx="690">
                  <c:v>6.5919552639018608E-2</c:v>
                </c:pt>
                <c:pt idx="691">
                  <c:v>6.5532969877581171E-2</c:v>
                </c:pt>
                <c:pt idx="692">
                  <c:v>6.514678651991479E-2</c:v>
                </c:pt>
                <c:pt idx="693">
                  <c:v>6.4761001577089861E-2</c:v>
                </c:pt>
                <c:pt idx="694">
                  <c:v>6.4375614064047793E-2</c:v>
                </c:pt>
                <c:pt idx="695">
                  <c:v>6.3990622999580915E-2</c:v>
                </c:pt>
                <c:pt idx="696">
                  <c:v>6.3606027406311494E-2</c:v>
                </c:pt>
                <c:pt idx="697">
                  <c:v>6.3221826310671636E-2</c:v>
                </c:pt>
                <c:pt idx="698">
                  <c:v>6.2838018742882751E-2</c:v>
                </c:pt>
                <c:pt idx="699">
                  <c:v>6.2454603736935232E-2</c:v>
                </c:pt>
                <c:pt idx="700">
                  <c:v>6.2071580330569032E-2</c:v>
                </c:pt>
                <c:pt idx="701">
                  <c:v>6.1688947565253116E-2</c:v>
                </c:pt>
                <c:pt idx="702">
                  <c:v>6.1306704486166264E-2</c:v>
                </c:pt>
                <c:pt idx="703">
                  <c:v>6.0924850142176967E-2</c:v>
                </c:pt>
                <c:pt idx="704">
                  <c:v>6.0543383585824451E-2</c:v>
                </c:pt>
                <c:pt idx="705">
                  <c:v>6.0162303873298684E-2</c:v>
                </c:pt>
                <c:pt idx="706">
                  <c:v>5.9781610064421842E-2</c:v>
                </c:pt>
                <c:pt idx="707">
                  <c:v>5.9401301222628766E-2</c:v>
                </c:pt>
                <c:pt idx="708">
                  <c:v>5.9021376414947979E-2</c:v>
                </c:pt>
                <c:pt idx="709">
                  <c:v>5.8641834711983143E-2</c:v>
                </c:pt>
                <c:pt idx="710">
                  <c:v>5.8262675187894186E-2</c:v>
                </c:pt>
                <c:pt idx="711">
                  <c:v>5.7883896920378541E-2</c:v>
                </c:pt>
                <c:pt idx="712">
                  <c:v>5.7505498990652826E-2</c:v>
                </c:pt>
                <c:pt idx="713">
                  <c:v>5.7127480483434745E-2</c:v>
                </c:pt>
                <c:pt idx="714">
                  <c:v>5.6749840486924219E-2</c:v>
                </c:pt>
                <c:pt idx="715">
                  <c:v>5.6372578092786063E-2</c:v>
                </c:pt>
                <c:pt idx="716">
                  <c:v>5.5995692396131225E-2</c:v>
                </c:pt>
                <c:pt idx="717">
                  <c:v>5.5619182495499575E-2</c:v>
                </c:pt>
                <c:pt idx="718">
                  <c:v>5.5243047492841701E-2</c:v>
                </c:pt>
                <c:pt idx="719">
                  <c:v>5.4867286493501477E-2</c:v>
                </c:pt>
                <c:pt idx="720">
                  <c:v>5.449189860619863E-2</c:v>
                </c:pt>
                <c:pt idx="721">
                  <c:v>5.411688294301098E-2</c:v>
                </c:pt>
                <c:pt idx="722">
                  <c:v>5.3742238619357674E-2</c:v>
                </c:pt>
                <c:pt idx="723">
                  <c:v>5.3367964753981312E-2</c:v>
                </c:pt>
                <c:pt idx="724">
                  <c:v>5.2994060468931736E-2</c:v>
                </c:pt>
                <c:pt idx="725">
                  <c:v>5.2620524889548159E-2</c:v>
                </c:pt>
                <c:pt idx="726">
                  <c:v>5.2247357144443174E-2</c:v>
                </c:pt>
                <c:pt idx="727">
                  <c:v>5.1874556365485325E-2</c:v>
                </c:pt>
                <c:pt idx="728">
                  <c:v>5.150212168778312E-2</c:v>
                </c:pt>
                <c:pt idx="729">
                  <c:v>5.1130052249667601E-2</c:v>
                </c:pt>
                <c:pt idx="730">
                  <c:v>5.0758347192677022E-2</c:v>
                </c:pt>
                <c:pt idx="731">
                  <c:v>5.0387005661539752E-2</c:v>
                </c:pt>
                <c:pt idx="732">
                  <c:v>5.0016026804158509E-2</c:v>
                </c:pt>
                <c:pt idx="733">
                  <c:v>4.9645409771593818E-2</c:v>
                </c:pt>
                <c:pt idx="734">
                  <c:v>4.9275153718048581E-2</c:v>
                </c:pt>
                <c:pt idx="735">
                  <c:v>4.8905257800851643E-2</c:v>
                </c:pt>
                <c:pt idx="736">
                  <c:v>4.8535721180442359E-2</c:v>
                </c:pt>
                <c:pt idx="737">
                  <c:v>4.8166543020354724E-2</c:v>
                </c:pt>
                <c:pt idx="738">
                  <c:v>4.7797722487202043E-2</c:v>
                </c:pt>
                <c:pt idx="739">
                  <c:v>4.7429258750661063E-2</c:v>
                </c:pt>
                <c:pt idx="740">
                  <c:v>4.7061150983456645E-2</c:v>
                </c:pt>
                <c:pt idx="741">
                  <c:v>4.6693398361346894E-2</c:v>
                </c:pt>
                <c:pt idx="742">
                  <c:v>4.6326000063107609E-2</c:v>
                </c:pt>
                <c:pt idx="743">
                  <c:v>4.5958955270517077E-2</c:v>
                </c:pt>
                <c:pt idx="744">
                  <c:v>4.5592263168341307E-2</c:v>
                </c:pt>
                <c:pt idx="745">
                  <c:v>4.5225922944319041E-2</c:v>
                </c:pt>
                <c:pt idx="746">
                  <c:v>4.4859933789146877E-2</c:v>
                </c:pt>
                <c:pt idx="747">
                  <c:v>4.4494294896464948E-2</c:v>
                </c:pt>
                <c:pt idx="748">
                  <c:v>4.4129005462841597E-2</c:v>
                </c:pt>
                <c:pt idx="749">
                  <c:v>4.3764064687759285E-2</c:v>
                </c:pt>
                <c:pt idx="750">
                  <c:v>4.3399471773600151E-2</c:v>
                </c:pt>
                <c:pt idx="751">
                  <c:v>4.3035225925631471E-2</c:v>
                </c:pt>
                <c:pt idx="752">
                  <c:v>4.2671326351991778E-2</c:v>
                </c:pt>
                <c:pt idx="753">
                  <c:v>4.2307772263676102E-2</c:v>
                </c:pt>
                <c:pt idx="754">
                  <c:v>4.1944562874522195E-2</c:v>
                </c:pt>
                <c:pt idx="755">
                  <c:v>4.1581697401196771E-2</c:v>
                </c:pt>
                <c:pt idx="756">
                  <c:v>4.121917506318129E-2</c:v>
                </c:pt>
                <c:pt idx="757">
                  <c:v>4.0856995082757974E-2</c:v>
                </c:pt>
                <c:pt idx="758">
                  <c:v>4.0495156684996703E-2</c:v>
                </c:pt>
                <c:pt idx="759">
                  <c:v>4.0133659097740582E-2</c:v>
                </c:pt>
                <c:pt idx="760">
                  <c:v>3.9772501551593065E-2</c:v>
                </c:pt>
                <c:pt idx="761">
                  <c:v>3.9411683279903853E-2</c:v>
                </c:pt>
                <c:pt idx="762">
                  <c:v>3.9051203518756017E-2</c:v>
                </c:pt>
                <c:pt idx="763">
                  <c:v>3.8691061506952451E-2</c:v>
                </c:pt>
                <c:pt idx="764">
                  <c:v>3.8331256486002663E-2</c:v>
                </c:pt>
                <c:pt idx="765">
                  <c:v>3.7971787700109449E-2</c:v>
                </c:pt>
                <c:pt idx="766">
                  <c:v>3.7612654396156242E-2</c:v>
                </c:pt>
                <c:pt idx="767">
                  <c:v>3.7253855823693671E-2</c:v>
                </c:pt>
                <c:pt idx="768">
                  <c:v>3.6895391234926911E-2</c:v>
                </c:pt>
                <c:pt idx="769">
                  <c:v>3.65372598847028E-2</c:v>
                </c:pt>
                <c:pt idx="770">
                  <c:v>3.6179461030497073E-2</c:v>
                </c:pt>
                <c:pt idx="771">
                  <c:v>3.5821993932401708E-2</c:v>
                </c:pt>
                <c:pt idx="772">
                  <c:v>3.5464857853112264E-2</c:v>
                </c:pt>
                <c:pt idx="773">
                  <c:v>3.510805205791534E-2</c:v>
                </c:pt>
                <c:pt idx="774">
                  <c:v>3.4751575814676472E-2</c:v>
                </c:pt>
                <c:pt idx="775">
                  <c:v>3.4395428393826921E-2</c:v>
                </c:pt>
                <c:pt idx="776">
                  <c:v>3.4039609068352683E-2</c:v>
                </c:pt>
                <c:pt idx="777">
                  <c:v>3.3684117113780832E-2</c:v>
                </c:pt>
                <c:pt idx="778">
                  <c:v>3.3328951808168639E-2</c:v>
                </c:pt>
                <c:pt idx="779">
                  <c:v>3.2974112432090474E-2</c:v>
                </c:pt>
                <c:pt idx="780">
                  <c:v>3.2619598268626704E-2</c:v>
                </c:pt>
                <c:pt idx="781">
                  <c:v>3.2265408603350809E-2</c:v>
                </c:pt>
                <c:pt idx="782">
                  <c:v>3.191154272431862E-2</c:v>
                </c:pt>
                <c:pt idx="783">
                  <c:v>3.1557999922055657E-2</c:v>
                </c:pt>
                <c:pt idx="784">
                  <c:v>3.1204779489545587E-2</c:v>
                </c:pt>
                <c:pt idx="785">
                  <c:v>3.0851880722219116E-2</c:v>
                </c:pt>
                <c:pt idx="786">
                  <c:v>3.0499302917941673E-2</c:v>
                </c:pt>
                <c:pt idx="787">
                  <c:v>3.0147045377002524E-2</c:v>
                </c:pt>
                <c:pt idx="788">
                  <c:v>2.9795107402102783E-2</c:v>
                </c:pt>
                <c:pt idx="789">
                  <c:v>2.9443488298344644E-2</c:v>
                </c:pt>
                <c:pt idx="790">
                  <c:v>2.9092187373219724E-2</c:v>
                </c:pt>
                <c:pt idx="791">
                  <c:v>2.8741203936597626E-2</c:v>
                </c:pt>
                <c:pt idx="792">
                  <c:v>2.8390537300715279E-2</c:v>
                </c:pt>
                <c:pt idx="793">
                  <c:v>2.8040186780165621E-2</c:v>
                </c:pt>
                <c:pt idx="794">
                  <c:v>2.7690151691886489E-2</c:v>
                </c:pt>
                <c:pt idx="795">
                  <c:v>2.7340431355149741E-2</c:v>
                </c:pt>
                <c:pt idx="796">
                  <c:v>2.6991025091550047E-2</c:v>
                </c:pt>
                <c:pt idx="797">
                  <c:v>2.6641932224994891E-2</c:v>
                </c:pt>
                <c:pt idx="798">
                  <c:v>2.6293152081692917E-2</c:v>
                </c:pt>
                <c:pt idx="799">
                  <c:v>2.5944683990143491E-2</c:v>
                </c:pt>
                <c:pt idx="800">
                  <c:v>2.5596527281126158E-2</c:v>
                </c:pt>
                <c:pt idx="801">
                  <c:v>2.52486812876902E-2</c:v>
                </c:pt>
                <c:pt idx="802">
                  <c:v>2.490114534514376E-2</c:v>
                </c:pt>
                <c:pt idx="803">
                  <c:v>2.4553918791043738E-2</c:v>
                </c:pt>
                <c:pt idx="804">
                  <c:v>2.4207000965184911E-2</c:v>
                </c:pt>
                <c:pt idx="805">
                  <c:v>2.3860391209590159E-2</c:v>
                </c:pt>
                <c:pt idx="806">
                  <c:v>2.3514088868499927E-2</c:v>
                </c:pt>
                <c:pt idx="807">
                  <c:v>2.3168093288361891E-2</c:v>
                </c:pt>
                <c:pt idx="808">
                  <c:v>2.282240381782108E-2</c:v>
                </c:pt>
                <c:pt idx="809">
                  <c:v>2.2477019807709331E-2</c:v>
                </c:pt>
                <c:pt idx="810">
                  <c:v>2.2131940611036072E-2</c:v>
                </c:pt>
                <c:pt idx="811">
                  <c:v>2.178716558297733E-2</c:v>
                </c:pt>
                <c:pt idx="812">
                  <c:v>2.1442694080866631E-2</c:v>
                </c:pt>
                <c:pt idx="813">
                  <c:v>2.1098525464184559E-2</c:v>
                </c:pt>
                <c:pt idx="814">
                  <c:v>2.0754659094549321E-2</c:v>
                </c:pt>
                <c:pt idx="815">
                  <c:v>2.0411094335706981E-2</c:v>
                </c:pt>
                <c:pt idx="816">
                  <c:v>2.006783055352146E-2</c:v>
                </c:pt>
                <c:pt idx="817">
                  <c:v>1.9724867115965217E-2</c:v>
                </c:pt>
                <c:pt idx="818">
                  <c:v>1.9382203393109587E-2</c:v>
                </c:pt>
                <c:pt idx="819">
                  <c:v>1.9039838757115235E-2</c:v>
                </c:pt>
                <c:pt idx="820">
                  <c:v>1.8697772582222494E-2</c:v>
                </c:pt>
                <c:pt idx="821">
                  <c:v>1.8356004244742263E-2</c:v>
                </c:pt>
                <c:pt idx="822">
                  <c:v>1.8014533123046461E-2</c:v>
                </c:pt>
                <c:pt idx="823">
                  <c:v>1.7673358597558919E-2</c:v>
                </c:pt>
                <c:pt idx="824">
                  <c:v>1.7332480050745724E-2</c:v>
                </c:pt>
                <c:pt idx="825">
                  <c:v>1.6991896867106449E-2</c:v>
                </c:pt>
                <c:pt idx="826">
                  <c:v>1.6651608433164711E-2</c:v>
                </c:pt>
                <c:pt idx="827">
                  <c:v>1.6311614137459185E-2</c:v>
                </c:pt>
                <c:pt idx="828">
                  <c:v>1.5971913370534607E-2</c:v>
                </c:pt>
                <c:pt idx="829">
                  <c:v>1.5632505524932672E-2</c:v>
                </c:pt>
                <c:pt idx="830">
                  <c:v>1.529338999518326E-2</c:v>
                </c:pt>
                <c:pt idx="831">
                  <c:v>1.4954566177795225E-2</c:v>
                </c:pt>
                <c:pt idx="832">
                  <c:v>1.4616033471247847E-2</c:v>
                </c:pt>
                <c:pt idx="833">
                  <c:v>1.4277791275981944E-2</c:v>
                </c:pt>
                <c:pt idx="834">
                  <c:v>1.3939838994391218E-2</c:v>
                </c:pt>
                <c:pt idx="835">
                  <c:v>1.3602176030813262E-2</c:v>
                </c:pt>
                <c:pt idx="836">
                  <c:v>1.3264801791521341E-2</c:v>
                </c:pt>
                <c:pt idx="837">
                  <c:v>1.2927715684715513E-2</c:v>
                </c:pt>
                <c:pt idx="838">
                  <c:v>1.2590917120514078E-2</c:v>
                </c:pt>
                <c:pt idx="839">
                  <c:v>1.2254405510945254E-2</c:v>
                </c:pt>
                <c:pt idx="840">
                  <c:v>1.1918180269938516E-2</c:v>
                </c:pt>
                <c:pt idx="841">
                  <c:v>1.1582240813316269E-2</c:v>
                </c:pt>
                <c:pt idx="842">
                  <c:v>1.1246586558785854E-2</c:v>
                </c:pt>
                <c:pt idx="843">
                  <c:v>1.0911216925930556E-2</c:v>
                </c:pt>
                <c:pt idx="844">
                  <c:v>1.0576131336201722E-2</c:v>
                </c:pt>
                <c:pt idx="845">
                  <c:v>1.0241329212910655E-2</c:v>
                </c:pt>
                <c:pt idx="846">
                  <c:v>9.9068099812203991E-3</c:v>
                </c:pt>
                <c:pt idx="847">
                  <c:v>9.5725730681370802E-3</c:v>
                </c:pt>
                <c:pt idx="848">
                  <c:v>9.2386179025025772E-3</c:v>
                </c:pt>
                <c:pt idx="849">
                  <c:v>8.9049439149863074E-3</c:v>
                </c:pt>
                <c:pt idx="850">
                  <c:v>8.5715505380767887E-3</c:v>
                </c:pt>
                <c:pt idx="851">
                  <c:v>8.2384372060742006E-3</c:v>
                </c:pt>
                <c:pt idx="852">
                  <c:v>7.9056033550820581E-3</c:v>
                </c:pt>
                <c:pt idx="853">
                  <c:v>7.573048422999773E-3</c:v>
                </c:pt>
                <c:pt idx="854">
                  <c:v>7.24077184951466E-3</c:v>
                </c:pt>
                <c:pt idx="855">
                  <c:v>6.9087730760940547E-3</c:v>
                </c:pt>
                <c:pt idx="856">
                  <c:v>6.5770515459776524E-3</c:v>
                </c:pt>
                <c:pt idx="857">
                  <c:v>6.2456067041699592E-3</c:v>
                </c:pt>
                <c:pt idx="858">
                  <c:v>5.914437997432298E-3</c:v>
                </c:pt>
                <c:pt idx="859">
                  <c:v>5.5835448742757032E-3</c:v>
                </c:pt>
                <c:pt idx="860">
                  <c:v>5.2529267849529271E-3</c:v>
                </c:pt>
                <c:pt idx="861">
                  <c:v>4.9225831814511123E-3</c:v>
                </c:pt>
                <c:pt idx="862">
                  <c:v>4.5925135174844645E-3</c:v>
                </c:pt>
                <c:pt idx="863">
                  <c:v>4.2627172484862585E-3</c:v>
                </c:pt>
                <c:pt idx="864">
                  <c:v>3.9331938316021775E-3</c:v>
                </c:pt>
                <c:pt idx="865">
                  <c:v>3.6039427256824297E-3</c:v>
                </c:pt>
                <c:pt idx="866">
                  <c:v>3.2749633912746434E-3</c:v>
                </c:pt>
                <c:pt idx="867">
                  <c:v>2.9462552906164285E-3</c:v>
                </c:pt>
                <c:pt idx="868">
                  <c:v>2.617817887628493E-3</c:v>
                </c:pt>
                <c:pt idx="869">
                  <c:v>2.2896506479069823E-3</c:v>
                </c:pt>
                <c:pt idx="870">
                  <c:v>1.961753038716596E-3</c:v>
                </c:pt>
                <c:pt idx="871">
                  <c:v>1.6341245289835937E-3</c:v>
                </c:pt>
                <c:pt idx="872">
                  <c:v>1.3067645892883561E-3</c:v>
                </c:pt>
                <c:pt idx="873">
                  <c:v>9.7967269185850192E-4</c:v>
                </c:pt>
                <c:pt idx="874">
                  <c:v>6.5284831056189319E-4</c:v>
                </c:pt>
                <c:pt idx="875">
                  <c:v>3.2629092089986322E-4</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5.429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5428.9375203494401</c:v>
                </c:pt>
                <c:pt idx="2">
                  <c:v>5428.9375203494401</c:v>
                </c:pt>
              </c:numCache>
            </c:numRef>
          </c:xVal>
          <c:yVal>
            <c:numRef>
              <c:f>('Auslegung thermisch'!$M$6,'Auslegung thermisch'!$M$6,'Auslegung thermisch'!$M$5)</c:f>
              <c:numCache>
                <c:formatCode>General</c:formatCode>
                <c:ptCount val="3"/>
                <c:pt idx="0">
                  <c:v>0.27335531925823187</c:v>
                </c:pt>
                <c:pt idx="1">
                  <c:v>0.27335531925823187</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0.27335531925823187</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612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611.9651315307899</c:v>
                </c:pt>
                <c:pt idx="2">
                  <c:v>611.9651315307899</c:v>
                </c:pt>
              </c:numCache>
            </c:numRef>
          </c:xVal>
          <c:yVal>
            <c:numRef>
              <c:f>('Auslegung thermisch'!$M$10,'Auslegung thermisch'!$M$10,'Auslegung thermisch'!$S$7)</c:f>
              <c:numCache>
                <c:formatCode>General</c:formatCode>
                <c:ptCount val="3"/>
                <c:pt idx="0">
                  <c:v>1.029342374274413</c:v>
                </c:pt>
                <c:pt idx="1">
                  <c:v>1.029342374274413</c:v>
                </c:pt>
                <c:pt idx="2">
                  <c:v>0.27335531925823187</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1.029342374274413</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47704896"/>
        <c:axId val="47705472"/>
      </c:scatterChart>
      <c:valAx>
        <c:axId val="47704896"/>
        <c:scaling>
          <c:orientation val="minMax"/>
          <c:max val="8900"/>
          <c:min val="0"/>
        </c:scaling>
        <c:delete val="0"/>
        <c:axPos val="b"/>
        <c:title>
          <c:tx>
            <c:rich>
              <a:bodyPr/>
              <a:lstStyle/>
              <a:p>
                <a:pPr>
                  <a:defRPr/>
                </a:pPr>
                <a:r>
                  <a:rPr lang="en-US"/>
                  <a:t>Jahresstunden</a:t>
                </a:r>
              </a:p>
            </c:rich>
          </c:tx>
          <c:layout/>
          <c:overlay val="0"/>
        </c:title>
        <c:numFmt formatCode="#,##0" sourceLinked="1"/>
        <c:majorTickMark val="out"/>
        <c:minorTickMark val="out"/>
        <c:tickLblPos val="nextTo"/>
        <c:crossAx val="47705472"/>
        <c:crosses val="autoZero"/>
        <c:crossBetween val="midCat"/>
        <c:majorUnit val="1000"/>
        <c:minorUnit val="500"/>
      </c:valAx>
      <c:valAx>
        <c:axId val="47705472"/>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1.8336684522621806E-2"/>
              <c:y val="0.43488912610440872"/>
            </c:manualLayout>
          </c:layout>
          <c:overlay val="0"/>
        </c:title>
        <c:numFmt formatCode="0%" sourceLinked="0"/>
        <c:majorTickMark val="out"/>
        <c:minorTickMark val="out"/>
        <c:tickLblPos val="nextTo"/>
        <c:crossAx val="47704896"/>
        <c:crosses val="autoZero"/>
        <c:crossBetween val="midCat"/>
        <c:majorUnit val="0.1"/>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83022202780208032"/>
          <c:y val="0.39362988841435537"/>
          <c:w val="0.13767920676582093"/>
          <c:h val="0.21274022317129049"/>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33420369085987"/>
          <c:y val="5.1400554097404488E-2"/>
          <c:w val="0.80814491452817228"/>
          <c:h val="0.81410104986876641"/>
        </c:manualLayout>
      </c:layout>
      <c:scatterChart>
        <c:scatterStyle val="lineMarker"/>
        <c:varyColors val="0"/>
        <c:ser>
          <c:idx val="0"/>
          <c:order val="0"/>
          <c:tx>
            <c:v>JDL Strombedarf</c:v>
          </c:tx>
          <c:spPr>
            <a:ln w="19050">
              <a:solidFill>
                <a:schemeClr val="tx1"/>
              </a:solidFill>
            </a:ln>
          </c:spPr>
          <c:marker>
            <c:symbol val="none"/>
          </c:marker>
          <c:dLbls>
            <c:dLbl>
              <c:idx val="0"/>
              <c:layout>
                <c:manualLayout>
                  <c:x val="-6.7389244738190164E-3"/>
                  <c:y val="0"/>
                </c:manualLayout>
              </c:layout>
              <c:tx>
                <c:strRef>
                  <c:f>'Auslegung elektrisch'!$B$8</c:f>
                  <c:strCache>
                    <c:ptCount val="1"/>
                    <c:pt idx="0">
                      <c:v>133,6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0.25456410256410256</c:v>
                </c:pt>
              </c:numCache>
            </c:numRef>
          </c:yVal>
          <c:smooth val="0"/>
        </c:ser>
        <c:ser>
          <c:idx val="1"/>
          <c:order val="6"/>
          <c:tx>
            <c:v>BHKW</c:v>
          </c:tx>
          <c:spPr>
            <a:ln w="19050">
              <a:solidFill>
                <a:schemeClr val="tx2"/>
              </a:solidFill>
            </a:ln>
          </c:spPr>
          <c:marker>
            <c:symbol val="none"/>
          </c:marker>
          <c:dLbls>
            <c:dLbl>
              <c:idx val="1"/>
              <c:layout>
                <c:manualLayout>
                  <c:x val="-2.6085011185682353E-2"/>
                  <c:y val="-3.154572891503328E-2"/>
                </c:manualLayout>
              </c:layout>
              <c:tx>
                <c:strRef>
                  <c:f>'Auslegung elektrisch'!$M$3</c:f>
                  <c:strCache>
                    <c:ptCount val="1"/>
                    <c:pt idx="0">
                      <c:v>5.429 h</c:v>
                    </c:pt>
                  </c:strCache>
                </c:strRef>
              </c:tx>
              <c:dLblPos val="r"/>
              <c:showLegendKey val="0"/>
              <c:showVal val="1"/>
              <c:showCatName val="0"/>
              <c:showSerName val="0"/>
              <c:showPercent val="0"/>
              <c:showBubbleSize val="0"/>
            </c:dLbl>
            <c:dLbl>
              <c:idx val="735"/>
              <c:tx>
                <c:strRef>
                  <c:f>'Auslegung elektrisch'!$B$52</c:f>
                  <c:strCache>
                    <c:ptCount val="1"/>
                    <c:pt idx="0">
                      <c:v>5.429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5428.9375203494401</c:v>
                </c:pt>
                <c:pt idx="2">
                  <c:v>5428.9375203494401</c:v>
                </c:pt>
              </c:numCache>
            </c:numRef>
          </c:xVal>
          <c:yVal>
            <c:numRef>
              <c:f>('Auslegung elektrisch'!$M$4,'Auslegung elektrisch'!$M$4,'Auslegung elektrisch'!$M$5)</c:f>
              <c:numCache>
                <c:formatCode>General</c:formatCode>
                <c:ptCount val="3"/>
                <c:pt idx="0">
                  <c:v>0.25456410256410256</c:v>
                </c:pt>
                <c:pt idx="1">
                  <c:v>0.25456410256410256</c:v>
                </c:pt>
                <c:pt idx="2">
                  <c:v>0</c:v>
                </c:pt>
              </c:numCache>
            </c:numRef>
          </c:yVal>
          <c:smooth val="0"/>
        </c:ser>
        <c:dLbls>
          <c:showLegendKey val="0"/>
          <c:showVal val="0"/>
          <c:showCatName val="0"/>
          <c:showSerName val="0"/>
          <c:showPercent val="0"/>
          <c:showBubbleSize val="0"/>
        </c:dLbls>
        <c:axId val="106395840"/>
        <c:axId val="106396416"/>
      </c:scatterChart>
      <c:valAx>
        <c:axId val="106395840"/>
        <c:scaling>
          <c:orientation val="minMax"/>
          <c:max val="88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06396416"/>
        <c:crosses val="autoZero"/>
        <c:crossBetween val="midCat"/>
        <c:majorUnit val="1000"/>
        <c:minorUnit val="500"/>
      </c:valAx>
      <c:valAx>
        <c:axId val="106396416"/>
        <c:scaling>
          <c:orientation val="minMax"/>
          <c:min val="0"/>
        </c:scaling>
        <c:delete val="0"/>
        <c:axPos val="l"/>
        <c:title>
          <c:tx>
            <c:rich>
              <a:bodyPr rot="-5400000" vert="horz"/>
              <a:lstStyle/>
              <a:p>
                <a:pPr>
                  <a:defRPr/>
                </a:pPr>
                <a:r>
                  <a:rPr lang="en-US"/>
                  <a:t>relative el.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106395840"/>
        <c:crosses val="autoZero"/>
        <c:crossBetween val="midCat"/>
        <c:majorUnit val="0.1"/>
        <c:minorUnit val="5.0000000000000024E-2"/>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3429184427406"/>
          <c:y val="4.7076204320355398E-2"/>
          <c:w val="0.8483826710488761"/>
          <c:h val="0.80711593809394511"/>
        </c:manualLayout>
      </c:layout>
      <c:areaChart>
        <c:grouping val="standard"/>
        <c:varyColors val="0"/>
        <c:ser>
          <c:idx val="0"/>
          <c:order val="0"/>
          <c:tx>
            <c:v>JDL Wärmebedarf</c:v>
          </c:tx>
          <c:spPr>
            <a:noFill/>
            <a:ln w="22225">
              <a:solidFill>
                <a:schemeClr val="tx1"/>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th.'!$L$6:$L$882</c:f>
              <c:numCache>
                <c:formatCode>General</c:formatCode>
                <c:ptCount val="877"/>
                <c:pt idx="0">
                  <c:v>1</c:v>
                </c:pt>
                <c:pt idx="1">
                  <c:v>0.89548820714376243</c:v>
                </c:pt>
                <c:pt idx="2">
                  <c:v>0.86832339221817378</c:v>
                </c:pt>
                <c:pt idx="3">
                  <c:v>0.84926791166103455</c:v>
                </c:pt>
                <c:pt idx="4">
                  <c:v>0.83409787007692604</c:v>
                </c:pt>
                <c:pt idx="5">
                  <c:v>0.82128734807177639</c:v>
                </c:pt>
                <c:pt idx="6">
                  <c:v>0.81008946900712386</c:v>
                </c:pt>
                <c:pt idx="7">
                  <c:v>0.8000761324778547</c:v>
                </c:pt>
                <c:pt idx="8">
                  <c:v>0.79097641428752496</c:v>
                </c:pt>
                <c:pt idx="9">
                  <c:v>0.7826067103615888</c:v>
                </c:pt>
                <c:pt idx="10">
                  <c:v>0.77483616795309551</c:v>
                </c:pt>
                <c:pt idx="11">
                  <c:v>0.76756785345802336</c:v>
                </c:pt>
                <c:pt idx="12">
                  <c:v>0.76072772440536274</c:v>
                </c:pt>
                <c:pt idx="13">
                  <c:v>0.75425779618124222</c:v>
                </c:pt>
                <c:pt idx="14">
                  <c:v>0.7481117109324551</c:v>
                </c:pt>
                <c:pt idx="15">
                  <c:v>0.74225175454802206</c:v>
                </c:pt>
                <c:pt idx="16">
                  <c:v>0.73664678443634746</c:v>
                </c:pt>
                <c:pt idx="17">
                  <c:v>0.73127075102206962</c:v>
                </c:pt>
                <c:pt idx="18">
                  <c:v>0.7261016182786727</c:v>
                </c:pt>
                <c:pt idx="19">
                  <c:v>0.72112055963152943</c:v>
                </c:pt>
                <c:pt idx="20">
                  <c:v>0.71631134832911125</c:v>
                </c:pt>
                <c:pt idx="21">
                  <c:v>0.71165988797199065</c:v>
                </c:pt>
                <c:pt idx="22">
                  <c:v>0.7071538458995138</c:v>
                </c:pt>
                <c:pt idx="23">
                  <c:v>0.70278236329105936</c:v>
                </c:pt>
                <c:pt idx="24">
                  <c:v>0.6985358233220692</c:v>
                </c:pt>
                <c:pt idx="25">
                  <c:v>0.69440566383593283</c:v>
                </c:pt>
                <c:pt idx="26">
                  <c:v>0.69038422456119086</c:v>
                </c:pt>
                <c:pt idx="27">
                  <c:v>0.6864646214312875</c:v>
                </c:pt>
                <c:pt idx="28">
                  <c:v>0.68264064238179556</c:v>
                </c:pt>
                <c:pt idx="29">
                  <c:v>0.67890666032518754</c:v>
                </c:pt>
                <c:pt idx="30">
                  <c:v>0.67525755998158254</c:v>
                </c:pt>
                <c:pt idx="31">
                  <c:v>0.67168867597467852</c:v>
                </c:pt>
                <c:pt idx="32">
                  <c:v>0.66819574015385197</c:v>
                </c:pt>
                <c:pt idx="33">
                  <c:v>0.66477483652420555</c:v>
                </c:pt>
                <c:pt idx="34">
                  <c:v>0.6614223624902652</c:v>
                </c:pt>
                <c:pt idx="35">
                  <c:v>0.65813499537055298</c:v>
                </c:pt>
                <c:pt idx="36">
                  <c:v>0.6549096633371585</c:v>
                </c:pt>
                <c:pt idx="37">
                  <c:v>0.65174352008974989</c:v>
                </c:pt>
                <c:pt idx="38">
                  <c:v>0.64863392269686193</c:v>
                </c:pt>
                <c:pt idx="39">
                  <c:v>0.64557841213600109</c:v>
                </c:pt>
                <c:pt idx="40">
                  <c:v>0.64257469614355278</c:v>
                </c:pt>
                <c:pt idx="41">
                  <c:v>0.63962063404981317</c:v>
                </c:pt>
                <c:pt idx="42">
                  <c:v>0.63671422332686511</c:v>
                </c:pt>
                <c:pt idx="43">
                  <c:v>0.63385358761991839</c:v>
                </c:pt>
                <c:pt idx="44">
                  <c:v>0.63103696606803961</c:v>
                </c:pt>
                <c:pt idx="45">
                  <c:v>0.62826270374939641</c:v>
                </c:pt>
                <c:pt idx="46">
                  <c:v>0.62552924311039859</c:v>
                </c:pt>
                <c:pt idx="47">
                  <c:v>0.62283511625835719</c:v>
                </c:pt>
                <c:pt idx="48">
                  <c:v>0.62017893801424784</c:v>
                </c:pt>
                <c:pt idx="49">
                  <c:v>0.61755939963643214</c:v>
                </c:pt>
                <c:pt idx="50">
                  <c:v>0.61497526313824169</c:v>
                </c:pt>
                <c:pt idx="51">
                  <c:v>0.61242535613254734</c:v>
                </c:pt>
                <c:pt idx="52">
                  <c:v>0.60990856714512032</c:v>
                </c:pt>
                <c:pt idx="53">
                  <c:v>0.60742384134601146</c:v>
                </c:pt>
                <c:pt idx="54">
                  <c:v>0.60497017665452124</c:v>
                </c:pt>
                <c:pt idx="55">
                  <c:v>0.6025466201787868</c:v>
                </c:pt>
                <c:pt idx="56">
                  <c:v>0.60015226495570928</c:v>
                </c:pt>
                <c:pt idx="57">
                  <c:v>0.59778624696100291</c:v>
                </c:pt>
                <c:pt idx="58">
                  <c:v>0.59544774236265918</c:v>
                </c:pt>
                <c:pt idx="59">
                  <c:v>0.59313596499417875</c:v>
                </c:pt>
                <c:pt idx="60">
                  <c:v>0.59085016402657264</c:v>
                </c:pt>
                <c:pt idx="61">
                  <c:v>0.58858962182046315</c:v>
                </c:pt>
                <c:pt idx="62">
                  <c:v>0.58635365194164102</c:v>
                </c:pt>
                <c:pt idx="63">
                  <c:v>0.58414159732521354</c:v>
                </c:pt>
                <c:pt idx="64">
                  <c:v>0.58195282857504993</c:v>
                </c:pt>
                <c:pt idx="65">
                  <c:v>0.57978674238660188</c:v>
                </c:pt>
                <c:pt idx="66">
                  <c:v>0.57764276008239668</c:v>
                </c:pt>
                <c:pt idx="67">
                  <c:v>0.57552032625057614</c:v>
                </c:pt>
                <c:pt idx="68">
                  <c:v>0.5734189074778091</c:v>
                </c:pt>
                <c:pt idx="69">
                  <c:v>0.57133799116874706</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ser>
          <c:idx val="1"/>
          <c:order val="1"/>
          <c:tx>
            <c:v>BHKW</c:v>
          </c:tx>
          <c:spPr>
            <a:solidFill>
              <a:schemeClr val="accent1">
                <a:alpha val="71000"/>
              </a:schemeClr>
            </a:solidFill>
            <a:ln w="22225">
              <a:solidFill>
                <a:schemeClr val="tx2"/>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th.'!$M$6:$M$882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2"/>
          <c:order val="2"/>
          <c:tx>
            <c:v>Abdeckung durch BHKW</c:v>
          </c:tx>
          <c:spPr>
            <a:solidFill>
              <a:srgbClr val="00B050">
                <a:alpha val="46000"/>
              </a:srgbClr>
            </a:solidFill>
            <a:ln>
              <a:no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th.'!$N$6:$N$882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dLbls>
          <c:showLegendKey val="0"/>
          <c:showVal val="0"/>
          <c:showCatName val="0"/>
          <c:showSerName val="0"/>
          <c:showPercent val="0"/>
          <c:showBubbleSize val="0"/>
        </c:dLbls>
        <c:axId val="111658496"/>
        <c:axId val="124274368"/>
      </c:areaChart>
      <c:catAx>
        <c:axId val="111658496"/>
        <c:scaling>
          <c:orientation val="minMax"/>
        </c:scaling>
        <c:delete val="0"/>
        <c:axPos val="b"/>
        <c:title>
          <c:tx>
            <c:rich>
              <a:bodyPr/>
              <a:lstStyle/>
              <a:p>
                <a:pPr>
                  <a:defRPr/>
                </a:pPr>
                <a:r>
                  <a:rPr lang="de-DE"/>
                  <a:t>Anteil</a:t>
                </a:r>
                <a:r>
                  <a:rPr lang="de-DE" baseline="0"/>
                  <a:t> Nutzungsstunden</a:t>
                </a:r>
                <a:endParaRPr lang="de-DE"/>
              </a:p>
            </c:rich>
          </c:tx>
          <c:layout>
            <c:manualLayout>
              <c:xMode val="edge"/>
              <c:yMode val="edge"/>
              <c:x val="0.39138454600841494"/>
              <c:y val="0.92785097898499924"/>
            </c:manualLayout>
          </c:layout>
          <c:overlay val="0"/>
        </c:title>
        <c:numFmt formatCode="0.00" sourceLinked="0"/>
        <c:majorTickMark val="out"/>
        <c:minorTickMark val="none"/>
        <c:tickLblPos val="nextTo"/>
        <c:spPr>
          <a:ln>
            <a:solidFill>
              <a:schemeClr val="tx1"/>
            </a:solidFill>
          </a:ln>
        </c:spPr>
        <c:crossAx val="124274368"/>
        <c:crosses val="autoZero"/>
        <c:auto val="1"/>
        <c:lblAlgn val="ctr"/>
        <c:lblOffset val="100"/>
        <c:tickLblSkip val="88"/>
        <c:tickMarkSkip val="44"/>
        <c:noMultiLvlLbl val="0"/>
      </c:catAx>
      <c:valAx>
        <c:axId val="124274368"/>
        <c:scaling>
          <c:orientation val="minMax"/>
          <c:max val="1.0900000000000001"/>
          <c:min val="0"/>
        </c:scaling>
        <c:delete val="0"/>
        <c:axPos val="l"/>
        <c:majorGridlines>
          <c:spPr>
            <a:ln>
              <a:noFill/>
            </a:ln>
          </c:spPr>
        </c:majorGridlines>
        <c:title>
          <c:tx>
            <c:rich>
              <a:bodyPr rot="-5400000" vert="horz"/>
              <a:lstStyle/>
              <a:p>
                <a:pPr>
                  <a:defRPr/>
                </a:pPr>
                <a:r>
                  <a:rPr lang="en-US"/>
                  <a:t>th. Leistung, normiert</a:t>
                </a:r>
              </a:p>
            </c:rich>
          </c:tx>
          <c:layout>
            <c:manualLayout>
              <c:xMode val="edge"/>
              <c:yMode val="edge"/>
              <c:x val="2.2255023817316755E-2"/>
              <c:y val="6.7976869800765782E-2"/>
            </c:manualLayout>
          </c:layout>
          <c:overlay val="0"/>
        </c:title>
        <c:numFmt formatCode="General" sourceLinked="1"/>
        <c:majorTickMark val="out"/>
        <c:minorTickMark val="out"/>
        <c:tickLblPos val="nextTo"/>
        <c:spPr>
          <a:ln>
            <a:solidFill>
              <a:schemeClr val="tx1"/>
            </a:solidFill>
          </a:ln>
        </c:spPr>
        <c:crossAx val="111658496"/>
        <c:crosses val="autoZero"/>
        <c:crossBetween val="midCat"/>
        <c:majorUnit val="0.1"/>
        <c:minorUnit val="5.0000000000000024E-2"/>
      </c:valAx>
    </c:plotArea>
    <c:legend>
      <c:legendPos val="r"/>
      <c:overlay val="1"/>
      <c:spPr>
        <a:noFill/>
      </c:spPr>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07559462142506"/>
          <c:y val="9.0299306058552797E-2"/>
          <c:w val="0.8483826710488761"/>
          <c:h val="0.77191237233959709"/>
        </c:manualLayout>
      </c:layout>
      <c:areaChart>
        <c:grouping val="standard"/>
        <c:varyColors val="0"/>
        <c:ser>
          <c:idx val="0"/>
          <c:order val="0"/>
          <c:tx>
            <c:v>JDL Wärmebedarf</c:v>
          </c:tx>
          <c:spPr>
            <a:noFill/>
            <a:ln w="22225">
              <a:solidFill>
                <a:schemeClr val="tx1"/>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th.'!$L$6:$L$882</c:f>
              <c:numCache>
                <c:formatCode>General</c:formatCode>
                <c:ptCount val="877"/>
                <c:pt idx="0">
                  <c:v>1</c:v>
                </c:pt>
                <c:pt idx="1">
                  <c:v>0.89548820714376243</c:v>
                </c:pt>
                <c:pt idx="2">
                  <c:v>0.86832339221817378</c:v>
                </c:pt>
                <c:pt idx="3">
                  <c:v>0.84926791166103455</c:v>
                </c:pt>
                <c:pt idx="4">
                  <c:v>0.83409787007692604</c:v>
                </c:pt>
                <c:pt idx="5">
                  <c:v>0.82128734807177639</c:v>
                </c:pt>
                <c:pt idx="6">
                  <c:v>0.81008946900712386</c:v>
                </c:pt>
                <c:pt idx="7">
                  <c:v>0.8000761324778547</c:v>
                </c:pt>
                <c:pt idx="8">
                  <c:v>0.79097641428752496</c:v>
                </c:pt>
                <c:pt idx="9">
                  <c:v>0.7826067103615888</c:v>
                </c:pt>
                <c:pt idx="10">
                  <c:v>0.77483616795309551</c:v>
                </c:pt>
                <c:pt idx="11">
                  <c:v>0.76756785345802336</c:v>
                </c:pt>
                <c:pt idx="12">
                  <c:v>0.76072772440536274</c:v>
                </c:pt>
                <c:pt idx="13">
                  <c:v>0.75425779618124222</c:v>
                </c:pt>
                <c:pt idx="14">
                  <c:v>0.7481117109324551</c:v>
                </c:pt>
                <c:pt idx="15">
                  <c:v>0.74225175454802206</c:v>
                </c:pt>
                <c:pt idx="16">
                  <c:v>0.73664678443634746</c:v>
                </c:pt>
                <c:pt idx="17">
                  <c:v>0.73127075102206962</c:v>
                </c:pt>
                <c:pt idx="18">
                  <c:v>0.7261016182786727</c:v>
                </c:pt>
                <c:pt idx="19">
                  <c:v>0.72112055963152943</c:v>
                </c:pt>
                <c:pt idx="20">
                  <c:v>0.71631134832911125</c:v>
                </c:pt>
                <c:pt idx="21">
                  <c:v>0.71165988797199065</c:v>
                </c:pt>
                <c:pt idx="22">
                  <c:v>0.7071538458995138</c:v>
                </c:pt>
                <c:pt idx="23">
                  <c:v>0.70278236329105936</c:v>
                </c:pt>
                <c:pt idx="24">
                  <c:v>0.6985358233220692</c:v>
                </c:pt>
                <c:pt idx="25">
                  <c:v>0.69440566383593283</c:v>
                </c:pt>
                <c:pt idx="26">
                  <c:v>0.69038422456119086</c:v>
                </c:pt>
                <c:pt idx="27">
                  <c:v>0.6864646214312875</c:v>
                </c:pt>
                <c:pt idx="28">
                  <c:v>0.68264064238179556</c:v>
                </c:pt>
                <c:pt idx="29">
                  <c:v>0.67890666032518754</c:v>
                </c:pt>
                <c:pt idx="30">
                  <c:v>0.67525755998158254</c:v>
                </c:pt>
                <c:pt idx="31">
                  <c:v>0.67168867597467852</c:v>
                </c:pt>
                <c:pt idx="32">
                  <c:v>0.66819574015385197</c:v>
                </c:pt>
                <c:pt idx="33">
                  <c:v>0.66477483652420555</c:v>
                </c:pt>
                <c:pt idx="34">
                  <c:v>0.6614223624902652</c:v>
                </c:pt>
                <c:pt idx="35">
                  <c:v>0.65813499537055298</c:v>
                </c:pt>
                <c:pt idx="36">
                  <c:v>0.6549096633371585</c:v>
                </c:pt>
                <c:pt idx="37">
                  <c:v>0.65174352008974989</c:v>
                </c:pt>
                <c:pt idx="38">
                  <c:v>0.64863392269686193</c:v>
                </c:pt>
                <c:pt idx="39">
                  <c:v>0.64557841213600109</c:v>
                </c:pt>
                <c:pt idx="40">
                  <c:v>0.64257469614355278</c:v>
                </c:pt>
                <c:pt idx="41">
                  <c:v>0.63962063404981317</c:v>
                </c:pt>
                <c:pt idx="42">
                  <c:v>0.63671422332686511</c:v>
                </c:pt>
                <c:pt idx="43">
                  <c:v>0.63385358761991839</c:v>
                </c:pt>
                <c:pt idx="44">
                  <c:v>0.63103696606803961</c:v>
                </c:pt>
                <c:pt idx="45">
                  <c:v>0.62826270374939641</c:v>
                </c:pt>
                <c:pt idx="46">
                  <c:v>0.62552924311039859</c:v>
                </c:pt>
                <c:pt idx="47">
                  <c:v>0.62283511625835719</c:v>
                </c:pt>
                <c:pt idx="48">
                  <c:v>0.62017893801424784</c:v>
                </c:pt>
                <c:pt idx="49">
                  <c:v>0.61755939963643214</c:v>
                </c:pt>
                <c:pt idx="50">
                  <c:v>0.61497526313824169</c:v>
                </c:pt>
                <c:pt idx="51">
                  <c:v>0.61242535613254734</c:v>
                </c:pt>
                <c:pt idx="52">
                  <c:v>0.60990856714512032</c:v>
                </c:pt>
                <c:pt idx="53">
                  <c:v>0.60742384134601146</c:v>
                </c:pt>
                <c:pt idx="54">
                  <c:v>0.60497017665452124</c:v>
                </c:pt>
                <c:pt idx="55">
                  <c:v>0.6025466201787868</c:v>
                </c:pt>
                <c:pt idx="56">
                  <c:v>0.60015226495570928</c:v>
                </c:pt>
                <c:pt idx="57">
                  <c:v>0.59778624696100291</c:v>
                </c:pt>
                <c:pt idx="58">
                  <c:v>0.59544774236265918</c:v>
                </c:pt>
                <c:pt idx="59">
                  <c:v>0.59313596499417875</c:v>
                </c:pt>
                <c:pt idx="60">
                  <c:v>0.59085016402657264</c:v>
                </c:pt>
                <c:pt idx="61">
                  <c:v>0.58858962182046315</c:v>
                </c:pt>
                <c:pt idx="62">
                  <c:v>0.58635365194164102</c:v>
                </c:pt>
                <c:pt idx="63">
                  <c:v>0.58414159732521354</c:v>
                </c:pt>
                <c:pt idx="64">
                  <c:v>0.58195282857504993</c:v>
                </c:pt>
                <c:pt idx="65">
                  <c:v>0.57978674238660188</c:v>
                </c:pt>
                <c:pt idx="66">
                  <c:v>0.57764276008239668</c:v>
                </c:pt>
                <c:pt idx="67">
                  <c:v>0.57552032625057614</c:v>
                </c:pt>
                <c:pt idx="68">
                  <c:v>0.5734189074778091</c:v>
                </c:pt>
                <c:pt idx="69">
                  <c:v>0.57133799116874706</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ser>
          <c:idx val="1"/>
          <c:order val="1"/>
          <c:tx>
            <c:v>BHKW1</c:v>
          </c:tx>
          <c:spPr>
            <a:solidFill>
              <a:schemeClr val="accent1">
                <a:alpha val="71000"/>
              </a:schemeClr>
            </a:solidFill>
            <a:ln w="22225">
              <a:solidFill>
                <a:schemeClr val="tx2"/>
              </a:solidFill>
            </a:ln>
          </c:spPr>
          <c:cat>
            <c:numRef>
              <c:f>'Theorie Ausl. th.'!$I$6:$I$882</c:f>
              <c:numCache>
                <c:formatCode>0.000</c:formatCode>
                <c:ptCount val="877"/>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numCache>
            </c:numRef>
          </c:cat>
          <c:val>
            <c:numRef>
              <c:f>'Theorie Ausl. th.'!$M$6:$M$882</c:f>
              <c:numCache>
                <c:formatCode>General</c:formatCode>
                <c:ptCount val="877"/>
                <c:pt idx="0">
                  <c:v>0.28470000000000001</c:v>
                </c:pt>
                <c:pt idx="1">
                  <c:v>0.28470000000000001</c:v>
                </c:pt>
                <c:pt idx="2">
                  <c:v>0.28470000000000001</c:v>
                </c:pt>
                <c:pt idx="3">
                  <c:v>0.28470000000000001</c:v>
                </c:pt>
                <c:pt idx="4">
                  <c:v>0.28470000000000001</c:v>
                </c:pt>
                <c:pt idx="5">
                  <c:v>0.28470000000000001</c:v>
                </c:pt>
                <c:pt idx="6">
                  <c:v>0.28470000000000001</c:v>
                </c:pt>
                <c:pt idx="7">
                  <c:v>0.28470000000000001</c:v>
                </c:pt>
                <c:pt idx="8">
                  <c:v>0.28470000000000001</c:v>
                </c:pt>
                <c:pt idx="9">
                  <c:v>0.28470000000000001</c:v>
                </c:pt>
                <c:pt idx="10">
                  <c:v>0.28470000000000001</c:v>
                </c:pt>
                <c:pt idx="11">
                  <c:v>0.28470000000000001</c:v>
                </c:pt>
                <c:pt idx="12">
                  <c:v>0.28470000000000001</c:v>
                </c:pt>
                <c:pt idx="13">
                  <c:v>0.28470000000000001</c:v>
                </c:pt>
                <c:pt idx="14">
                  <c:v>0.28470000000000001</c:v>
                </c:pt>
                <c:pt idx="15">
                  <c:v>0.28470000000000001</c:v>
                </c:pt>
                <c:pt idx="16">
                  <c:v>0.28470000000000001</c:v>
                </c:pt>
                <c:pt idx="17">
                  <c:v>0.28470000000000001</c:v>
                </c:pt>
                <c:pt idx="18">
                  <c:v>0.28470000000000001</c:v>
                </c:pt>
                <c:pt idx="19">
                  <c:v>0.28470000000000001</c:v>
                </c:pt>
                <c:pt idx="20">
                  <c:v>0.28470000000000001</c:v>
                </c:pt>
                <c:pt idx="21">
                  <c:v>0.28470000000000001</c:v>
                </c:pt>
                <c:pt idx="22">
                  <c:v>0.28470000000000001</c:v>
                </c:pt>
                <c:pt idx="23">
                  <c:v>0.28470000000000001</c:v>
                </c:pt>
                <c:pt idx="24">
                  <c:v>0.28470000000000001</c:v>
                </c:pt>
                <c:pt idx="25">
                  <c:v>0.28470000000000001</c:v>
                </c:pt>
                <c:pt idx="26">
                  <c:v>0.28470000000000001</c:v>
                </c:pt>
                <c:pt idx="27">
                  <c:v>0.28470000000000001</c:v>
                </c:pt>
                <c:pt idx="28">
                  <c:v>0.28470000000000001</c:v>
                </c:pt>
                <c:pt idx="29">
                  <c:v>0.28470000000000001</c:v>
                </c:pt>
                <c:pt idx="30">
                  <c:v>0.28470000000000001</c:v>
                </c:pt>
                <c:pt idx="31">
                  <c:v>0.28470000000000001</c:v>
                </c:pt>
                <c:pt idx="32">
                  <c:v>0.28470000000000001</c:v>
                </c:pt>
                <c:pt idx="33">
                  <c:v>0.28470000000000001</c:v>
                </c:pt>
                <c:pt idx="34">
                  <c:v>0.28470000000000001</c:v>
                </c:pt>
                <c:pt idx="35">
                  <c:v>0.28470000000000001</c:v>
                </c:pt>
                <c:pt idx="36">
                  <c:v>0.28470000000000001</c:v>
                </c:pt>
                <c:pt idx="37">
                  <c:v>0.28470000000000001</c:v>
                </c:pt>
                <c:pt idx="38">
                  <c:v>0.28470000000000001</c:v>
                </c:pt>
                <c:pt idx="39">
                  <c:v>0.28470000000000001</c:v>
                </c:pt>
                <c:pt idx="40">
                  <c:v>0.28470000000000001</c:v>
                </c:pt>
                <c:pt idx="41">
                  <c:v>0.28470000000000001</c:v>
                </c:pt>
                <c:pt idx="42">
                  <c:v>0.28470000000000001</c:v>
                </c:pt>
                <c:pt idx="43">
                  <c:v>0.28470000000000001</c:v>
                </c:pt>
                <c:pt idx="44">
                  <c:v>0.28470000000000001</c:v>
                </c:pt>
                <c:pt idx="45">
                  <c:v>0.28470000000000001</c:v>
                </c:pt>
                <c:pt idx="46">
                  <c:v>0.28470000000000001</c:v>
                </c:pt>
                <c:pt idx="47">
                  <c:v>0.28470000000000001</c:v>
                </c:pt>
                <c:pt idx="48">
                  <c:v>0.28470000000000001</c:v>
                </c:pt>
                <c:pt idx="49">
                  <c:v>0.28470000000000001</c:v>
                </c:pt>
                <c:pt idx="50">
                  <c:v>0.28470000000000001</c:v>
                </c:pt>
                <c:pt idx="51">
                  <c:v>0.28470000000000001</c:v>
                </c:pt>
                <c:pt idx="52">
                  <c:v>0.28470000000000001</c:v>
                </c:pt>
                <c:pt idx="53">
                  <c:v>0.28470000000000001</c:v>
                </c:pt>
                <c:pt idx="54">
                  <c:v>0.28470000000000001</c:v>
                </c:pt>
                <c:pt idx="55">
                  <c:v>0.28470000000000001</c:v>
                </c:pt>
                <c:pt idx="56">
                  <c:v>0.28470000000000001</c:v>
                </c:pt>
                <c:pt idx="57">
                  <c:v>0.28470000000000001</c:v>
                </c:pt>
                <c:pt idx="58">
                  <c:v>0.28470000000000001</c:v>
                </c:pt>
                <c:pt idx="59">
                  <c:v>0.28470000000000001</c:v>
                </c:pt>
                <c:pt idx="60">
                  <c:v>0.28470000000000001</c:v>
                </c:pt>
                <c:pt idx="61">
                  <c:v>0.28470000000000001</c:v>
                </c:pt>
                <c:pt idx="62">
                  <c:v>0.28470000000000001</c:v>
                </c:pt>
                <c:pt idx="63">
                  <c:v>0.28470000000000001</c:v>
                </c:pt>
                <c:pt idx="64">
                  <c:v>0.28470000000000001</c:v>
                </c:pt>
                <c:pt idx="65">
                  <c:v>0.28470000000000001</c:v>
                </c:pt>
                <c:pt idx="66">
                  <c:v>0.28470000000000001</c:v>
                </c:pt>
                <c:pt idx="67">
                  <c:v>0.28470000000000001</c:v>
                </c:pt>
                <c:pt idx="68">
                  <c:v>0.28470000000000001</c:v>
                </c:pt>
                <c:pt idx="69">
                  <c:v>0.28470000000000001</c:v>
                </c:pt>
                <c:pt idx="70">
                  <c:v>0.28470000000000001</c:v>
                </c:pt>
                <c:pt idx="71">
                  <c:v>0.28470000000000001</c:v>
                </c:pt>
                <c:pt idx="72">
                  <c:v>0.28470000000000001</c:v>
                </c:pt>
                <c:pt idx="73">
                  <c:v>0.28470000000000001</c:v>
                </c:pt>
                <c:pt idx="74">
                  <c:v>0.28470000000000001</c:v>
                </c:pt>
                <c:pt idx="75">
                  <c:v>0.28470000000000001</c:v>
                </c:pt>
                <c:pt idx="76">
                  <c:v>0.28470000000000001</c:v>
                </c:pt>
                <c:pt idx="77">
                  <c:v>0.28470000000000001</c:v>
                </c:pt>
                <c:pt idx="78">
                  <c:v>0.28470000000000001</c:v>
                </c:pt>
                <c:pt idx="79">
                  <c:v>0.28470000000000001</c:v>
                </c:pt>
                <c:pt idx="80">
                  <c:v>0.28470000000000001</c:v>
                </c:pt>
                <c:pt idx="81">
                  <c:v>0.28470000000000001</c:v>
                </c:pt>
                <c:pt idx="82">
                  <c:v>0.28470000000000001</c:v>
                </c:pt>
                <c:pt idx="83">
                  <c:v>0.28470000000000001</c:v>
                </c:pt>
                <c:pt idx="84">
                  <c:v>0.28470000000000001</c:v>
                </c:pt>
                <c:pt idx="85">
                  <c:v>0.28470000000000001</c:v>
                </c:pt>
                <c:pt idx="86">
                  <c:v>0.28470000000000001</c:v>
                </c:pt>
                <c:pt idx="87">
                  <c:v>0.28470000000000001</c:v>
                </c:pt>
                <c:pt idx="88">
                  <c:v>0.28470000000000001</c:v>
                </c:pt>
                <c:pt idx="89">
                  <c:v>0.28470000000000001</c:v>
                </c:pt>
                <c:pt idx="90">
                  <c:v>0.28470000000000001</c:v>
                </c:pt>
                <c:pt idx="91">
                  <c:v>0.28470000000000001</c:v>
                </c:pt>
                <c:pt idx="92">
                  <c:v>0.28470000000000001</c:v>
                </c:pt>
                <c:pt idx="93">
                  <c:v>0.28470000000000001</c:v>
                </c:pt>
                <c:pt idx="94">
                  <c:v>0.28470000000000001</c:v>
                </c:pt>
                <c:pt idx="95">
                  <c:v>0.28470000000000001</c:v>
                </c:pt>
                <c:pt idx="96">
                  <c:v>0.28470000000000001</c:v>
                </c:pt>
                <c:pt idx="97">
                  <c:v>0.28470000000000001</c:v>
                </c:pt>
                <c:pt idx="98">
                  <c:v>0.28470000000000001</c:v>
                </c:pt>
                <c:pt idx="99">
                  <c:v>0.28470000000000001</c:v>
                </c:pt>
                <c:pt idx="100">
                  <c:v>0.28470000000000001</c:v>
                </c:pt>
                <c:pt idx="101">
                  <c:v>0.28470000000000001</c:v>
                </c:pt>
                <c:pt idx="102">
                  <c:v>0.28470000000000001</c:v>
                </c:pt>
                <c:pt idx="103">
                  <c:v>0.28470000000000001</c:v>
                </c:pt>
                <c:pt idx="104">
                  <c:v>0.28470000000000001</c:v>
                </c:pt>
                <c:pt idx="105">
                  <c:v>0.28470000000000001</c:v>
                </c:pt>
                <c:pt idx="106">
                  <c:v>0.28470000000000001</c:v>
                </c:pt>
                <c:pt idx="107">
                  <c:v>0.28470000000000001</c:v>
                </c:pt>
                <c:pt idx="108">
                  <c:v>0.28470000000000001</c:v>
                </c:pt>
                <c:pt idx="109">
                  <c:v>0.28470000000000001</c:v>
                </c:pt>
                <c:pt idx="110">
                  <c:v>0.28470000000000001</c:v>
                </c:pt>
                <c:pt idx="111">
                  <c:v>0.28470000000000001</c:v>
                </c:pt>
                <c:pt idx="112">
                  <c:v>0.28470000000000001</c:v>
                </c:pt>
                <c:pt idx="113">
                  <c:v>0.28470000000000001</c:v>
                </c:pt>
                <c:pt idx="114">
                  <c:v>0.28470000000000001</c:v>
                </c:pt>
                <c:pt idx="115">
                  <c:v>0.28470000000000001</c:v>
                </c:pt>
                <c:pt idx="116">
                  <c:v>0.28470000000000001</c:v>
                </c:pt>
                <c:pt idx="117">
                  <c:v>0.28470000000000001</c:v>
                </c:pt>
                <c:pt idx="118">
                  <c:v>0.28470000000000001</c:v>
                </c:pt>
                <c:pt idx="119">
                  <c:v>0.28470000000000001</c:v>
                </c:pt>
                <c:pt idx="120">
                  <c:v>0.28470000000000001</c:v>
                </c:pt>
                <c:pt idx="121">
                  <c:v>0.28470000000000001</c:v>
                </c:pt>
                <c:pt idx="122">
                  <c:v>0.28470000000000001</c:v>
                </c:pt>
                <c:pt idx="123">
                  <c:v>0.28470000000000001</c:v>
                </c:pt>
                <c:pt idx="124">
                  <c:v>0.28470000000000001</c:v>
                </c:pt>
                <c:pt idx="125">
                  <c:v>0.28470000000000001</c:v>
                </c:pt>
                <c:pt idx="126">
                  <c:v>0.28470000000000001</c:v>
                </c:pt>
                <c:pt idx="127">
                  <c:v>0.28470000000000001</c:v>
                </c:pt>
                <c:pt idx="128">
                  <c:v>0.28470000000000001</c:v>
                </c:pt>
                <c:pt idx="129">
                  <c:v>0.28470000000000001</c:v>
                </c:pt>
                <c:pt idx="130">
                  <c:v>0.28470000000000001</c:v>
                </c:pt>
                <c:pt idx="131">
                  <c:v>0.28470000000000001</c:v>
                </c:pt>
                <c:pt idx="132">
                  <c:v>0.28470000000000001</c:v>
                </c:pt>
                <c:pt idx="133">
                  <c:v>0.28470000000000001</c:v>
                </c:pt>
                <c:pt idx="134">
                  <c:v>0.28470000000000001</c:v>
                </c:pt>
                <c:pt idx="135">
                  <c:v>0.28470000000000001</c:v>
                </c:pt>
                <c:pt idx="136">
                  <c:v>0.28470000000000001</c:v>
                </c:pt>
                <c:pt idx="137">
                  <c:v>0.28470000000000001</c:v>
                </c:pt>
                <c:pt idx="138">
                  <c:v>0.28470000000000001</c:v>
                </c:pt>
                <c:pt idx="139">
                  <c:v>0.28470000000000001</c:v>
                </c:pt>
                <c:pt idx="140">
                  <c:v>0.28470000000000001</c:v>
                </c:pt>
                <c:pt idx="141">
                  <c:v>0.28470000000000001</c:v>
                </c:pt>
                <c:pt idx="142">
                  <c:v>0.28470000000000001</c:v>
                </c:pt>
                <c:pt idx="143">
                  <c:v>0.28470000000000001</c:v>
                </c:pt>
                <c:pt idx="144">
                  <c:v>0.28470000000000001</c:v>
                </c:pt>
                <c:pt idx="145">
                  <c:v>0.28470000000000001</c:v>
                </c:pt>
                <c:pt idx="146">
                  <c:v>0.28470000000000001</c:v>
                </c:pt>
                <c:pt idx="147">
                  <c:v>0.28470000000000001</c:v>
                </c:pt>
                <c:pt idx="148">
                  <c:v>0.28470000000000001</c:v>
                </c:pt>
                <c:pt idx="149">
                  <c:v>0.28470000000000001</c:v>
                </c:pt>
                <c:pt idx="150">
                  <c:v>0.28470000000000001</c:v>
                </c:pt>
                <c:pt idx="151">
                  <c:v>0.28470000000000001</c:v>
                </c:pt>
                <c:pt idx="152">
                  <c:v>0.28470000000000001</c:v>
                </c:pt>
                <c:pt idx="153">
                  <c:v>0.28470000000000001</c:v>
                </c:pt>
                <c:pt idx="154">
                  <c:v>0.28470000000000001</c:v>
                </c:pt>
                <c:pt idx="155">
                  <c:v>0.28470000000000001</c:v>
                </c:pt>
                <c:pt idx="156">
                  <c:v>0.28470000000000001</c:v>
                </c:pt>
                <c:pt idx="157">
                  <c:v>0.28470000000000001</c:v>
                </c:pt>
                <c:pt idx="158">
                  <c:v>0.28470000000000001</c:v>
                </c:pt>
                <c:pt idx="159">
                  <c:v>0.28470000000000001</c:v>
                </c:pt>
                <c:pt idx="160">
                  <c:v>0.28470000000000001</c:v>
                </c:pt>
                <c:pt idx="161">
                  <c:v>0.28470000000000001</c:v>
                </c:pt>
                <c:pt idx="162">
                  <c:v>0.28470000000000001</c:v>
                </c:pt>
                <c:pt idx="163">
                  <c:v>0.28470000000000001</c:v>
                </c:pt>
                <c:pt idx="164">
                  <c:v>0.28470000000000001</c:v>
                </c:pt>
                <c:pt idx="165">
                  <c:v>0.28470000000000001</c:v>
                </c:pt>
                <c:pt idx="166">
                  <c:v>0.28470000000000001</c:v>
                </c:pt>
                <c:pt idx="167">
                  <c:v>0.28470000000000001</c:v>
                </c:pt>
                <c:pt idx="168">
                  <c:v>0.28470000000000001</c:v>
                </c:pt>
                <c:pt idx="169">
                  <c:v>0.28470000000000001</c:v>
                </c:pt>
                <c:pt idx="170">
                  <c:v>0.28470000000000001</c:v>
                </c:pt>
                <c:pt idx="171">
                  <c:v>0.28470000000000001</c:v>
                </c:pt>
                <c:pt idx="172">
                  <c:v>0.28470000000000001</c:v>
                </c:pt>
                <c:pt idx="173">
                  <c:v>0.28470000000000001</c:v>
                </c:pt>
                <c:pt idx="174">
                  <c:v>0.28470000000000001</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6"/>
          <c:order val="2"/>
          <c:tx>
            <c:v>BHKW2</c:v>
          </c:tx>
          <c:spPr>
            <a:solidFill>
              <a:schemeClr val="accent1">
                <a:alpha val="50000"/>
              </a:schemeClr>
            </a:solidFill>
            <a:ln w="25400">
              <a:solidFill>
                <a:schemeClr val="accent1">
                  <a:alpha val="51000"/>
                </a:schemeClr>
              </a:solidFill>
            </a:ln>
          </c:spPr>
          <c:val>
            <c:numRef>
              <c:f>'Theorie Ausl. th.'!$O$6:$O$882</c:f>
              <c:numCache>
                <c:formatCode>General</c:formatCode>
                <c:ptCount val="877"/>
                <c:pt idx="0">
                  <c:v>0.56940000000000002</c:v>
                </c:pt>
                <c:pt idx="1">
                  <c:v>0.56940000000000002</c:v>
                </c:pt>
                <c:pt idx="2">
                  <c:v>0.56940000000000002</c:v>
                </c:pt>
                <c:pt idx="3">
                  <c:v>0.56940000000000002</c:v>
                </c:pt>
                <c:pt idx="4">
                  <c:v>0.56940000000000002</c:v>
                </c:pt>
                <c:pt idx="5">
                  <c:v>0.56940000000000002</c:v>
                </c:pt>
                <c:pt idx="6">
                  <c:v>0.56940000000000002</c:v>
                </c:pt>
                <c:pt idx="7">
                  <c:v>0.56940000000000002</c:v>
                </c:pt>
                <c:pt idx="8">
                  <c:v>0.56940000000000002</c:v>
                </c:pt>
                <c:pt idx="9">
                  <c:v>0.56940000000000002</c:v>
                </c:pt>
                <c:pt idx="10">
                  <c:v>0.56940000000000002</c:v>
                </c:pt>
                <c:pt idx="11">
                  <c:v>0.56940000000000002</c:v>
                </c:pt>
                <c:pt idx="12">
                  <c:v>0.56940000000000002</c:v>
                </c:pt>
                <c:pt idx="13">
                  <c:v>0.56940000000000002</c:v>
                </c:pt>
                <c:pt idx="14">
                  <c:v>0.56940000000000002</c:v>
                </c:pt>
                <c:pt idx="15">
                  <c:v>0.56940000000000002</c:v>
                </c:pt>
                <c:pt idx="16">
                  <c:v>0.56940000000000002</c:v>
                </c:pt>
                <c:pt idx="17">
                  <c:v>0.56940000000000002</c:v>
                </c:pt>
                <c:pt idx="18">
                  <c:v>0.56940000000000002</c:v>
                </c:pt>
                <c:pt idx="19">
                  <c:v>0.56940000000000002</c:v>
                </c:pt>
                <c:pt idx="20">
                  <c:v>0.56940000000000002</c:v>
                </c:pt>
                <c:pt idx="21">
                  <c:v>0.56940000000000002</c:v>
                </c:pt>
                <c:pt idx="22">
                  <c:v>0.56940000000000002</c:v>
                </c:pt>
                <c:pt idx="23">
                  <c:v>0.56940000000000002</c:v>
                </c:pt>
                <c:pt idx="24">
                  <c:v>0.56940000000000002</c:v>
                </c:pt>
                <c:pt idx="25">
                  <c:v>0.56940000000000002</c:v>
                </c:pt>
                <c:pt idx="26">
                  <c:v>0.56940000000000002</c:v>
                </c:pt>
                <c:pt idx="27">
                  <c:v>0.56940000000000002</c:v>
                </c:pt>
                <c:pt idx="28">
                  <c:v>0.56940000000000002</c:v>
                </c:pt>
                <c:pt idx="29">
                  <c:v>0.56940000000000002</c:v>
                </c:pt>
                <c:pt idx="30">
                  <c:v>0.56940000000000002</c:v>
                </c:pt>
                <c:pt idx="31">
                  <c:v>0.56940000000000002</c:v>
                </c:pt>
                <c:pt idx="32">
                  <c:v>0.56940000000000002</c:v>
                </c:pt>
                <c:pt idx="33">
                  <c:v>0.56940000000000002</c:v>
                </c:pt>
                <c:pt idx="34">
                  <c:v>0.56940000000000002</c:v>
                </c:pt>
                <c:pt idx="35">
                  <c:v>0.56940000000000002</c:v>
                </c:pt>
                <c:pt idx="36">
                  <c:v>0.56940000000000002</c:v>
                </c:pt>
                <c:pt idx="37">
                  <c:v>0.56940000000000002</c:v>
                </c:pt>
                <c:pt idx="38">
                  <c:v>0.56940000000000002</c:v>
                </c:pt>
                <c:pt idx="39">
                  <c:v>0.56940000000000002</c:v>
                </c:pt>
                <c:pt idx="40">
                  <c:v>0.56940000000000002</c:v>
                </c:pt>
                <c:pt idx="41">
                  <c:v>0.56940000000000002</c:v>
                </c:pt>
                <c:pt idx="42">
                  <c:v>0.56940000000000002</c:v>
                </c:pt>
                <c:pt idx="43">
                  <c:v>0.56940000000000002</c:v>
                </c:pt>
                <c:pt idx="44">
                  <c:v>0.56940000000000002</c:v>
                </c:pt>
                <c:pt idx="45">
                  <c:v>0.56940000000000002</c:v>
                </c:pt>
                <c:pt idx="46">
                  <c:v>0.56940000000000002</c:v>
                </c:pt>
                <c:pt idx="47">
                  <c:v>0.56940000000000002</c:v>
                </c:pt>
                <c:pt idx="48">
                  <c:v>0.56940000000000002</c:v>
                </c:pt>
                <c:pt idx="49">
                  <c:v>0.56940000000000002</c:v>
                </c:pt>
                <c:pt idx="50">
                  <c:v>0.56940000000000002</c:v>
                </c:pt>
                <c:pt idx="51">
                  <c:v>0.56940000000000002</c:v>
                </c:pt>
                <c:pt idx="52">
                  <c:v>0.56940000000000002</c:v>
                </c:pt>
                <c:pt idx="53">
                  <c:v>0.56940000000000002</c:v>
                </c:pt>
                <c:pt idx="54">
                  <c:v>0.56940000000000002</c:v>
                </c:pt>
                <c:pt idx="55">
                  <c:v>0.56940000000000002</c:v>
                </c:pt>
                <c:pt idx="56">
                  <c:v>0.56940000000000002</c:v>
                </c:pt>
                <c:pt idx="57">
                  <c:v>0.56940000000000002</c:v>
                </c:pt>
                <c:pt idx="58">
                  <c:v>0.56940000000000002</c:v>
                </c:pt>
                <c:pt idx="59">
                  <c:v>0.56940000000000002</c:v>
                </c:pt>
                <c:pt idx="60">
                  <c:v>0.56940000000000002</c:v>
                </c:pt>
                <c:pt idx="61">
                  <c:v>0.56940000000000002</c:v>
                </c:pt>
                <c:pt idx="62">
                  <c:v>0.56940000000000002</c:v>
                </c:pt>
                <c:pt idx="63">
                  <c:v>0.56940000000000002</c:v>
                </c:pt>
                <c:pt idx="64">
                  <c:v>0.56940000000000002</c:v>
                </c:pt>
                <c:pt idx="65">
                  <c:v>0.56940000000000002</c:v>
                </c:pt>
                <c:pt idx="66">
                  <c:v>0.56940000000000002</c:v>
                </c:pt>
                <c:pt idx="67">
                  <c:v>0.56940000000000002</c:v>
                </c:pt>
                <c:pt idx="68">
                  <c:v>0.56940000000000002</c:v>
                </c:pt>
                <c:pt idx="69">
                  <c:v>0.56940000000000002</c:v>
                </c:pt>
                <c:pt idx="70">
                  <c:v>0.56940000000000002</c:v>
                </c:pt>
                <c:pt idx="71">
                  <c:v>0.56940000000000002</c:v>
                </c:pt>
                <c:pt idx="72">
                  <c:v>0.56940000000000002</c:v>
                </c:pt>
                <c:pt idx="73">
                  <c:v>0.56940000000000002</c:v>
                </c:pt>
                <c:pt idx="74">
                  <c:v>0.56940000000000002</c:v>
                </c:pt>
                <c:pt idx="75">
                  <c:v>0.56940000000000002</c:v>
                </c:pt>
                <c:pt idx="76">
                  <c:v>0.56940000000000002</c:v>
                </c:pt>
                <c:pt idx="77">
                  <c:v>0.56940000000000002</c:v>
                </c:pt>
                <c:pt idx="78">
                  <c:v>0.56940000000000002</c:v>
                </c:pt>
                <c:pt idx="79">
                  <c:v>0.56940000000000002</c:v>
                </c:pt>
                <c:pt idx="80">
                  <c:v>0.56940000000000002</c:v>
                </c:pt>
                <c:pt idx="81">
                  <c:v>0.56940000000000002</c:v>
                </c:pt>
                <c:pt idx="82">
                  <c:v>0.56940000000000002</c:v>
                </c:pt>
                <c:pt idx="83">
                  <c:v>0.56940000000000002</c:v>
                </c:pt>
                <c:pt idx="84">
                  <c:v>0.56940000000000002</c:v>
                </c:pt>
                <c:pt idx="85">
                  <c:v>0.56940000000000002</c:v>
                </c:pt>
                <c:pt idx="86">
                  <c:v>0.56940000000000002</c:v>
                </c:pt>
                <c:pt idx="87">
                  <c:v>0.56940000000000002</c:v>
                </c:pt>
                <c:pt idx="88">
                  <c:v>0.56940000000000002</c:v>
                </c:pt>
                <c:pt idx="89">
                  <c:v>0.56940000000000002</c:v>
                </c:pt>
                <c:pt idx="90">
                  <c:v>0.56940000000000002</c:v>
                </c:pt>
                <c:pt idx="91">
                  <c:v>0.56940000000000002</c:v>
                </c:pt>
                <c:pt idx="92">
                  <c:v>0.56940000000000002</c:v>
                </c:pt>
                <c:pt idx="93">
                  <c:v>0.56940000000000002</c:v>
                </c:pt>
                <c:pt idx="94">
                  <c:v>0.56940000000000002</c:v>
                </c:pt>
                <c:pt idx="95">
                  <c:v>0.56940000000000002</c:v>
                </c:pt>
                <c:pt idx="96">
                  <c:v>0.56940000000000002</c:v>
                </c:pt>
                <c:pt idx="97">
                  <c:v>0.56940000000000002</c:v>
                </c:pt>
                <c:pt idx="98">
                  <c:v>0.56940000000000002</c:v>
                </c:pt>
                <c:pt idx="99">
                  <c:v>0.56940000000000002</c:v>
                </c:pt>
                <c:pt idx="100">
                  <c:v>0.56940000000000002</c:v>
                </c:pt>
                <c:pt idx="101">
                  <c:v>0.56940000000000002</c:v>
                </c:pt>
                <c:pt idx="102">
                  <c:v>0.56940000000000002</c:v>
                </c:pt>
                <c:pt idx="103">
                  <c:v>0.56940000000000002</c:v>
                </c:pt>
                <c:pt idx="104">
                  <c:v>0.56940000000000002</c:v>
                </c:pt>
                <c:pt idx="105">
                  <c:v>0.56940000000000002</c:v>
                </c:pt>
                <c:pt idx="106">
                  <c:v>0.56940000000000002</c:v>
                </c:pt>
                <c:pt idx="107">
                  <c:v>0.56940000000000002</c:v>
                </c:pt>
                <c:pt idx="108">
                  <c:v>0.56940000000000002</c:v>
                </c:pt>
                <c:pt idx="109">
                  <c:v>0.56940000000000002</c:v>
                </c:pt>
                <c:pt idx="110">
                  <c:v>0.56940000000000002</c:v>
                </c:pt>
                <c:pt idx="111">
                  <c:v>0.56940000000000002</c:v>
                </c:pt>
                <c:pt idx="112">
                  <c:v>0.56940000000000002</c:v>
                </c:pt>
                <c:pt idx="113">
                  <c:v>0.56940000000000002</c:v>
                </c:pt>
                <c:pt idx="114">
                  <c:v>0.56940000000000002</c:v>
                </c:pt>
                <c:pt idx="115">
                  <c:v>0.56940000000000002</c:v>
                </c:pt>
                <c:pt idx="116">
                  <c:v>0.56940000000000002</c:v>
                </c:pt>
                <c:pt idx="117">
                  <c:v>0.56940000000000002</c:v>
                </c:pt>
                <c:pt idx="118">
                  <c:v>0.56940000000000002</c:v>
                </c:pt>
                <c:pt idx="119">
                  <c:v>0.56940000000000002</c:v>
                </c:pt>
                <c:pt idx="120">
                  <c:v>0.56940000000000002</c:v>
                </c:pt>
                <c:pt idx="121">
                  <c:v>0.56940000000000002</c:v>
                </c:pt>
                <c:pt idx="122">
                  <c:v>0.56940000000000002</c:v>
                </c:pt>
                <c:pt idx="123">
                  <c:v>0.56940000000000002</c:v>
                </c:pt>
                <c:pt idx="124">
                  <c:v>0.56940000000000002</c:v>
                </c:pt>
                <c:pt idx="125">
                  <c:v>0.56940000000000002</c:v>
                </c:pt>
                <c:pt idx="126">
                  <c:v>0.56940000000000002</c:v>
                </c:pt>
                <c:pt idx="127">
                  <c:v>0.56940000000000002</c:v>
                </c:pt>
                <c:pt idx="128">
                  <c:v>0.56940000000000002</c:v>
                </c:pt>
                <c:pt idx="129">
                  <c:v>0.56940000000000002</c:v>
                </c:pt>
                <c:pt idx="130">
                  <c:v>0.56940000000000002</c:v>
                </c:pt>
                <c:pt idx="131">
                  <c:v>0.56940000000000002</c:v>
                </c:pt>
                <c:pt idx="132">
                  <c:v>0.56940000000000002</c:v>
                </c:pt>
                <c:pt idx="133">
                  <c:v>0.56940000000000002</c:v>
                </c:pt>
                <c:pt idx="134">
                  <c:v>0.56940000000000002</c:v>
                </c:pt>
                <c:pt idx="135">
                  <c:v>0.56940000000000002</c:v>
                </c:pt>
                <c:pt idx="136">
                  <c:v>0.56940000000000002</c:v>
                </c:pt>
                <c:pt idx="137">
                  <c:v>0.56940000000000002</c:v>
                </c:pt>
                <c:pt idx="138">
                  <c:v>0.56940000000000002</c:v>
                </c:pt>
                <c:pt idx="139">
                  <c:v>0.56940000000000002</c:v>
                </c:pt>
                <c:pt idx="140">
                  <c:v>0.56940000000000002</c:v>
                </c:pt>
                <c:pt idx="141">
                  <c:v>0.56940000000000002</c:v>
                </c:pt>
                <c:pt idx="142">
                  <c:v>0.56940000000000002</c:v>
                </c:pt>
                <c:pt idx="143">
                  <c:v>0.56940000000000002</c:v>
                </c:pt>
                <c:pt idx="144">
                  <c:v>0.56940000000000002</c:v>
                </c:pt>
                <c:pt idx="145">
                  <c:v>0.56940000000000002</c:v>
                </c:pt>
                <c:pt idx="146">
                  <c:v>0.56940000000000002</c:v>
                </c:pt>
                <c:pt idx="147">
                  <c:v>0.56940000000000002</c:v>
                </c:pt>
                <c:pt idx="148">
                  <c:v>0.56940000000000002</c:v>
                </c:pt>
                <c:pt idx="149">
                  <c:v>0.56940000000000002</c:v>
                </c:pt>
                <c:pt idx="150">
                  <c:v>0.56940000000000002</c:v>
                </c:pt>
                <c:pt idx="151">
                  <c:v>0.56940000000000002</c:v>
                </c:pt>
                <c:pt idx="152">
                  <c:v>0.56940000000000002</c:v>
                </c:pt>
                <c:pt idx="153">
                  <c:v>0.56940000000000002</c:v>
                </c:pt>
                <c:pt idx="154">
                  <c:v>0.56940000000000002</c:v>
                </c:pt>
                <c:pt idx="155">
                  <c:v>0.56940000000000002</c:v>
                </c:pt>
                <c:pt idx="156">
                  <c:v>0.56940000000000002</c:v>
                </c:pt>
                <c:pt idx="157">
                  <c:v>0.56940000000000002</c:v>
                </c:pt>
                <c:pt idx="158">
                  <c:v>0.56940000000000002</c:v>
                </c:pt>
                <c:pt idx="159">
                  <c:v>0.56940000000000002</c:v>
                </c:pt>
                <c:pt idx="160">
                  <c:v>0.56940000000000002</c:v>
                </c:pt>
                <c:pt idx="161">
                  <c:v>0.56940000000000002</c:v>
                </c:pt>
                <c:pt idx="162">
                  <c:v>0.56940000000000002</c:v>
                </c:pt>
                <c:pt idx="163">
                  <c:v>0.56940000000000002</c:v>
                </c:pt>
                <c:pt idx="164">
                  <c:v>0.56940000000000002</c:v>
                </c:pt>
                <c:pt idx="165">
                  <c:v>0.56940000000000002</c:v>
                </c:pt>
                <c:pt idx="166">
                  <c:v>0.56940000000000002</c:v>
                </c:pt>
                <c:pt idx="167">
                  <c:v>0.56940000000000002</c:v>
                </c:pt>
                <c:pt idx="168">
                  <c:v>0.56940000000000002</c:v>
                </c:pt>
                <c:pt idx="169">
                  <c:v>0.56940000000000002</c:v>
                </c:pt>
                <c:pt idx="170">
                  <c:v>0.56940000000000002</c:v>
                </c:pt>
                <c:pt idx="171">
                  <c:v>0.56940000000000002</c:v>
                </c:pt>
                <c:pt idx="172">
                  <c:v>0.56940000000000002</c:v>
                </c:pt>
                <c:pt idx="173">
                  <c:v>0.56940000000000002</c:v>
                </c:pt>
                <c:pt idx="174">
                  <c:v>0.56940000000000002</c:v>
                </c:pt>
                <c:pt idx="175">
                  <c:v>0.28470000000000001</c:v>
                </c:pt>
                <c:pt idx="176">
                  <c:v>0.28470000000000001</c:v>
                </c:pt>
                <c:pt idx="177">
                  <c:v>0.28470000000000001</c:v>
                </c:pt>
                <c:pt idx="178">
                  <c:v>0.28470000000000001</c:v>
                </c:pt>
                <c:pt idx="179">
                  <c:v>0.28470000000000001</c:v>
                </c:pt>
                <c:pt idx="180">
                  <c:v>0.28470000000000001</c:v>
                </c:pt>
                <c:pt idx="181">
                  <c:v>0.28470000000000001</c:v>
                </c:pt>
                <c:pt idx="182">
                  <c:v>0.28470000000000001</c:v>
                </c:pt>
                <c:pt idx="183">
                  <c:v>0.28470000000000001</c:v>
                </c:pt>
                <c:pt idx="184">
                  <c:v>0.28470000000000001</c:v>
                </c:pt>
                <c:pt idx="185">
                  <c:v>0.28470000000000001</c:v>
                </c:pt>
                <c:pt idx="186">
                  <c:v>0.28470000000000001</c:v>
                </c:pt>
                <c:pt idx="187">
                  <c:v>0.28470000000000001</c:v>
                </c:pt>
                <c:pt idx="188">
                  <c:v>0.28470000000000001</c:v>
                </c:pt>
                <c:pt idx="189">
                  <c:v>0.28470000000000001</c:v>
                </c:pt>
                <c:pt idx="190">
                  <c:v>0.28470000000000001</c:v>
                </c:pt>
                <c:pt idx="191">
                  <c:v>0.28470000000000001</c:v>
                </c:pt>
                <c:pt idx="192">
                  <c:v>0.28470000000000001</c:v>
                </c:pt>
                <c:pt idx="193">
                  <c:v>0.28470000000000001</c:v>
                </c:pt>
                <c:pt idx="194">
                  <c:v>0.28470000000000001</c:v>
                </c:pt>
                <c:pt idx="195">
                  <c:v>0.28470000000000001</c:v>
                </c:pt>
                <c:pt idx="196">
                  <c:v>0.28470000000000001</c:v>
                </c:pt>
                <c:pt idx="197">
                  <c:v>0.28470000000000001</c:v>
                </c:pt>
                <c:pt idx="198">
                  <c:v>0.28470000000000001</c:v>
                </c:pt>
                <c:pt idx="199">
                  <c:v>0.28470000000000001</c:v>
                </c:pt>
                <c:pt idx="200">
                  <c:v>0.28470000000000001</c:v>
                </c:pt>
                <c:pt idx="201">
                  <c:v>0.28470000000000001</c:v>
                </c:pt>
                <c:pt idx="202">
                  <c:v>0.28470000000000001</c:v>
                </c:pt>
                <c:pt idx="203">
                  <c:v>0.28470000000000001</c:v>
                </c:pt>
                <c:pt idx="204">
                  <c:v>0.28470000000000001</c:v>
                </c:pt>
                <c:pt idx="205">
                  <c:v>0.28470000000000001</c:v>
                </c:pt>
                <c:pt idx="206">
                  <c:v>0.28470000000000001</c:v>
                </c:pt>
                <c:pt idx="207">
                  <c:v>0.28470000000000001</c:v>
                </c:pt>
                <c:pt idx="208">
                  <c:v>0.28470000000000001</c:v>
                </c:pt>
                <c:pt idx="209">
                  <c:v>0.28470000000000001</c:v>
                </c:pt>
                <c:pt idx="210">
                  <c:v>0.28470000000000001</c:v>
                </c:pt>
                <c:pt idx="211">
                  <c:v>0.28470000000000001</c:v>
                </c:pt>
                <c:pt idx="212">
                  <c:v>0.28470000000000001</c:v>
                </c:pt>
                <c:pt idx="213">
                  <c:v>0.28470000000000001</c:v>
                </c:pt>
                <c:pt idx="214">
                  <c:v>0.28470000000000001</c:v>
                </c:pt>
                <c:pt idx="215">
                  <c:v>0.28470000000000001</c:v>
                </c:pt>
                <c:pt idx="216">
                  <c:v>0.28470000000000001</c:v>
                </c:pt>
                <c:pt idx="217">
                  <c:v>0.28470000000000001</c:v>
                </c:pt>
                <c:pt idx="218">
                  <c:v>0.28470000000000001</c:v>
                </c:pt>
                <c:pt idx="219">
                  <c:v>0.28470000000000001</c:v>
                </c:pt>
                <c:pt idx="220">
                  <c:v>0.28470000000000001</c:v>
                </c:pt>
                <c:pt idx="221">
                  <c:v>0.28470000000000001</c:v>
                </c:pt>
                <c:pt idx="222">
                  <c:v>0.28470000000000001</c:v>
                </c:pt>
                <c:pt idx="223">
                  <c:v>0.28470000000000001</c:v>
                </c:pt>
                <c:pt idx="224">
                  <c:v>0.28470000000000001</c:v>
                </c:pt>
                <c:pt idx="225">
                  <c:v>0.28470000000000001</c:v>
                </c:pt>
                <c:pt idx="226">
                  <c:v>0.28470000000000001</c:v>
                </c:pt>
                <c:pt idx="227">
                  <c:v>0.28470000000000001</c:v>
                </c:pt>
                <c:pt idx="228">
                  <c:v>0.28470000000000001</c:v>
                </c:pt>
                <c:pt idx="229">
                  <c:v>0.28470000000000001</c:v>
                </c:pt>
                <c:pt idx="230">
                  <c:v>0.28470000000000001</c:v>
                </c:pt>
                <c:pt idx="231">
                  <c:v>0.28470000000000001</c:v>
                </c:pt>
                <c:pt idx="232">
                  <c:v>0.28470000000000001</c:v>
                </c:pt>
                <c:pt idx="233">
                  <c:v>0.28470000000000001</c:v>
                </c:pt>
                <c:pt idx="234">
                  <c:v>0.28470000000000001</c:v>
                </c:pt>
                <c:pt idx="235">
                  <c:v>0.28470000000000001</c:v>
                </c:pt>
                <c:pt idx="236">
                  <c:v>0.28470000000000001</c:v>
                </c:pt>
                <c:pt idx="237">
                  <c:v>0.28470000000000001</c:v>
                </c:pt>
                <c:pt idx="238">
                  <c:v>0.28470000000000001</c:v>
                </c:pt>
                <c:pt idx="239">
                  <c:v>0.28470000000000001</c:v>
                </c:pt>
                <c:pt idx="240">
                  <c:v>0.28470000000000001</c:v>
                </c:pt>
                <c:pt idx="241">
                  <c:v>0.28470000000000001</c:v>
                </c:pt>
                <c:pt idx="242">
                  <c:v>0.28470000000000001</c:v>
                </c:pt>
                <c:pt idx="243">
                  <c:v>0.28470000000000001</c:v>
                </c:pt>
                <c:pt idx="244">
                  <c:v>0.28470000000000001</c:v>
                </c:pt>
                <c:pt idx="245">
                  <c:v>0.28470000000000001</c:v>
                </c:pt>
                <c:pt idx="246">
                  <c:v>0.28470000000000001</c:v>
                </c:pt>
                <c:pt idx="247">
                  <c:v>0.28470000000000001</c:v>
                </c:pt>
                <c:pt idx="248">
                  <c:v>0.28470000000000001</c:v>
                </c:pt>
                <c:pt idx="249">
                  <c:v>0.28470000000000001</c:v>
                </c:pt>
                <c:pt idx="250">
                  <c:v>0.28470000000000001</c:v>
                </c:pt>
                <c:pt idx="251">
                  <c:v>0.28470000000000001</c:v>
                </c:pt>
                <c:pt idx="252">
                  <c:v>0.28470000000000001</c:v>
                </c:pt>
                <c:pt idx="253">
                  <c:v>0.28470000000000001</c:v>
                </c:pt>
                <c:pt idx="254">
                  <c:v>0.28470000000000001</c:v>
                </c:pt>
                <c:pt idx="255">
                  <c:v>0.28470000000000001</c:v>
                </c:pt>
                <c:pt idx="256">
                  <c:v>0.28470000000000001</c:v>
                </c:pt>
                <c:pt idx="257">
                  <c:v>0.28470000000000001</c:v>
                </c:pt>
                <c:pt idx="258">
                  <c:v>0.28470000000000001</c:v>
                </c:pt>
                <c:pt idx="259">
                  <c:v>0.28470000000000001</c:v>
                </c:pt>
                <c:pt idx="260">
                  <c:v>0.28470000000000001</c:v>
                </c:pt>
                <c:pt idx="261">
                  <c:v>0.28470000000000001</c:v>
                </c:pt>
                <c:pt idx="262">
                  <c:v>0.28470000000000001</c:v>
                </c:pt>
                <c:pt idx="263">
                  <c:v>0.28470000000000001</c:v>
                </c:pt>
                <c:pt idx="264">
                  <c:v>0.28470000000000001</c:v>
                </c:pt>
                <c:pt idx="265">
                  <c:v>0.28470000000000001</c:v>
                </c:pt>
                <c:pt idx="266">
                  <c:v>0.28470000000000001</c:v>
                </c:pt>
                <c:pt idx="267">
                  <c:v>0.28470000000000001</c:v>
                </c:pt>
                <c:pt idx="268">
                  <c:v>0.28470000000000001</c:v>
                </c:pt>
                <c:pt idx="269">
                  <c:v>0.28470000000000001</c:v>
                </c:pt>
                <c:pt idx="270">
                  <c:v>0.28470000000000001</c:v>
                </c:pt>
                <c:pt idx="271">
                  <c:v>0.28470000000000001</c:v>
                </c:pt>
                <c:pt idx="272">
                  <c:v>0.28470000000000001</c:v>
                </c:pt>
                <c:pt idx="273">
                  <c:v>0.28470000000000001</c:v>
                </c:pt>
                <c:pt idx="274">
                  <c:v>0.28470000000000001</c:v>
                </c:pt>
                <c:pt idx="275">
                  <c:v>0.28470000000000001</c:v>
                </c:pt>
                <c:pt idx="276">
                  <c:v>0.28470000000000001</c:v>
                </c:pt>
                <c:pt idx="277">
                  <c:v>0.28470000000000001</c:v>
                </c:pt>
                <c:pt idx="278">
                  <c:v>0.28470000000000001</c:v>
                </c:pt>
                <c:pt idx="279">
                  <c:v>0.28470000000000001</c:v>
                </c:pt>
                <c:pt idx="280">
                  <c:v>0.28470000000000001</c:v>
                </c:pt>
                <c:pt idx="281">
                  <c:v>0.28470000000000001</c:v>
                </c:pt>
                <c:pt idx="282">
                  <c:v>0.28470000000000001</c:v>
                </c:pt>
                <c:pt idx="283">
                  <c:v>0.28470000000000001</c:v>
                </c:pt>
                <c:pt idx="284">
                  <c:v>0.28470000000000001</c:v>
                </c:pt>
                <c:pt idx="285">
                  <c:v>0.28470000000000001</c:v>
                </c:pt>
                <c:pt idx="286">
                  <c:v>0.28470000000000001</c:v>
                </c:pt>
                <c:pt idx="287">
                  <c:v>0.28470000000000001</c:v>
                </c:pt>
                <c:pt idx="288">
                  <c:v>0.28470000000000001</c:v>
                </c:pt>
                <c:pt idx="289">
                  <c:v>0.28470000000000001</c:v>
                </c:pt>
                <c:pt idx="290">
                  <c:v>0.28470000000000001</c:v>
                </c:pt>
                <c:pt idx="291">
                  <c:v>0.28470000000000001</c:v>
                </c:pt>
                <c:pt idx="292">
                  <c:v>0.28470000000000001</c:v>
                </c:pt>
                <c:pt idx="293">
                  <c:v>0.28470000000000001</c:v>
                </c:pt>
                <c:pt idx="294">
                  <c:v>0.28470000000000001</c:v>
                </c:pt>
                <c:pt idx="295">
                  <c:v>0.28470000000000001</c:v>
                </c:pt>
                <c:pt idx="296">
                  <c:v>0.28470000000000001</c:v>
                </c:pt>
                <c:pt idx="297">
                  <c:v>0.28470000000000001</c:v>
                </c:pt>
                <c:pt idx="298">
                  <c:v>0.28470000000000001</c:v>
                </c:pt>
                <c:pt idx="299">
                  <c:v>0.28470000000000001</c:v>
                </c:pt>
                <c:pt idx="300">
                  <c:v>0.28470000000000001</c:v>
                </c:pt>
                <c:pt idx="301">
                  <c:v>0.28470000000000001</c:v>
                </c:pt>
                <c:pt idx="302">
                  <c:v>0.28470000000000001</c:v>
                </c:pt>
                <c:pt idx="303">
                  <c:v>0.28470000000000001</c:v>
                </c:pt>
                <c:pt idx="304">
                  <c:v>0.28470000000000001</c:v>
                </c:pt>
                <c:pt idx="305">
                  <c:v>0.28470000000000001</c:v>
                </c:pt>
                <c:pt idx="306">
                  <c:v>0.28470000000000001</c:v>
                </c:pt>
                <c:pt idx="307">
                  <c:v>0.28470000000000001</c:v>
                </c:pt>
                <c:pt idx="308">
                  <c:v>0.28470000000000001</c:v>
                </c:pt>
                <c:pt idx="309">
                  <c:v>0.28470000000000001</c:v>
                </c:pt>
                <c:pt idx="310">
                  <c:v>0.28470000000000001</c:v>
                </c:pt>
                <c:pt idx="311">
                  <c:v>0.28470000000000001</c:v>
                </c:pt>
                <c:pt idx="312">
                  <c:v>0.28470000000000001</c:v>
                </c:pt>
                <c:pt idx="313">
                  <c:v>0.28470000000000001</c:v>
                </c:pt>
                <c:pt idx="314">
                  <c:v>0.28470000000000001</c:v>
                </c:pt>
                <c:pt idx="315">
                  <c:v>0.28470000000000001</c:v>
                </c:pt>
                <c:pt idx="316">
                  <c:v>0.28470000000000001</c:v>
                </c:pt>
                <c:pt idx="317">
                  <c:v>0.28470000000000001</c:v>
                </c:pt>
                <c:pt idx="318">
                  <c:v>0.28470000000000001</c:v>
                </c:pt>
                <c:pt idx="319">
                  <c:v>0.28470000000000001</c:v>
                </c:pt>
                <c:pt idx="320">
                  <c:v>0.28470000000000001</c:v>
                </c:pt>
                <c:pt idx="321">
                  <c:v>0.28470000000000001</c:v>
                </c:pt>
                <c:pt idx="322">
                  <c:v>0.28470000000000001</c:v>
                </c:pt>
                <c:pt idx="323">
                  <c:v>0.28470000000000001</c:v>
                </c:pt>
                <c:pt idx="324">
                  <c:v>0.28470000000000001</c:v>
                </c:pt>
                <c:pt idx="325">
                  <c:v>0.28470000000000001</c:v>
                </c:pt>
                <c:pt idx="326">
                  <c:v>0.28470000000000001</c:v>
                </c:pt>
                <c:pt idx="327">
                  <c:v>0.28470000000000001</c:v>
                </c:pt>
                <c:pt idx="328">
                  <c:v>0.28470000000000001</c:v>
                </c:pt>
                <c:pt idx="329">
                  <c:v>0.28470000000000001</c:v>
                </c:pt>
                <c:pt idx="330">
                  <c:v>0.28470000000000001</c:v>
                </c:pt>
                <c:pt idx="331">
                  <c:v>0.28470000000000001</c:v>
                </c:pt>
                <c:pt idx="332">
                  <c:v>0.28470000000000001</c:v>
                </c:pt>
                <c:pt idx="333">
                  <c:v>0.28470000000000001</c:v>
                </c:pt>
                <c:pt idx="334">
                  <c:v>0.28470000000000001</c:v>
                </c:pt>
                <c:pt idx="335">
                  <c:v>0.28470000000000001</c:v>
                </c:pt>
                <c:pt idx="336">
                  <c:v>0.28470000000000001</c:v>
                </c:pt>
                <c:pt idx="337">
                  <c:v>0.28470000000000001</c:v>
                </c:pt>
                <c:pt idx="338">
                  <c:v>0.28470000000000001</c:v>
                </c:pt>
                <c:pt idx="339">
                  <c:v>0.28470000000000001</c:v>
                </c:pt>
                <c:pt idx="340">
                  <c:v>0.28470000000000001</c:v>
                </c:pt>
                <c:pt idx="341">
                  <c:v>0.28470000000000001</c:v>
                </c:pt>
                <c:pt idx="342">
                  <c:v>0.28470000000000001</c:v>
                </c:pt>
                <c:pt idx="343">
                  <c:v>0.28470000000000001</c:v>
                </c:pt>
                <c:pt idx="344">
                  <c:v>0.28470000000000001</c:v>
                </c:pt>
                <c:pt idx="345">
                  <c:v>0.28470000000000001</c:v>
                </c:pt>
                <c:pt idx="346">
                  <c:v>0.28470000000000001</c:v>
                </c:pt>
                <c:pt idx="347">
                  <c:v>0.28470000000000001</c:v>
                </c:pt>
                <c:pt idx="348">
                  <c:v>0.28470000000000001</c:v>
                </c:pt>
                <c:pt idx="349">
                  <c:v>0.28470000000000001</c:v>
                </c:pt>
                <c:pt idx="350">
                  <c:v>0.28470000000000001</c:v>
                </c:pt>
                <c:pt idx="351">
                  <c:v>0.28470000000000001</c:v>
                </c:pt>
                <c:pt idx="352">
                  <c:v>0.28470000000000001</c:v>
                </c:pt>
                <c:pt idx="353">
                  <c:v>0.28470000000000001</c:v>
                </c:pt>
                <c:pt idx="354">
                  <c:v>0.28470000000000001</c:v>
                </c:pt>
                <c:pt idx="355">
                  <c:v>0.28470000000000001</c:v>
                </c:pt>
                <c:pt idx="356">
                  <c:v>0.28470000000000001</c:v>
                </c:pt>
                <c:pt idx="357">
                  <c:v>0.28470000000000001</c:v>
                </c:pt>
                <c:pt idx="358">
                  <c:v>0.28470000000000001</c:v>
                </c:pt>
                <c:pt idx="359">
                  <c:v>0.28470000000000001</c:v>
                </c:pt>
                <c:pt idx="360">
                  <c:v>0.28470000000000001</c:v>
                </c:pt>
                <c:pt idx="361">
                  <c:v>0.28470000000000001</c:v>
                </c:pt>
                <c:pt idx="362">
                  <c:v>0.28470000000000001</c:v>
                </c:pt>
                <c:pt idx="363">
                  <c:v>0.28470000000000001</c:v>
                </c:pt>
                <c:pt idx="364">
                  <c:v>0.28470000000000001</c:v>
                </c:pt>
                <c:pt idx="365">
                  <c:v>0.28470000000000001</c:v>
                </c:pt>
                <c:pt idx="366">
                  <c:v>0.28470000000000001</c:v>
                </c:pt>
                <c:pt idx="367">
                  <c:v>0.28470000000000001</c:v>
                </c:pt>
                <c:pt idx="368">
                  <c:v>0.28470000000000001</c:v>
                </c:pt>
                <c:pt idx="369">
                  <c:v>0.28470000000000001</c:v>
                </c:pt>
                <c:pt idx="370">
                  <c:v>0.28470000000000001</c:v>
                </c:pt>
                <c:pt idx="371">
                  <c:v>0.28470000000000001</c:v>
                </c:pt>
                <c:pt idx="372">
                  <c:v>0.28470000000000001</c:v>
                </c:pt>
                <c:pt idx="373">
                  <c:v>0.28470000000000001</c:v>
                </c:pt>
                <c:pt idx="374">
                  <c:v>0.28470000000000001</c:v>
                </c:pt>
                <c:pt idx="375">
                  <c:v>0.28470000000000001</c:v>
                </c:pt>
                <c:pt idx="376">
                  <c:v>0.28470000000000001</c:v>
                </c:pt>
                <c:pt idx="377">
                  <c:v>0.28470000000000001</c:v>
                </c:pt>
                <c:pt idx="378">
                  <c:v>0.28470000000000001</c:v>
                </c:pt>
                <c:pt idx="379">
                  <c:v>0.28470000000000001</c:v>
                </c:pt>
                <c:pt idx="380">
                  <c:v>0.28470000000000001</c:v>
                </c:pt>
                <c:pt idx="381">
                  <c:v>0.28470000000000001</c:v>
                </c:pt>
                <c:pt idx="382">
                  <c:v>0.28470000000000001</c:v>
                </c:pt>
                <c:pt idx="383">
                  <c:v>0.28470000000000001</c:v>
                </c:pt>
                <c:pt idx="384">
                  <c:v>0.28470000000000001</c:v>
                </c:pt>
                <c:pt idx="385">
                  <c:v>0.28470000000000001</c:v>
                </c:pt>
                <c:pt idx="386">
                  <c:v>0.28470000000000001</c:v>
                </c:pt>
                <c:pt idx="387">
                  <c:v>0.28470000000000001</c:v>
                </c:pt>
                <c:pt idx="388">
                  <c:v>0.28470000000000001</c:v>
                </c:pt>
                <c:pt idx="389">
                  <c:v>0.28470000000000001</c:v>
                </c:pt>
                <c:pt idx="390">
                  <c:v>0.28470000000000001</c:v>
                </c:pt>
                <c:pt idx="391">
                  <c:v>0.28470000000000001</c:v>
                </c:pt>
                <c:pt idx="392">
                  <c:v>0.28470000000000001</c:v>
                </c:pt>
                <c:pt idx="393">
                  <c:v>0.28470000000000001</c:v>
                </c:pt>
                <c:pt idx="394">
                  <c:v>0.28470000000000001</c:v>
                </c:pt>
                <c:pt idx="395">
                  <c:v>0.28470000000000001</c:v>
                </c:pt>
                <c:pt idx="396">
                  <c:v>0.28470000000000001</c:v>
                </c:pt>
                <c:pt idx="397">
                  <c:v>0.28470000000000001</c:v>
                </c:pt>
                <c:pt idx="398">
                  <c:v>0.28470000000000001</c:v>
                </c:pt>
                <c:pt idx="399">
                  <c:v>0.28470000000000001</c:v>
                </c:pt>
                <c:pt idx="400">
                  <c:v>0.28470000000000001</c:v>
                </c:pt>
                <c:pt idx="401">
                  <c:v>0.28470000000000001</c:v>
                </c:pt>
                <c:pt idx="402">
                  <c:v>0.28470000000000001</c:v>
                </c:pt>
                <c:pt idx="403">
                  <c:v>0.28470000000000001</c:v>
                </c:pt>
                <c:pt idx="404">
                  <c:v>0.28470000000000001</c:v>
                </c:pt>
                <c:pt idx="405">
                  <c:v>0.28470000000000001</c:v>
                </c:pt>
                <c:pt idx="406">
                  <c:v>0.28470000000000001</c:v>
                </c:pt>
                <c:pt idx="407">
                  <c:v>0.28470000000000001</c:v>
                </c:pt>
                <c:pt idx="408">
                  <c:v>0.28470000000000001</c:v>
                </c:pt>
                <c:pt idx="409">
                  <c:v>0.28470000000000001</c:v>
                </c:pt>
                <c:pt idx="410">
                  <c:v>0.28470000000000001</c:v>
                </c:pt>
                <c:pt idx="411">
                  <c:v>0.28470000000000001</c:v>
                </c:pt>
                <c:pt idx="412">
                  <c:v>0.28470000000000001</c:v>
                </c:pt>
                <c:pt idx="413">
                  <c:v>0.28470000000000001</c:v>
                </c:pt>
                <c:pt idx="414">
                  <c:v>0.28470000000000001</c:v>
                </c:pt>
                <c:pt idx="415">
                  <c:v>0.28470000000000001</c:v>
                </c:pt>
                <c:pt idx="416">
                  <c:v>0.28470000000000001</c:v>
                </c:pt>
                <c:pt idx="417">
                  <c:v>0.28470000000000001</c:v>
                </c:pt>
                <c:pt idx="418">
                  <c:v>0.28470000000000001</c:v>
                </c:pt>
                <c:pt idx="419">
                  <c:v>0.28470000000000001</c:v>
                </c:pt>
                <c:pt idx="420">
                  <c:v>0.28470000000000001</c:v>
                </c:pt>
                <c:pt idx="421">
                  <c:v>0.28470000000000001</c:v>
                </c:pt>
                <c:pt idx="422">
                  <c:v>0.28470000000000001</c:v>
                </c:pt>
                <c:pt idx="423">
                  <c:v>0.28470000000000001</c:v>
                </c:pt>
                <c:pt idx="424">
                  <c:v>0.28470000000000001</c:v>
                </c:pt>
                <c:pt idx="425">
                  <c:v>0.28470000000000001</c:v>
                </c:pt>
                <c:pt idx="426">
                  <c:v>0.28470000000000001</c:v>
                </c:pt>
                <c:pt idx="427">
                  <c:v>0.28470000000000001</c:v>
                </c:pt>
                <c:pt idx="428">
                  <c:v>0.28470000000000001</c:v>
                </c:pt>
                <c:pt idx="429">
                  <c:v>0.28470000000000001</c:v>
                </c:pt>
                <c:pt idx="430">
                  <c:v>0.28470000000000001</c:v>
                </c:pt>
                <c:pt idx="431">
                  <c:v>0.28470000000000001</c:v>
                </c:pt>
                <c:pt idx="432">
                  <c:v>0.28470000000000001</c:v>
                </c:pt>
                <c:pt idx="433">
                  <c:v>0.28470000000000001</c:v>
                </c:pt>
                <c:pt idx="434">
                  <c:v>0.28470000000000001</c:v>
                </c:pt>
                <c:pt idx="435">
                  <c:v>0.28470000000000001</c:v>
                </c:pt>
                <c:pt idx="436">
                  <c:v>0.28470000000000001</c:v>
                </c:pt>
                <c:pt idx="437">
                  <c:v>0.28470000000000001</c:v>
                </c:pt>
                <c:pt idx="438">
                  <c:v>0.28470000000000001</c:v>
                </c:pt>
                <c:pt idx="439">
                  <c:v>0.28470000000000001</c:v>
                </c:pt>
                <c:pt idx="440">
                  <c:v>0.28470000000000001</c:v>
                </c:pt>
                <c:pt idx="441">
                  <c:v>0.28470000000000001</c:v>
                </c:pt>
                <c:pt idx="442">
                  <c:v>0.28470000000000001</c:v>
                </c:pt>
                <c:pt idx="443">
                  <c:v>0.28470000000000001</c:v>
                </c:pt>
                <c:pt idx="444">
                  <c:v>0.28470000000000001</c:v>
                </c:pt>
                <c:pt idx="445">
                  <c:v>0.28470000000000001</c:v>
                </c:pt>
                <c:pt idx="446">
                  <c:v>0.28470000000000001</c:v>
                </c:pt>
                <c:pt idx="447">
                  <c:v>0.28470000000000001</c:v>
                </c:pt>
                <c:pt idx="448">
                  <c:v>0.28470000000000001</c:v>
                </c:pt>
                <c:pt idx="449">
                  <c:v>0.28470000000000001</c:v>
                </c:pt>
                <c:pt idx="450">
                  <c:v>0.28470000000000001</c:v>
                </c:pt>
                <c:pt idx="451">
                  <c:v>0.28470000000000001</c:v>
                </c:pt>
                <c:pt idx="452">
                  <c:v>0.28470000000000001</c:v>
                </c:pt>
                <c:pt idx="453">
                  <c:v>0.28470000000000001</c:v>
                </c:pt>
                <c:pt idx="454">
                  <c:v>0.28470000000000001</c:v>
                </c:pt>
                <c:pt idx="455">
                  <c:v>0.28470000000000001</c:v>
                </c:pt>
                <c:pt idx="456">
                  <c:v>0.28470000000000001</c:v>
                </c:pt>
                <c:pt idx="457">
                  <c:v>0.28470000000000001</c:v>
                </c:pt>
                <c:pt idx="458">
                  <c:v>0.28470000000000001</c:v>
                </c:pt>
                <c:pt idx="459">
                  <c:v>0.28470000000000001</c:v>
                </c:pt>
                <c:pt idx="460">
                  <c:v>0.28470000000000001</c:v>
                </c:pt>
                <c:pt idx="461">
                  <c:v>0.28470000000000001</c:v>
                </c:pt>
                <c:pt idx="462">
                  <c:v>0.28470000000000001</c:v>
                </c:pt>
                <c:pt idx="463">
                  <c:v>0.28470000000000001</c:v>
                </c:pt>
                <c:pt idx="464">
                  <c:v>0.28470000000000001</c:v>
                </c:pt>
                <c:pt idx="465">
                  <c:v>0.28470000000000001</c:v>
                </c:pt>
                <c:pt idx="466">
                  <c:v>0.28470000000000001</c:v>
                </c:pt>
                <c:pt idx="467">
                  <c:v>0.28470000000000001</c:v>
                </c:pt>
                <c:pt idx="468">
                  <c:v>0.28470000000000001</c:v>
                </c:pt>
                <c:pt idx="469">
                  <c:v>0.28470000000000001</c:v>
                </c:pt>
                <c:pt idx="470">
                  <c:v>0.28470000000000001</c:v>
                </c:pt>
                <c:pt idx="471">
                  <c:v>0.28470000000000001</c:v>
                </c:pt>
                <c:pt idx="472">
                  <c:v>0.28470000000000001</c:v>
                </c:pt>
                <c:pt idx="473">
                  <c:v>0.28470000000000001</c:v>
                </c:pt>
                <c:pt idx="474">
                  <c:v>0.28470000000000001</c:v>
                </c:pt>
                <c:pt idx="475">
                  <c:v>0.28470000000000001</c:v>
                </c:pt>
                <c:pt idx="476">
                  <c:v>0.28470000000000001</c:v>
                </c:pt>
                <c:pt idx="477">
                  <c:v>0.28470000000000001</c:v>
                </c:pt>
                <c:pt idx="478">
                  <c:v>0.28470000000000001</c:v>
                </c:pt>
                <c:pt idx="479">
                  <c:v>0.28470000000000001</c:v>
                </c:pt>
                <c:pt idx="480">
                  <c:v>0.28470000000000001</c:v>
                </c:pt>
                <c:pt idx="481">
                  <c:v>0.28470000000000001</c:v>
                </c:pt>
                <c:pt idx="482">
                  <c:v>0.28470000000000001</c:v>
                </c:pt>
                <c:pt idx="483">
                  <c:v>0.28470000000000001</c:v>
                </c:pt>
                <c:pt idx="484">
                  <c:v>0.28470000000000001</c:v>
                </c:pt>
                <c:pt idx="485">
                  <c:v>0.28470000000000001</c:v>
                </c:pt>
                <c:pt idx="486">
                  <c:v>0.28470000000000001</c:v>
                </c:pt>
                <c:pt idx="487">
                  <c:v>0.28470000000000001</c:v>
                </c:pt>
                <c:pt idx="488">
                  <c:v>0.28470000000000001</c:v>
                </c:pt>
                <c:pt idx="489">
                  <c:v>0.28470000000000001</c:v>
                </c:pt>
                <c:pt idx="490">
                  <c:v>0.28470000000000001</c:v>
                </c:pt>
                <c:pt idx="491">
                  <c:v>0.28470000000000001</c:v>
                </c:pt>
                <c:pt idx="492">
                  <c:v>0.28470000000000001</c:v>
                </c:pt>
                <c:pt idx="493">
                  <c:v>0.28470000000000001</c:v>
                </c:pt>
                <c:pt idx="494">
                  <c:v>0.28470000000000001</c:v>
                </c:pt>
                <c:pt idx="495">
                  <c:v>0.28470000000000001</c:v>
                </c:pt>
                <c:pt idx="496">
                  <c:v>0.28470000000000001</c:v>
                </c:pt>
                <c:pt idx="497">
                  <c:v>0.28470000000000001</c:v>
                </c:pt>
                <c:pt idx="498">
                  <c:v>0.28470000000000001</c:v>
                </c:pt>
                <c:pt idx="499">
                  <c:v>0.28470000000000001</c:v>
                </c:pt>
                <c:pt idx="500">
                  <c:v>0.28470000000000001</c:v>
                </c:pt>
                <c:pt idx="501">
                  <c:v>0.28470000000000001</c:v>
                </c:pt>
                <c:pt idx="502">
                  <c:v>0.28470000000000001</c:v>
                </c:pt>
                <c:pt idx="503">
                  <c:v>0.28470000000000001</c:v>
                </c:pt>
                <c:pt idx="504">
                  <c:v>0.28470000000000001</c:v>
                </c:pt>
                <c:pt idx="505">
                  <c:v>0.28470000000000001</c:v>
                </c:pt>
                <c:pt idx="506">
                  <c:v>0.28470000000000001</c:v>
                </c:pt>
                <c:pt idx="507">
                  <c:v>0.28470000000000001</c:v>
                </c:pt>
                <c:pt idx="508">
                  <c:v>0.28470000000000001</c:v>
                </c:pt>
                <c:pt idx="509">
                  <c:v>0.28470000000000001</c:v>
                </c:pt>
                <c:pt idx="510">
                  <c:v>0.28470000000000001</c:v>
                </c:pt>
                <c:pt idx="511">
                  <c:v>0.28470000000000001</c:v>
                </c:pt>
                <c:pt idx="512">
                  <c:v>0.28470000000000001</c:v>
                </c:pt>
                <c:pt idx="513">
                  <c:v>0.28470000000000001</c:v>
                </c:pt>
                <c:pt idx="514">
                  <c:v>0.28470000000000001</c:v>
                </c:pt>
                <c:pt idx="515">
                  <c:v>0.28470000000000001</c:v>
                </c:pt>
                <c:pt idx="516">
                  <c:v>0.28470000000000001</c:v>
                </c:pt>
                <c:pt idx="517">
                  <c:v>0.28470000000000001</c:v>
                </c:pt>
                <c:pt idx="518">
                  <c:v>0.28470000000000001</c:v>
                </c:pt>
                <c:pt idx="519">
                  <c:v>0.28470000000000001</c:v>
                </c:pt>
                <c:pt idx="520">
                  <c:v>0.28470000000000001</c:v>
                </c:pt>
                <c:pt idx="521">
                  <c:v>0.28470000000000001</c:v>
                </c:pt>
                <c:pt idx="522">
                  <c:v>0.28470000000000001</c:v>
                </c:pt>
                <c:pt idx="523">
                  <c:v>0.28470000000000001</c:v>
                </c:pt>
                <c:pt idx="524">
                  <c:v>0.28470000000000001</c:v>
                </c:pt>
                <c:pt idx="525">
                  <c:v>0.28470000000000001</c:v>
                </c:pt>
                <c:pt idx="526">
                  <c:v>0.28470000000000001</c:v>
                </c:pt>
                <c:pt idx="527">
                  <c:v>0.28470000000000001</c:v>
                </c:pt>
                <c:pt idx="528">
                  <c:v>0.28470000000000001</c:v>
                </c:pt>
                <c:pt idx="529">
                  <c:v>0.28470000000000001</c:v>
                </c:pt>
                <c:pt idx="530">
                  <c:v>0.28470000000000001</c:v>
                </c:pt>
                <c:pt idx="531">
                  <c:v>0.28470000000000001</c:v>
                </c:pt>
                <c:pt idx="532">
                  <c:v>0.28470000000000001</c:v>
                </c:pt>
                <c:pt idx="533">
                  <c:v>0.28470000000000001</c:v>
                </c:pt>
                <c:pt idx="534">
                  <c:v>0.28470000000000001</c:v>
                </c:pt>
                <c:pt idx="535">
                  <c:v>0.28470000000000001</c:v>
                </c:pt>
                <c:pt idx="536">
                  <c:v>0.28470000000000001</c:v>
                </c:pt>
                <c:pt idx="537">
                  <c:v>0.28470000000000001</c:v>
                </c:pt>
                <c:pt idx="538">
                  <c:v>0.28470000000000001</c:v>
                </c:pt>
                <c:pt idx="539">
                  <c:v>0.28470000000000001</c:v>
                </c:pt>
                <c:pt idx="540">
                  <c:v>0.28470000000000001</c:v>
                </c:pt>
                <c:pt idx="541">
                  <c:v>0.28470000000000001</c:v>
                </c:pt>
                <c:pt idx="542">
                  <c:v>0.28470000000000001</c:v>
                </c:pt>
                <c:pt idx="543">
                  <c:v>0.28470000000000001</c:v>
                </c:pt>
                <c:pt idx="544">
                  <c:v>0.28470000000000001</c:v>
                </c:pt>
                <c:pt idx="545">
                  <c:v>0.28470000000000001</c:v>
                </c:pt>
                <c:pt idx="546">
                  <c:v>0.28470000000000001</c:v>
                </c:pt>
                <c:pt idx="547">
                  <c:v>0.28470000000000001</c:v>
                </c:pt>
                <c:pt idx="548">
                  <c:v>0.28470000000000001</c:v>
                </c:pt>
                <c:pt idx="549">
                  <c:v>0.28470000000000001</c:v>
                </c:pt>
                <c:pt idx="550">
                  <c:v>0.28470000000000001</c:v>
                </c:pt>
                <c:pt idx="551">
                  <c:v>0.28470000000000001</c:v>
                </c:pt>
                <c:pt idx="552">
                  <c:v>0.28470000000000001</c:v>
                </c:pt>
                <c:pt idx="553">
                  <c:v>0.28470000000000001</c:v>
                </c:pt>
                <c:pt idx="554">
                  <c:v>0.28470000000000001</c:v>
                </c:pt>
                <c:pt idx="555">
                  <c:v>0.28470000000000001</c:v>
                </c:pt>
                <c:pt idx="556">
                  <c:v>0.28470000000000001</c:v>
                </c:pt>
                <c:pt idx="557">
                  <c:v>0.28470000000000001</c:v>
                </c:pt>
                <c:pt idx="558">
                  <c:v>0.28470000000000001</c:v>
                </c:pt>
                <c:pt idx="559">
                  <c:v>0.28470000000000001</c:v>
                </c:pt>
                <c:pt idx="560">
                  <c:v>0.28470000000000001</c:v>
                </c:pt>
                <c:pt idx="561">
                  <c:v>0.28470000000000001</c:v>
                </c:pt>
                <c:pt idx="562">
                  <c:v>0.28470000000000001</c:v>
                </c:pt>
                <c:pt idx="563">
                  <c:v>0.28470000000000001</c:v>
                </c:pt>
                <c:pt idx="564">
                  <c:v>0.28470000000000001</c:v>
                </c:pt>
                <c:pt idx="565">
                  <c:v>0.28470000000000001</c:v>
                </c:pt>
                <c:pt idx="566">
                  <c:v>0.28470000000000001</c:v>
                </c:pt>
                <c:pt idx="567">
                  <c:v>0.28470000000000001</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numCache>
            </c:numRef>
          </c:val>
        </c:ser>
        <c:ser>
          <c:idx val="2"/>
          <c:order val="3"/>
          <c:tx>
            <c:v>Abdeckung durch BHKW</c:v>
          </c:tx>
          <c:spPr>
            <a:solidFill>
              <a:srgbClr val="00B050">
                <a:alpha val="25000"/>
              </a:srgbClr>
            </a:solidFill>
          </c:spPr>
          <c:val>
            <c:numRef>
              <c:f>'Theorie Ausl. th.'!$P$6:$P$882</c:f>
              <c:numCache>
                <c:formatCode>General</c:formatCode>
                <c:ptCount val="877"/>
                <c:pt idx="0">
                  <c:v>0.56940000000000002</c:v>
                </c:pt>
                <c:pt idx="1">
                  <c:v>0.56940000000000002</c:v>
                </c:pt>
                <c:pt idx="2">
                  <c:v>0.56940000000000002</c:v>
                </c:pt>
                <c:pt idx="3">
                  <c:v>0.56940000000000002</c:v>
                </c:pt>
                <c:pt idx="4">
                  <c:v>0.56940000000000002</c:v>
                </c:pt>
                <c:pt idx="5">
                  <c:v>0.56940000000000002</c:v>
                </c:pt>
                <c:pt idx="6">
                  <c:v>0.56940000000000002</c:v>
                </c:pt>
                <c:pt idx="7">
                  <c:v>0.56940000000000002</c:v>
                </c:pt>
                <c:pt idx="8">
                  <c:v>0.56940000000000002</c:v>
                </c:pt>
                <c:pt idx="9">
                  <c:v>0.56940000000000002</c:v>
                </c:pt>
                <c:pt idx="10">
                  <c:v>0.56940000000000002</c:v>
                </c:pt>
                <c:pt idx="11">
                  <c:v>0.56940000000000002</c:v>
                </c:pt>
                <c:pt idx="12">
                  <c:v>0.56940000000000002</c:v>
                </c:pt>
                <c:pt idx="13">
                  <c:v>0.56940000000000002</c:v>
                </c:pt>
                <c:pt idx="14">
                  <c:v>0.56940000000000002</c:v>
                </c:pt>
                <c:pt idx="15">
                  <c:v>0.56940000000000002</c:v>
                </c:pt>
                <c:pt idx="16">
                  <c:v>0.56940000000000002</c:v>
                </c:pt>
                <c:pt idx="17">
                  <c:v>0.56940000000000002</c:v>
                </c:pt>
                <c:pt idx="18">
                  <c:v>0.56940000000000002</c:v>
                </c:pt>
                <c:pt idx="19">
                  <c:v>0.56940000000000002</c:v>
                </c:pt>
                <c:pt idx="20">
                  <c:v>0.56940000000000002</c:v>
                </c:pt>
                <c:pt idx="21">
                  <c:v>0.56940000000000002</c:v>
                </c:pt>
                <c:pt idx="22">
                  <c:v>0.56940000000000002</c:v>
                </c:pt>
                <c:pt idx="23">
                  <c:v>0.56940000000000002</c:v>
                </c:pt>
                <c:pt idx="24">
                  <c:v>0.56940000000000002</c:v>
                </c:pt>
                <c:pt idx="25">
                  <c:v>0.56940000000000002</c:v>
                </c:pt>
                <c:pt idx="26">
                  <c:v>0.56940000000000002</c:v>
                </c:pt>
                <c:pt idx="27">
                  <c:v>0.56940000000000002</c:v>
                </c:pt>
                <c:pt idx="28">
                  <c:v>0.56940000000000002</c:v>
                </c:pt>
                <c:pt idx="29">
                  <c:v>0.56940000000000002</c:v>
                </c:pt>
                <c:pt idx="30">
                  <c:v>0.56940000000000002</c:v>
                </c:pt>
                <c:pt idx="31">
                  <c:v>0.56940000000000002</c:v>
                </c:pt>
                <c:pt idx="32">
                  <c:v>0.56940000000000002</c:v>
                </c:pt>
                <c:pt idx="33">
                  <c:v>0.56940000000000002</c:v>
                </c:pt>
                <c:pt idx="34">
                  <c:v>0.56940000000000002</c:v>
                </c:pt>
                <c:pt idx="35">
                  <c:v>0.56940000000000002</c:v>
                </c:pt>
                <c:pt idx="36">
                  <c:v>0.56940000000000002</c:v>
                </c:pt>
                <c:pt idx="37">
                  <c:v>0.56940000000000002</c:v>
                </c:pt>
                <c:pt idx="38">
                  <c:v>0.56940000000000002</c:v>
                </c:pt>
                <c:pt idx="39">
                  <c:v>0.56940000000000002</c:v>
                </c:pt>
                <c:pt idx="40">
                  <c:v>0.56940000000000002</c:v>
                </c:pt>
                <c:pt idx="41">
                  <c:v>0.56940000000000002</c:v>
                </c:pt>
                <c:pt idx="42">
                  <c:v>0.56940000000000002</c:v>
                </c:pt>
                <c:pt idx="43">
                  <c:v>0.56940000000000002</c:v>
                </c:pt>
                <c:pt idx="44">
                  <c:v>0.56940000000000002</c:v>
                </c:pt>
                <c:pt idx="45">
                  <c:v>0.56940000000000002</c:v>
                </c:pt>
                <c:pt idx="46">
                  <c:v>0.56940000000000002</c:v>
                </c:pt>
                <c:pt idx="47">
                  <c:v>0.56940000000000002</c:v>
                </c:pt>
                <c:pt idx="48">
                  <c:v>0.56940000000000002</c:v>
                </c:pt>
                <c:pt idx="49">
                  <c:v>0.56940000000000002</c:v>
                </c:pt>
                <c:pt idx="50">
                  <c:v>0.56940000000000002</c:v>
                </c:pt>
                <c:pt idx="51">
                  <c:v>0.56940000000000002</c:v>
                </c:pt>
                <c:pt idx="52">
                  <c:v>0.56940000000000002</c:v>
                </c:pt>
                <c:pt idx="53">
                  <c:v>0.56940000000000002</c:v>
                </c:pt>
                <c:pt idx="54">
                  <c:v>0.56940000000000002</c:v>
                </c:pt>
                <c:pt idx="55">
                  <c:v>0.56940000000000002</c:v>
                </c:pt>
                <c:pt idx="56">
                  <c:v>0.56940000000000002</c:v>
                </c:pt>
                <c:pt idx="57">
                  <c:v>0.56940000000000002</c:v>
                </c:pt>
                <c:pt idx="58">
                  <c:v>0.56940000000000002</c:v>
                </c:pt>
                <c:pt idx="59">
                  <c:v>0.56940000000000002</c:v>
                </c:pt>
                <c:pt idx="60">
                  <c:v>0.56940000000000002</c:v>
                </c:pt>
                <c:pt idx="61">
                  <c:v>0.56940000000000002</c:v>
                </c:pt>
                <c:pt idx="62">
                  <c:v>0.56940000000000002</c:v>
                </c:pt>
                <c:pt idx="63">
                  <c:v>0.56940000000000002</c:v>
                </c:pt>
                <c:pt idx="64">
                  <c:v>0.56940000000000002</c:v>
                </c:pt>
                <c:pt idx="65">
                  <c:v>0.56940000000000002</c:v>
                </c:pt>
                <c:pt idx="66">
                  <c:v>0.56940000000000002</c:v>
                </c:pt>
                <c:pt idx="67">
                  <c:v>0.56940000000000002</c:v>
                </c:pt>
                <c:pt idx="68">
                  <c:v>0.56940000000000002</c:v>
                </c:pt>
                <c:pt idx="69">
                  <c:v>0.56940000000000002</c:v>
                </c:pt>
                <c:pt idx="70">
                  <c:v>0.5692770844449514</c:v>
                </c:pt>
                <c:pt idx="71">
                  <c:v>0.56723571311688725</c:v>
                </c:pt>
                <c:pt idx="72">
                  <c:v>0.5652134207231776</c:v>
                </c:pt>
                <c:pt idx="73">
                  <c:v>0.5632097676318506</c:v>
                </c:pt>
                <c:pt idx="74">
                  <c:v>0.56122433019878493</c:v>
                </c:pt>
                <c:pt idx="75">
                  <c:v>0.55925669997899641</c:v>
                </c:pt>
                <c:pt idx="76">
                  <c:v>0.55730648298678709</c:v>
                </c:pt>
                <c:pt idx="77">
                  <c:v>0.5553732990011313</c:v>
                </c:pt>
                <c:pt idx="78">
                  <c:v>0.55345678091298245</c:v>
                </c:pt>
                <c:pt idx="79">
                  <c:v>0.5515565741114673</c:v>
                </c:pt>
                <c:pt idx="80">
                  <c:v>0.54967233590619102</c:v>
                </c:pt>
                <c:pt idx="81">
                  <c:v>0.54780373498310375</c:v>
                </c:pt>
                <c:pt idx="82">
                  <c:v>0.54595045089159178</c:v>
                </c:pt>
                <c:pt idx="83">
                  <c:v>0.54411217356064312</c:v>
                </c:pt>
                <c:pt idx="84">
                  <c:v>0.54228860284210945</c:v>
                </c:pt>
                <c:pt idx="85">
                  <c:v>0.54047944807924564</c:v>
                </c:pt>
                <c:pt idx="86">
                  <c:v>0.5386844276988465</c:v>
                </c:pt>
                <c:pt idx="87">
                  <c:v>0.53690326882543093</c:v>
                </c:pt>
                <c:pt idx="88">
                  <c:v>0.53513570691604673</c:v>
                </c:pt>
                <c:pt idx="89">
                  <c:v>0.53338148541436647</c:v>
                </c:pt>
                <c:pt idx="90">
                  <c:v>0.53164035542285804</c:v>
                </c:pt>
                <c:pt idx="91">
                  <c:v>0.52991207539189022</c:v>
                </c:pt>
                <c:pt idx="92">
                  <c:v>0.52819641082472557</c:v>
                </c:pt>
                <c:pt idx="93">
                  <c:v>0.5264931339974237</c:v>
                </c:pt>
                <c:pt idx="94">
                  <c:v>0.52480202369275153</c:v>
                </c:pt>
                <c:pt idx="95">
                  <c:v>0.52312286494725702</c:v>
                </c:pt>
                <c:pt idx="96">
                  <c:v>0.52145544881072547</c:v>
                </c:pt>
                <c:pt idx="97">
                  <c:v>0.51979957211728811</c:v>
                </c:pt>
                <c:pt idx="98">
                  <c:v>0.51815503726750789</c:v>
                </c:pt>
                <c:pt idx="99">
                  <c:v>0.5165216520208048</c:v>
                </c:pt>
                <c:pt idx="100">
                  <c:v>0.51489922929763621</c:v>
                </c:pt>
                <c:pt idx="101">
                  <c:v>0.51328758699087695</c:v>
                </c:pt>
                <c:pt idx="102">
                  <c:v>0.51168654778588751</c:v>
                </c:pt>
                <c:pt idx="103">
                  <c:v>0.51009593898878736</c:v>
                </c:pt>
                <c:pt idx="104">
                  <c:v>0.50851559236248456</c:v>
                </c:pt>
                <c:pt idx="105">
                  <c:v>0.50694534397003987</c:v>
                </c:pt>
                <c:pt idx="106">
                  <c:v>0.50538503402497037</c:v>
                </c:pt>
                <c:pt idx="107">
                  <c:v>0.50383450674812447</c:v>
                </c:pt>
                <c:pt idx="108">
                  <c:v>0.50229361023077812</c:v>
                </c:pt>
                <c:pt idx="109">
                  <c:v>0.5007621963036305</c:v>
                </c:pt>
                <c:pt idx="110">
                  <c:v>0.49924012041139121</c:v>
                </c:pt>
                <c:pt idx="111">
                  <c:v>0.49772724149267122</c:v>
                </c:pt>
                <c:pt idx="112">
                  <c:v>0.49622342186491031</c:v>
                </c:pt>
                <c:pt idx="113">
                  <c:v>0.49472852711408311</c:v>
                </c:pt>
                <c:pt idx="114">
                  <c:v>0.49324242598894952</c:v>
                </c:pt>
                <c:pt idx="115">
                  <c:v>0.49176499029961862</c:v>
                </c:pt>
                <c:pt idx="116">
                  <c:v>0.49029609482022041</c:v>
                </c:pt>
                <c:pt idx="117">
                  <c:v>0.48883561719547819</c:v>
                </c:pt>
                <c:pt idx="118">
                  <c:v>0.48738343785100124</c:v>
                </c:pt>
                <c:pt idx="119">
                  <c:v>0.48593943990711175</c:v>
                </c:pt>
                <c:pt idx="120">
                  <c:v>0.48450350909604412</c:v>
                </c:pt>
                <c:pt idx="121">
                  <c:v>0.48307553368235445</c:v>
                </c:pt>
                <c:pt idx="122">
                  <c:v>0.48165540438639121</c:v>
                </c:pt>
                <c:pt idx="123">
                  <c:v>0.48024301431068672</c:v>
                </c:pt>
                <c:pt idx="124">
                  <c:v>0.47883825886913223</c:v>
                </c:pt>
                <c:pt idx="125">
                  <c:v>0.47744103571881247</c:v>
                </c:pt>
                <c:pt idx="126">
                  <c:v>0.4760512446943781</c:v>
                </c:pt>
                <c:pt idx="127">
                  <c:v>0.47466878774484245</c:v>
                </c:pt>
                <c:pt idx="128">
                  <c:v>0.47329356887269491</c:v>
                </c:pt>
                <c:pt idx="129">
                  <c:v>0.47192549407522821</c:v>
                </c:pt>
                <c:pt idx="130">
                  <c:v>0.47056447128798273</c:v>
                </c:pt>
                <c:pt idx="131">
                  <c:v>0.46921041033021649</c:v>
                </c:pt>
                <c:pt idx="132">
                  <c:v>0.46786322285231241</c:v>
                </c:pt>
                <c:pt idx="133">
                  <c:v>0.46652282228503961</c:v>
                </c:pt>
                <c:pt idx="134">
                  <c:v>0.46518912379059274</c:v>
                </c:pt>
                <c:pt idx="135">
                  <c:v>0.46386204421532917</c:v>
                </c:pt>
                <c:pt idx="136">
                  <c:v>0.46254150204413924</c:v>
                </c:pt>
                <c:pt idx="137">
                  <c:v>0.46122741735637562</c:v>
                </c:pt>
                <c:pt idx="138">
                  <c:v>0.45991971178328239</c:v>
                </c:pt>
                <c:pt idx="139">
                  <c:v>0.45861830846685891</c:v>
                </c:pt>
                <c:pt idx="140">
                  <c:v>0.45732313202010244</c:v>
                </c:pt>
                <c:pt idx="141">
                  <c:v>0.45603410848857195</c:v>
                </c:pt>
                <c:pt idx="142">
                  <c:v>0.45475116531322235</c:v>
                </c:pt>
                <c:pt idx="143">
                  <c:v>0.45347423129445608</c:v>
                </c:pt>
                <c:pt idx="144">
                  <c:v>0.4522032365573454</c:v>
                </c:pt>
                <c:pt idx="145">
                  <c:v>0.45093811251798044</c:v>
                </c:pt>
                <c:pt idx="146">
                  <c:v>0.44967879185089554</c:v>
                </c:pt>
                <c:pt idx="147">
                  <c:v>0.44842520845753686</c:v>
                </c:pt>
                <c:pt idx="148">
                  <c:v>0.44717729743572687</c:v>
                </c:pt>
                <c:pt idx="149">
                  <c:v>0.44593499505009071</c:v>
                </c:pt>
                <c:pt idx="150">
                  <c:v>0.44469823870340608</c:v>
                </c:pt>
                <c:pt idx="151">
                  <c:v>0.4434669669088428</c:v>
                </c:pt>
                <c:pt idx="152">
                  <c:v>0.44224111926305887</c:v>
                </c:pt>
                <c:pt idx="153">
                  <c:v>0.44102063642011957</c:v>
                </c:pt>
                <c:pt idx="154">
                  <c:v>0.43980546006621157</c:v>
                </c:pt>
                <c:pt idx="155">
                  <c:v>0.43859553289512099</c:v>
                </c:pt>
                <c:pt idx="156">
                  <c:v>0.43739079858444851</c:v>
                </c:pt>
                <c:pt idx="157">
                  <c:v>0.43619120177253401</c:v>
                </c:pt>
                <c:pt idx="158">
                  <c:v>0.43499668803606617</c:v>
                </c:pt>
                <c:pt idx="159">
                  <c:v>0.43380720386835203</c:v>
                </c:pt>
                <c:pt idx="160">
                  <c:v>0.43262269665822239</c:v>
                </c:pt>
                <c:pt idx="161">
                  <c:v>0.4314431146695521</c:v>
                </c:pt>
                <c:pt idx="162">
                  <c:v>0.43026840702137181</c:v>
                </c:pt>
                <c:pt idx="163">
                  <c:v>0.42909852366855228</c:v>
                </c:pt>
                <c:pt idx="164">
                  <c:v>0.42793341538304064</c:v>
                </c:pt>
                <c:pt idx="165">
                  <c:v>0.42677303373562792</c:v>
                </c:pt>
                <c:pt idx="166">
                  <c:v>0.42561733107823374</c:v>
                </c:pt>
                <c:pt idx="167">
                  <c:v>0.4244662605266859</c:v>
                </c:pt>
                <c:pt idx="168">
                  <c:v>0.42331977594398129</c:v>
                </c:pt>
                <c:pt idx="169">
                  <c:v>0.42217783192401059</c:v>
                </c:pt>
                <c:pt idx="170">
                  <c:v>0.42104038377573161</c:v>
                </c:pt>
                <c:pt idx="171">
                  <c:v>0.41990738750777623</c:v>
                </c:pt>
                <c:pt idx="172">
                  <c:v>0.41877879981347632</c:v>
                </c:pt>
                <c:pt idx="173">
                  <c:v>0.41765457805629547</c:v>
                </c:pt>
                <c:pt idx="174">
                  <c:v>0.41653468025565321</c:v>
                </c:pt>
                <c:pt idx="175">
                  <c:v>0.41541906507312787</c:v>
                </c:pt>
                <c:pt idx="176">
                  <c:v>0.4143076917990276</c:v>
                </c:pt>
                <c:pt idx="177">
                  <c:v>0.41320052033931598</c:v>
                </c:pt>
                <c:pt idx="178">
                  <c:v>0.41209751120288241</c:v>
                </c:pt>
                <c:pt idx="179">
                  <c:v>0.41099862548914534</c:v>
                </c:pt>
                <c:pt idx="180">
                  <c:v>0.40990382487597765</c:v>
                </c:pt>
                <c:pt idx="181">
                  <c:v>0.40881307160794544</c:v>
                </c:pt>
                <c:pt idx="182">
                  <c:v>0.40772632848484847</c:v>
                </c:pt>
                <c:pt idx="183">
                  <c:v>0.40664355885055459</c:v>
                </c:pt>
                <c:pt idx="184">
                  <c:v>0.40556472658211884</c:v>
                </c:pt>
                <c:pt idx="185">
                  <c:v>0.40448979607917601</c:v>
                </c:pt>
                <c:pt idx="186">
                  <c:v>0.40341873225360314</c:v>
                </c:pt>
                <c:pt idx="187">
                  <c:v>0.40235150051943824</c:v>
                </c:pt>
                <c:pt idx="188">
                  <c:v>0.40128806678305251</c:v>
                </c:pt>
                <c:pt idx="189">
                  <c:v>0.40022839743356398</c:v>
                </c:pt>
                <c:pt idx="190">
                  <c:v>0.39917245933348899</c:v>
                </c:pt>
                <c:pt idx="191">
                  <c:v>0.39812021980962198</c:v>
                </c:pt>
                <c:pt idx="192">
                  <c:v>0.3970716466441383</c:v>
                </c:pt>
                <c:pt idx="193">
                  <c:v>0.39602670806591256</c:v>
                </c:pt>
                <c:pt idx="194">
                  <c:v>0.39498537274204637</c:v>
                </c:pt>
                <c:pt idx="195">
                  <c:v>0.39394760976960042</c:v>
                </c:pt>
                <c:pt idx="196">
                  <c:v>0.39291338866752257</c:v>
                </c:pt>
                <c:pt idx="197">
                  <c:v>0.39188267936876953</c:v>
                </c:pt>
                <c:pt idx="198">
                  <c:v>0.39085545221261364</c:v>
                </c:pt>
                <c:pt idx="199">
                  <c:v>0.38983167793713092</c:v>
                </c:pt>
                <c:pt idx="200">
                  <c:v>0.38881132767186566</c:v>
                </c:pt>
                <c:pt idx="201">
                  <c:v>0.38779437293066454</c:v>
                </c:pt>
                <c:pt idx="202">
                  <c:v>0.38678078560467855</c:v>
                </c:pt>
                <c:pt idx="203">
                  <c:v>0.38577053795552463</c:v>
                </c:pt>
                <c:pt idx="204">
                  <c:v>0.38476360260860543</c:v>
                </c:pt>
                <c:pt idx="205">
                  <c:v>0.38375995254658146</c:v>
                </c:pt>
                <c:pt idx="206">
                  <c:v>0.38275956110299103</c:v>
                </c:pt>
                <c:pt idx="207">
                  <c:v>0.38176240195601485</c:v>
                </c:pt>
                <c:pt idx="208">
                  <c:v>0.38076844912238172</c:v>
                </c:pt>
                <c:pt idx="209">
                  <c:v>0.37977767695140885</c:v>
                </c:pt>
                <c:pt idx="210">
                  <c:v>0.37879006011917704</c:v>
                </c:pt>
                <c:pt idx="211">
                  <c:v>0.37780557362283396</c:v>
                </c:pt>
                <c:pt idx="212">
                  <c:v>0.37682419277502377</c:v>
                </c:pt>
                <c:pt idx="213">
                  <c:v>0.37584589319843853</c:v>
                </c:pt>
                <c:pt idx="214">
                  <c:v>0.37487065082048943</c:v>
                </c:pt>
                <c:pt idx="215">
                  <c:v>0.37389844186809373</c:v>
                </c:pt>
                <c:pt idx="216">
                  <c:v>0.37292924286257489</c:v>
                </c:pt>
                <c:pt idx="217">
                  <c:v>0.37196303061467262</c:v>
                </c:pt>
                <c:pt idx="218">
                  <c:v>0.37099978221965957</c:v>
                </c:pt>
                <c:pt idx="219">
                  <c:v>0.3700394750525634</c:v>
                </c:pt>
                <c:pt idx="220">
                  <c:v>0.36908208676348975</c:v>
                </c:pt>
                <c:pt idx="221">
                  <c:v>0.36812759527304439</c:v>
                </c:pt>
                <c:pt idx="222">
                  <c:v>0.36717597876785224</c:v>
                </c:pt>
                <c:pt idx="223">
                  <c:v>0.36622721569617012</c:v>
                </c:pt>
                <c:pt idx="224">
                  <c:v>0.36528128476359112</c:v>
                </c:pt>
                <c:pt idx="225">
                  <c:v>0.3643381649288383</c:v>
                </c:pt>
                <c:pt idx="226">
                  <c:v>0.36339783539964665</c:v>
                </c:pt>
                <c:pt idx="227">
                  <c:v>0.36246027562872751</c:v>
                </c:pt>
                <c:pt idx="228">
                  <c:v>0.36152546530981833</c:v>
                </c:pt>
                <c:pt idx="229">
                  <c:v>0.36059338437381194</c:v>
                </c:pt>
                <c:pt idx="230">
                  <c:v>0.35966401298496453</c:v>
                </c:pt>
                <c:pt idx="231">
                  <c:v>0.35873733153718113</c:v>
                </c:pt>
                <c:pt idx="232">
                  <c:v>0.35781332065037519</c:v>
                </c:pt>
                <c:pt idx="233">
                  <c:v>0.35689196116690158</c:v>
                </c:pt>
                <c:pt idx="234">
                  <c:v>0.35597323414806203</c:v>
                </c:pt>
                <c:pt idx="235">
                  <c:v>0.35505712087067798</c:v>
                </c:pt>
                <c:pt idx="236">
                  <c:v>0.35414360282373303</c:v>
                </c:pt>
                <c:pt idx="237">
                  <c:v>0.35323266170508161</c:v>
                </c:pt>
                <c:pt idx="238">
                  <c:v>0.35232427941822175</c:v>
                </c:pt>
                <c:pt idx="239">
                  <c:v>0.35141843806913109</c:v>
                </c:pt>
                <c:pt idx="240">
                  <c:v>0.35051511996316509</c:v>
                </c:pt>
                <c:pt idx="241">
                  <c:v>0.34961430760201495</c:v>
                </c:pt>
                <c:pt idx="242">
                  <c:v>0.34871598368072487</c:v>
                </c:pt>
                <c:pt idx="243">
                  <c:v>0.34782013108476639</c:v>
                </c:pt>
                <c:pt idx="244">
                  <c:v>0.34692673288716858</c:v>
                </c:pt>
                <c:pt idx="245">
                  <c:v>0.3460357723457036</c:v>
                </c:pt>
                <c:pt idx="246">
                  <c:v>0.34514723290012583</c:v>
                </c:pt>
                <c:pt idx="247">
                  <c:v>0.34426109816946271</c:v>
                </c:pt>
                <c:pt idx="248">
                  <c:v>0.34337735194935692</c:v>
                </c:pt>
                <c:pt idx="249">
                  <c:v>0.34249597820945921</c:v>
                </c:pt>
                <c:pt idx="250">
                  <c:v>0.3416169610908687</c:v>
                </c:pt>
                <c:pt idx="251">
                  <c:v>0.34074028490362207</c:v>
                </c:pt>
                <c:pt idx="252">
                  <c:v>0.33986593412422883</c:v>
                </c:pt>
                <c:pt idx="253">
                  <c:v>0.33899389339325237</c:v>
                </c:pt>
                <c:pt idx="254">
                  <c:v>0.3381241475129354</c:v>
                </c:pt>
                <c:pt idx="255">
                  <c:v>0.33725668144486898</c:v>
                </c:pt>
                <c:pt idx="256">
                  <c:v>0.33639148030770416</c:v>
                </c:pt>
                <c:pt idx="257">
                  <c:v>0.3355285293749054</c:v>
                </c:pt>
                <c:pt idx="258">
                  <c:v>0.33466781407254509</c:v>
                </c:pt>
                <c:pt idx="259">
                  <c:v>0.33380931997713659</c:v>
                </c:pt>
                <c:pt idx="260">
                  <c:v>0.33295303281350797</c:v>
                </c:pt>
                <c:pt idx="261">
                  <c:v>0.33209893845271254</c:v>
                </c:pt>
                <c:pt idx="262">
                  <c:v>0.33124702290997743</c:v>
                </c:pt>
                <c:pt idx="263">
                  <c:v>0.33039727234268867</c:v>
                </c:pt>
                <c:pt idx="264">
                  <c:v>0.32954967304841121</c:v>
                </c:pt>
                <c:pt idx="265">
                  <c:v>0.32870421146294471</c:v>
                </c:pt>
                <c:pt idx="266">
                  <c:v>0.32786087415841336</c:v>
                </c:pt>
                <c:pt idx="267">
                  <c:v>0.32701964784138882</c:v>
                </c:pt>
                <c:pt idx="268">
                  <c:v>0.32618051935104653</c:v>
                </c:pt>
                <c:pt idx="269">
                  <c:v>0.32534347565735311</c:v>
                </c:pt>
                <c:pt idx="270">
                  <c:v>0.32450850385928653</c:v>
                </c:pt>
                <c:pt idx="271">
                  <c:v>0.32367559118308553</c:v>
                </c:pt>
                <c:pt idx="272">
                  <c:v>0.32284472498053041</c:v>
                </c:pt>
                <c:pt idx="273">
                  <c:v>0.3220158927272524</c:v>
                </c:pt>
                <c:pt idx="274">
                  <c:v>0.32118908202107255</c:v>
                </c:pt>
                <c:pt idx="275">
                  <c:v>0.32036428058036803</c:v>
                </c:pt>
                <c:pt idx="276">
                  <c:v>0.31954147624246743</c:v>
                </c:pt>
                <c:pt idx="277">
                  <c:v>0.31872065696207164</c:v>
                </c:pt>
                <c:pt idx="278">
                  <c:v>0.31790181080970248</c:v>
                </c:pt>
                <c:pt idx="279">
                  <c:v>0.31708492597017679</c:v>
                </c:pt>
                <c:pt idx="280">
                  <c:v>0.31626999074110596</c:v>
                </c:pt>
                <c:pt idx="281">
                  <c:v>0.31545699353142087</c:v>
                </c:pt>
                <c:pt idx="282">
                  <c:v>0.31464592285992099</c:v>
                </c:pt>
                <c:pt idx="283">
                  <c:v>0.31383676735384725</c:v>
                </c:pt>
                <c:pt idx="284">
                  <c:v>0.31302951574747906</c:v>
                </c:pt>
                <c:pt idx="285">
                  <c:v>0.31222415688075356</c:v>
                </c:pt>
                <c:pt idx="286">
                  <c:v>0.31142067969790832</c:v>
                </c:pt>
                <c:pt idx="287">
                  <c:v>0.31061907324614546</c:v>
                </c:pt>
                <c:pt idx="288">
                  <c:v>0.30981932667431722</c:v>
                </c:pt>
                <c:pt idx="289">
                  <c:v>0.30902142923163423</c:v>
                </c:pt>
                <c:pt idx="290">
                  <c:v>0.30822537026639307</c:v>
                </c:pt>
                <c:pt idx="291">
                  <c:v>0.3074311392247252</c:v>
                </c:pt>
                <c:pt idx="292">
                  <c:v>0.30663872564936534</c:v>
                </c:pt>
                <c:pt idx="293">
                  <c:v>0.30584811917843968</c:v>
                </c:pt>
                <c:pt idx="294">
                  <c:v>0.30505930954427407</c:v>
                </c:pt>
                <c:pt idx="295">
                  <c:v>0.30427228657222005</c:v>
                </c:pt>
                <c:pt idx="296">
                  <c:v>0.3034870401794999</c:v>
                </c:pt>
                <c:pt idx="297">
                  <c:v>0.30270356037407009</c:v>
                </c:pt>
                <c:pt idx="298">
                  <c:v>0.30192183725350219</c:v>
                </c:pt>
                <c:pt idx="299">
                  <c:v>0.30114186100388163</c:v>
                </c:pt>
                <c:pt idx="300">
                  <c:v>0.30036362189872312</c:v>
                </c:pt>
                <c:pt idx="301">
                  <c:v>0.29958711029790364</c:v>
                </c:pt>
                <c:pt idx="302">
                  <c:v>0.29881231664661112</c:v>
                </c:pt>
                <c:pt idx="303">
                  <c:v>0.29803923147431044</c:v>
                </c:pt>
                <c:pt idx="304">
                  <c:v>0.29726784539372386</c:v>
                </c:pt>
                <c:pt idx="305">
                  <c:v>0.29649814909982863</c:v>
                </c:pt>
                <c:pt idx="306">
                  <c:v>0.295730133368869</c:v>
                </c:pt>
                <c:pt idx="307">
                  <c:v>0.29496378905738319</c:v>
                </c:pt>
                <c:pt idx="308">
                  <c:v>0.29419910710124586</c:v>
                </c:pt>
                <c:pt idx="309">
                  <c:v>0.2934360785147242</c:v>
                </c:pt>
                <c:pt idx="310">
                  <c:v>0.29267469438954907</c:v>
                </c:pt>
                <c:pt idx="311">
                  <c:v>0.2919149458939998</c:v>
                </c:pt>
                <c:pt idx="312">
                  <c:v>0.29115682427200218</c:v>
                </c:pt>
                <c:pt idx="313">
                  <c:v>0.29040032084224088</c:v>
                </c:pt>
                <c:pt idx="314">
                  <c:v>0.28964542699728435</c:v>
                </c:pt>
                <c:pt idx="315">
                  <c:v>0.28889213420272297</c:v>
                </c:pt>
                <c:pt idx="316">
                  <c:v>0.28814043399631994</c:v>
                </c:pt>
                <c:pt idx="317">
                  <c:v>0.28739031798717518</c:v>
                </c:pt>
                <c:pt idx="318">
                  <c:v>0.28664177785490019</c:v>
                </c:pt>
                <c:pt idx="319">
                  <c:v>0.28589480534880662</c:v>
                </c:pt>
                <c:pt idx="320">
                  <c:v>0.28514939228710567</c:v>
                </c:pt>
                <c:pt idx="321">
                  <c:v>0.28440553055611917</c:v>
                </c:pt>
                <c:pt idx="322">
                  <c:v>0.28366321210950307</c:v>
                </c:pt>
                <c:pt idx="323">
                  <c:v>0.28292242896748054</c:v>
                </c:pt>
                <c:pt idx="324">
                  <c:v>0.28218317321608821</c:v>
                </c:pt>
                <c:pt idx="325">
                  <c:v>0.28144543700643088</c:v>
                </c:pt>
                <c:pt idx="326">
                  <c:v>0.28070921255394943</c:v>
                </c:pt>
                <c:pt idx="327">
                  <c:v>0.27997449213769687</c:v>
                </c:pt>
                <c:pt idx="328">
                  <c:v>0.27924126809962624</c:v>
                </c:pt>
                <c:pt idx="329">
                  <c:v>0.27850953284388857</c:v>
                </c:pt>
                <c:pt idx="330">
                  <c:v>0.2777792788361394</c:v>
                </c:pt>
                <c:pt idx="331">
                  <c:v>0.27705049860285702</c:v>
                </c:pt>
                <c:pt idx="332">
                  <c:v>0.27632318473066897</c:v>
                </c:pt>
                <c:pt idx="333">
                  <c:v>0.27559732986568841</c:v>
                </c:pt>
                <c:pt idx="334">
                  <c:v>0.27487292671285968</c:v>
                </c:pt>
                <c:pt idx="335">
                  <c:v>0.27414996803531355</c:v>
                </c:pt>
                <c:pt idx="336">
                  <c:v>0.27342844665373023</c:v>
                </c:pt>
                <c:pt idx="337">
                  <c:v>0.2727083554457127</c:v>
                </c:pt>
                <c:pt idx="338">
                  <c:v>0.2719896873451676</c:v>
                </c:pt>
                <c:pt idx="339">
                  <c:v>0.27127243534169498</c:v>
                </c:pt>
                <c:pt idx="340">
                  <c:v>0.27055659247998698</c:v>
                </c:pt>
                <c:pt idx="341">
                  <c:v>0.26984215185923355</c:v>
                </c:pt>
                <c:pt idx="342">
                  <c:v>0.26912910663253764</c:v>
                </c:pt>
                <c:pt idx="343">
                  <c:v>0.26841745000633743</c:v>
                </c:pt>
                <c:pt idx="344">
                  <c:v>0.26770717523983689</c:v>
                </c:pt>
                <c:pt idx="345">
                  <c:v>0.26699827564444356</c:v>
                </c:pt>
                <c:pt idx="346">
                  <c:v>0.26629074458321489</c:v>
                </c:pt>
                <c:pt idx="347">
                  <c:v>0.26558457547031089</c:v>
                </c:pt>
                <c:pt idx="348">
                  <c:v>0.2648797617704548</c:v>
                </c:pt>
                <c:pt idx="349">
                  <c:v>0.26417629699840062</c:v>
                </c:pt>
                <c:pt idx="350">
                  <c:v>0.26347417471840884</c:v>
                </c:pt>
                <c:pt idx="351">
                  <c:v>0.26277338854372689</c:v>
                </c:pt>
                <c:pt idx="352">
                  <c:v>0.26207393213607921</c:v>
                </c:pt>
                <c:pt idx="353">
                  <c:v>0.26137579920516196</c:v>
                </c:pt>
                <c:pt idx="354">
                  <c:v>0.26067898350814567</c:v>
                </c:pt>
                <c:pt idx="355">
                  <c:v>0.25998347884918349</c:v>
                </c:pt>
                <c:pt idx="356">
                  <c:v>0.25928927907892674</c:v>
                </c:pt>
                <c:pt idx="357">
                  <c:v>0.25859637809404634</c:v>
                </c:pt>
                <c:pt idx="358">
                  <c:v>0.25790476983676058</c:v>
                </c:pt>
                <c:pt idx="359">
                  <c:v>0.25721444829436912</c:v>
                </c:pt>
                <c:pt idx="360">
                  <c:v>0.25652540749879282</c:v>
                </c:pt>
                <c:pt idx="361">
                  <c:v>0.25583764152611987</c:v>
                </c:pt>
                <c:pt idx="362">
                  <c:v>0.25515114449615739</c:v>
                </c:pt>
                <c:pt idx="363">
                  <c:v>0.2544659105719892</c:v>
                </c:pt>
                <c:pt idx="364">
                  <c:v>0.25378193395953907</c:v>
                </c:pt>
                <c:pt idx="365">
                  <c:v>0.25309920890713922</c:v>
                </c:pt>
                <c:pt idx="366">
                  <c:v>0.25241772970510534</c:v>
                </c:pt>
                <c:pt idx="367">
                  <c:v>0.25173749068531592</c:v>
                </c:pt>
                <c:pt idx="368">
                  <c:v>0.25105848622079718</c:v>
                </c:pt>
                <c:pt idx="369">
                  <c:v>0.25038071072531409</c:v>
                </c:pt>
                <c:pt idx="370">
                  <c:v>0.24970415865296547</c:v>
                </c:pt>
                <c:pt idx="371">
                  <c:v>0.24902882449778463</c:v>
                </c:pt>
                <c:pt idx="372">
                  <c:v>0.24835470279334515</c:v>
                </c:pt>
                <c:pt idx="373">
                  <c:v>0.24768178811237163</c:v>
                </c:pt>
                <c:pt idx="374">
                  <c:v>0.24701007506635508</c:v>
                </c:pt>
                <c:pt idx="375">
                  <c:v>0.24633955830517296</c:v>
                </c:pt>
                <c:pt idx="376">
                  <c:v>0.24567023251671438</c:v>
                </c:pt>
                <c:pt idx="377">
                  <c:v>0.24500209242650983</c:v>
                </c:pt>
                <c:pt idx="378">
                  <c:v>0.2443351327973653</c:v>
                </c:pt>
                <c:pt idx="379">
                  <c:v>0.24366934842900112</c:v>
                </c:pt>
                <c:pt idx="380">
                  <c:v>0.24300473415769486</c:v>
                </c:pt>
                <c:pt idx="381">
                  <c:v>0.2423412848559291</c:v>
                </c:pt>
                <c:pt idx="382">
                  <c:v>0.24167899543204341</c:v>
                </c:pt>
                <c:pt idx="383">
                  <c:v>0.2410178608298903</c:v>
                </c:pt>
                <c:pt idx="384">
                  <c:v>0.24035787602849568</c:v>
                </c:pt>
                <c:pt idx="385">
                  <c:v>0.23969903604172293</c:v>
                </c:pt>
                <c:pt idx="386">
                  <c:v>0.23904133591794174</c:v>
                </c:pt>
                <c:pt idx="387">
                  <c:v>0.23838477073970088</c:v>
                </c:pt>
                <c:pt idx="388">
                  <c:v>0.23772933562340381</c:v>
                </c:pt>
                <c:pt idx="389">
                  <c:v>0.23707502571898964</c:v>
                </c:pt>
                <c:pt idx="390">
                  <c:v>0.23642183620961754</c:v>
                </c:pt>
                <c:pt idx="391">
                  <c:v>0.23576976231135371</c:v>
                </c:pt>
                <c:pt idx="392">
                  <c:v>0.23511879927286417</c:v>
                </c:pt>
                <c:pt idx="393">
                  <c:v>0.23446894237510918</c:v>
                </c:pt>
                <c:pt idx="394">
                  <c:v>0.23382018693104289</c:v>
                </c:pt>
                <c:pt idx="395">
                  <c:v>0.23317252828531521</c:v>
                </c:pt>
                <c:pt idx="396">
                  <c:v>0.23252596181397844</c:v>
                </c:pt>
                <c:pt idx="397">
                  <c:v>0.23188048292419616</c:v>
                </c:pt>
                <c:pt idx="398">
                  <c:v>0.23123608705395693</c:v>
                </c:pt>
                <c:pt idx="399">
                  <c:v>0.23059276967178954</c:v>
                </c:pt>
                <c:pt idx="400">
                  <c:v>0.22995052627648338</c:v>
                </c:pt>
                <c:pt idx="401">
                  <c:v>0.22930935239681083</c:v>
                </c:pt>
                <c:pt idx="402">
                  <c:v>0.22866924359125373</c:v>
                </c:pt>
                <c:pt idx="403">
                  <c:v>0.22803019544773229</c:v>
                </c:pt>
                <c:pt idx="404">
                  <c:v>0.22739220358333723</c:v>
                </c:pt>
                <c:pt idx="405">
                  <c:v>0.22675526364406617</c:v>
                </c:pt>
                <c:pt idx="406">
                  <c:v>0.22611937130456128</c:v>
                </c:pt>
                <c:pt idx="407">
                  <c:v>0.2254845222678511</c:v>
                </c:pt>
                <c:pt idx="408">
                  <c:v>0.22485071226509468</c:v>
                </c:pt>
                <c:pt idx="409">
                  <c:v>0.22421793705532977</c:v>
                </c:pt>
                <c:pt idx="410">
                  <c:v>0.22358619242522237</c:v>
                </c:pt>
                <c:pt idx="411">
                  <c:v>0.22295547418882011</c:v>
                </c:pt>
                <c:pt idx="412">
                  <c:v>0.22232577818730803</c:v>
                </c:pt>
                <c:pt idx="413">
                  <c:v>0.22169710028876766</c:v>
                </c:pt>
                <c:pt idx="414">
                  <c:v>0.22106943638793775</c:v>
                </c:pt>
                <c:pt idx="415">
                  <c:v>0.22044278240597903</c:v>
                </c:pt>
                <c:pt idx="416">
                  <c:v>0.21981713429024063</c:v>
                </c:pt>
                <c:pt idx="417">
                  <c:v>0.21919248801402935</c:v>
                </c:pt>
                <c:pt idx="418">
                  <c:v>0.21856883957638185</c:v>
                </c:pt>
                <c:pt idx="419">
                  <c:v>0.21794618500183893</c:v>
                </c:pt>
                <c:pt idx="420">
                  <c:v>0.21732452034022254</c:v>
                </c:pt>
                <c:pt idx="421">
                  <c:v>0.21670384166641532</c:v>
                </c:pt>
                <c:pt idx="422">
                  <c:v>0.21608414508014262</c:v>
                </c:pt>
                <c:pt idx="423">
                  <c:v>0.21546542670575664</c:v>
                </c:pt>
                <c:pt idx="424">
                  <c:v>0.21484768269202292</c:v>
                </c:pt>
                <c:pt idx="425">
                  <c:v>0.2142309092119099</c:v>
                </c:pt>
                <c:pt idx="426">
                  <c:v>0.2136151024623798</c:v>
                </c:pt>
                <c:pt idx="427">
                  <c:v>0.21300025866418282</c:v>
                </c:pt>
                <c:pt idx="428">
                  <c:v>0.21238637406165228</c:v>
                </c:pt>
                <c:pt idx="429">
                  <c:v>0.21177344492250316</c:v>
                </c:pt>
                <c:pt idx="430">
                  <c:v>0.21116146753763265</c:v>
                </c:pt>
                <c:pt idx="431">
                  <c:v>0.21055043822092223</c:v>
                </c:pt>
                <c:pt idx="432">
                  <c:v>0.20994035330904237</c:v>
                </c:pt>
                <c:pt idx="433">
                  <c:v>0.20933120916125936</c:v>
                </c:pt>
                <c:pt idx="434">
                  <c:v>0.208723002159244</c:v>
                </c:pt>
                <c:pt idx="435">
                  <c:v>0.20811572870688255</c:v>
                </c:pt>
                <c:pt idx="436">
                  <c:v>0.20750938523008966</c:v>
                </c:pt>
                <c:pt idx="437">
                  <c:v>0.20690396817662293</c:v>
                </c:pt>
                <c:pt idx="438">
                  <c:v>0.20629947401590021</c:v>
                </c:pt>
                <c:pt idx="439">
                  <c:v>0.20569589923881837</c:v>
                </c:pt>
                <c:pt idx="440">
                  <c:v>0.20509324035757348</c:v>
                </c:pt>
                <c:pt idx="441">
                  <c:v>0.20449149390548416</c:v>
                </c:pt>
                <c:pt idx="442">
                  <c:v>0.20389065643681581</c:v>
                </c:pt>
                <c:pt idx="443">
                  <c:v>0.2032907245266069</c:v>
                </c:pt>
                <c:pt idx="444">
                  <c:v>0.20269169477049687</c:v>
                </c:pt>
                <c:pt idx="445">
                  <c:v>0.20209356378455723</c:v>
                </c:pt>
                <c:pt idx="446">
                  <c:v>0.20149632820512164</c:v>
                </c:pt>
                <c:pt idx="447">
                  <c:v>0.20089998468862125</c:v>
                </c:pt>
                <c:pt idx="448">
                  <c:v>0.20030452991141867</c:v>
                </c:pt>
                <c:pt idx="449">
                  <c:v>0.1997099605696453</c:v>
                </c:pt>
                <c:pt idx="450">
                  <c:v>0.19911627337904036</c:v>
                </c:pt>
                <c:pt idx="451">
                  <c:v>0.19852346507479091</c:v>
                </c:pt>
                <c:pt idx="452">
                  <c:v>0.19793153241137396</c:v>
                </c:pt>
                <c:pt idx="453">
                  <c:v>0.19734047216240003</c:v>
                </c:pt>
                <c:pt idx="454">
                  <c:v>0.19675028112045823</c:v>
                </c:pt>
                <c:pt idx="455">
                  <c:v>0.19616095609696382</c:v>
                </c:pt>
                <c:pt idx="456">
                  <c:v>0.19557249392200571</c:v>
                </c:pt>
                <c:pt idx="457">
                  <c:v>0.19498489144419673</c:v>
                </c:pt>
                <c:pt idx="458">
                  <c:v>0.19439814553052548</c:v>
                </c:pt>
                <c:pt idx="459">
                  <c:v>0.19381225306620886</c:v>
                </c:pt>
                <c:pt idx="460">
                  <c:v>0.19322721095454665</c:v>
                </c:pt>
                <c:pt idx="461">
                  <c:v>0.19264301611677781</c:v>
                </c:pt>
                <c:pt idx="462">
                  <c:v>0.19205966549193731</c:v>
                </c:pt>
                <c:pt idx="463">
                  <c:v>0.19147715603671556</c:v>
                </c:pt>
                <c:pt idx="464">
                  <c:v>0.19089548472531837</c:v>
                </c:pt>
                <c:pt idx="465">
                  <c:v>0.19031464854932867</c:v>
                </c:pt>
                <c:pt idx="466">
                  <c:v>0.18973464451756983</c:v>
                </c:pt>
                <c:pt idx="467">
                  <c:v>0.18915546965596974</c:v>
                </c:pt>
                <c:pt idx="468">
                  <c:v>0.18857712100742674</c:v>
                </c:pt>
                <c:pt idx="469">
                  <c:v>0.1879995956316769</c:v>
                </c:pt>
                <c:pt idx="470">
                  <c:v>0.18742289060516226</c:v>
                </c:pt>
                <c:pt idx="471">
                  <c:v>0.18684700302090085</c:v>
                </c:pt>
                <c:pt idx="472">
                  <c:v>0.18627192998835751</c:v>
                </c:pt>
                <c:pt idx="473">
                  <c:v>0.18569766863331627</c:v>
                </c:pt>
                <c:pt idx="474">
                  <c:v>0.18512421609775387</c:v>
                </c:pt>
                <c:pt idx="475">
                  <c:v>0.18455156953971485</c:v>
                </c:pt>
                <c:pt idx="476">
                  <c:v>0.18397972613318747</c:v>
                </c:pt>
                <c:pt idx="477">
                  <c:v>0.18340868306798064</c:v>
                </c:pt>
                <c:pt idx="478">
                  <c:v>0.18283843754960294</c:v>
                </c:pt>
                <c:pt idx="479">
                  <c:v>0.18226898679914194</c:v>
                </c:pt>
                <c:pt idx="480">
                  <c:v>0.18170032805314518</c:v>
                </c:pt>
                <c:pt idx="481">
                  <c:v>0.18113245856350191</c:v>
                </c:pt>
                <c:pt idx="482">
                  <c:v>0.18056537559732666</c:v>
                </c:pt>
                <c:pt idx="483">
                  <c:v>0.17999907643684299</c:v>
                </c:pt>
                <c:pt idx="484">
                  <c:v>0.17943355837926922</c:v>
                </c:pt>
                <c:pt idx="485">
                  <c:v>0.1788688187367049</c:v>
                </c:pt>
                <c:pt idx="486">
                  <c:v>0.1783048548360181</c:v>
                </c:pt>
                <c:pt idx="487">
                  <c:v>0.17774166401873437</c:v>
                </c:pt>
                <c:pt idx="488">
                  <c:v>0.17717924364092652</c:v>
                </c:pt>
                <c:pt idx="489">
                  <c:v>0.1766175910731046</c:v>
                </c:pt>
                <c:pt idx="490">
                  <c:v>0.17605670370010906</c:v>
                </c:pt>
                <c:pt idx="491">
                  <c:v>0.17549657892100246</c:v>
                </c:pt>
                <c:pt idx="492">
                  <c:v>0.17493721414896368</c:v>
                </c:pt>
                <c:pt idx="493">
                  <c:v>0.17437860681118322</c:v>
                </c:pt>
                <c:pt idx="494">
                  <c:v>0.17382075434875832</c:v>
                </c:pt>
                <c:pt idx="495">
                  <c:v>0.17326365421659018</c:v>
                </c:pt>
                <c:pt idx="496">
                  <c:v>0.17270730388328204</c:v>
                </c:pt>
                <c:pt idx="497">
                  <c:v>0.17215170083103748</c:v>
                </c:pt>
                <c:pt idx="498">
                  <c:v>0.17159684255556029</c:v>
                </c:pt>
                <c:pt idx="499">
                  <c:v>0.17104272656595543</c:v>
                </c:pt>
                <c:pt idx="500">
                  <c:v>0.17048935038463009</c:v>
                </c:pt>
                <c:pt idx="501">
                  <c:v>0.16993671154719692</c:v>
                </c:pt>
                <c:pt idx="502">
                  <c:v>0.16938480760237651</c:v>
                </c:pt>
                <c:pt idx="503">
                  <c:v>0.16883363611190261</c:v>
                </c:pt>
                <c:pt idx="504">
                  <c:v>0.16828319465042707</c:v>
                </c:pt>
                <c:pt idx="505">
                  <c:v>0.16773348080542527</c:v>
                </c:pt>
                <c:pt idx="506">
                  <c:v>0.16718449217710407</c:v>
                </c:pt>
                <c:pt idx="507">
                  <c:v>0.16663622637830922</c:v>
                </c:pt>
                <c:pt idx="508">
                  <c:v>0.16608868103443342</c:v>
                </c:pt>
                <c:pt idx="509">
                  <c:v>0.16554185378332698</c:v>
                </c:pt>
                <c:pt idx="510">
                  <c:v>0.16499574227520697</c:v>
                </c:pt>
                <c:pt idx="511">
                  <c:v>0.16445034417256921</c:v>
                </c:pt>
                <c:pt idx="512">
                  <c:v>0.16390565715009997</c:v>
                </c:pt>
                <c:pt idx="513">
                  <c:v>0.16336167889458841</c:v>
                </c:pt>
                <c:pt idx="514">
                  <c:v>0.16281840710484052</c:v>
                </c:pt>
                <c:pt idx="515">
                  <c:v>0.1622758394915933</c:v>
                </c:pt>
                <c:pt idx="516">
                  <c:v>0.16173397377743004</c:v>
                </c:pt>
                <c:pt idx="517">
                  <c:v>0.16119280769669586</c:v>
                </c:pt>
                <c:pt idx="518">
                  <c:v>0.16065233899541442</c:v>
                </c:pt>
                <c:pt idx="519">
                  <c:v>0.16011256543120578</c:v>
                </c:pt>
                <c:pt idx="520">
                  <c:v>0.15957348477320388</c:v>
                </c:pt>
                <c:pt idx="521">
                  <c:v>0.15903509480197586</c:v>
                </c:pt>
                <c:pt idx="522">
                  <c:v>0.15849739330944124</c:v>
                </c:pt>
                <c:pt idx="523">
                  <c:v>0.15796037809879271</c:v>
                </c:pt>
                <c:pt idx="524">
                  <c:v>0.15742404698441681</c:v>
                </c:pt>
                <c:pt idx="525">
                  <c:v>0.15688839779181563</c:v>
                </c:pt>
                <c:pt idx="526">
                  <c:v>0.15635342835752963</c:v>
                </c:pt>
                <c:pt idx="527">
                  <c:v>0.15581913652905999</c:v>
                </c:pt>
                <c:pt idx="528">
                  <c:v>0.15528552016479336</c:v>
                </c:pt>
                <c:pt idx="529">
                  <c:v>0.15475257713392543</c:v>
                </c:pt>
                <c:pt idx="530">
                  <c:v>0.15422030531638653</c:v>
                </c:pt>
                <c:pt idx="531">
                  <c:v>0.15368870260276757</c:v>
                </c:pt>
                <c:pt idx="532">
                  <c:v>0.15315776689424587</c:v>
                </c:pt>
                <c:pt idx="533">
                  <c:v>0.15262749610251281</c:v>
                </c:pt>
                <c:pt idx="534">
                  <c:v>0.15209788814970115</c:v>
                </c:pt>
                <c:pt idx="535">
                  <c:v>0.15156894096831386</c:v>
                </c:pt>
                <c:pt idx="536">
                  <c:v>0.15104065250115239</c:v>
                </c:pt>
                <c:pt idx="537">
                  <c:v>0.15051302070124695</c:v>
                </c:pt>
                <c:pt idx="538">
                  <c:v>0.14998604353178635</c:v>
                </c:pt>
                <c:pt idx="539">
                  <c:v>0.14945971896604882</c:v>
                </c:pt>
                <c:pt idx="540">
                  <c:v>0.14893404498733354</c:v>
                </c:pt>
                <c:pt idx="541">
                  <c:v>0.14840901958889274</c:v>
                </c:pt>
                <c:pt idx="542">
                  <c:v>0.14788464077386365</c:v>
                </c:pt>
                <c:pt idx="543">
                  <c:v>0.14736090655520262</c:v>
                </c:pt>
                <c:pt idx="544">
                  <c:v>0.14683781495561832</c:v>
                </c:pt>
                <c:pt idx="545">
                  <c:v>0.14631536400750556</c:v>
                </c:pt>
                <c:pt idx="546">
                  <c:v>0.14579355175288156</c:v>
                </c:pt>
                <c:pt idx="547">
                  <c:v>0.14527237624331979</c:v>
                </c:pt>
                <c:pt idx="548">
                  <c:v>0.14475183553988702</c:v>
                </c:pt>
                <c:pt idx="549">
                  <c:v>0.14423192771307947</c:v>
                </c:pt>
                <c:pt idx="550">
                  <c:v>0.14371265084275986</c:v>
                </c:pt>
                <c:pt idx="551">
                  <c:v>0.14319400301809504</c:v>
                </c:pt>
                <c:pt idx="552">
                  <c:v>0.14267598233749412</c:v>
                </c:pt>
                <c:pt idx="553">
                  <c:v>0.14215858690854699</c:v>
                </c:pt>
                <c:pt idx="554">
                  <c:v>0.1416418148479639</c:v>
                </c:pt>
                <c:pt idx="555">
                  <c:v>0.14112566428151452</c:v>
                </c:pt>
                <c:pt idx="556">
                  <c:v>0.14061013334396855</c:v>
                </c:pt>
                <c:pt idx="557">
                  <c:v>0.14009522017903642</c:v>
                </c:pt>
                <c:pt idx="558">
                  <c:v>0.13958092293931013</c:v>
                </c:pt>
                <c:pt idx="559">
                  <c:v>0.13906723978620517</c:v>
                </c:pt>
                <c:pt idx="560">
                  <c:v>0.13855416888990291</c:v>
                </c:pt>
                <c:pt idx="561">
                  <c:v>0.13804170842929242</c:v>
                </c:pt>
                <c:pt idx="562">
                  <c:v>0.13752985659191475</c:v>
                </c:pt>
                <c:pt idx="563">
                  <c:v>0.1370186115739056</c:v>
                </c:pt>
                <c:pt idx="564">
                  <c:v>0.13650797157993966</c:v>
                </c:pt>
                <c:pt idx="565">
                  <c:v>0.13599793482317524</c:v>
                </c:pt>
                <c:pt idx="566">
                  <c:v>0.13548849952519904</c:v>
                </c:pt>
                <c:pt idx="567">
                  <c:v>0.13497966391597194</c:v>
                </c:pt>
                <c:pt idx="568">
                  <c:v>0.13447142623377439</c:v>
                </c:pt>
                <c:pt idx="569">
                  <c:v>0.13396378472515302</c:v>
                </c:pt>
                <c:pt idx="570">
                  <c:v>0.13345673764486754</c:v>
                </c:pt>
                <c:pt idx="571">
                  <c:v>0.13295028325583758</c:v>
                </c:pt>
                <c:pt idx="572">
                  <c:v>0.13244441982909061</c:v>
                </c:pt>
                <c:pt idx="573">
                  <c:v>0.1319391456437099</c:v>
                </c:pt>
                <c:pt idx="574">
                  <c:v>0.13143445898678285</c:v>
                </c:pt>
                <c:pt idx="575">
                  <c:v>0.1309303581533503</c:v>
                </c:pt>
                <c:pt idx="576">
                  <c:v>0.13042684144635519</c:v>
                </c:pt>
                <c:pt idx="577">
                  <c:v>0.12992390717659308</c:v>
                </c:pt>
                <c:pt idx="578">
                  <c:v>0.12942155366266161</c:v>
                </c:pt>
                <c:pt idx="579">
                  <c:v>0.12891977923091147</c:v>
                </c:pt>
                <c:pt idx="580">
                  <c:v>0.12841858221539681</c:v>
                </c:pt>
                <c:pt idx="581">
                  <c:v>0.12791796095782748</c:v>
                </c:pt>
                <c:pt idx="582">
                  <c:v>0.12741791380751966</c:v>
                </c:pt>
                <c:pt idx="583">
                  <c:v>0.12691843912134859</c:v>
                </c:pt>
                <c:pt idx="584">
                  <c:v>0.12641953526370109</c:v>
                </c:pt>
                <c:pt idx="585">
                  <c:v>0.12592120060642831</c:v>
                </c:pt>
                <c:pt idx="586">
                  <c:v>0.12542343352879881</c:v>
                </c:pt>
                <c:pt idx="587">
                  <c:v>0.12492623241745238</c:v>
                </c:pt>
                <c:pt idx="588">
                  <c:v>0.1244295956663537</c:v>
                </c:pt>
                <c:pt idx="589">
                  <c:v>0.12393352167674743</c:v>
                </c:pt>
                <c:pt idx="590">
                  <c:v>0.12343800885711198</c:v>
                </c:pt>
                <c:pt idx="591">
                  <c:v>0.12294305562311525</c:v>
                </c:pt>
                <c:pt idx="592">
                  <c:v>0.12244866039756985</c:v>
                </c:pt>
                <c:pt idx="593">
                  <c:v>0.12195482161038873</c:v>
                </c:pt>
                <c:pt idx="594">
                  <c:v>0.12146153769854129</c:v>
                </c:pt>
                <c:pt idx="595">
                  <c:v>0.12096880710601043</c:v>
                </c:pt>
                <c:pt idx="596">
                  <c:v>0.12047662828374839</c:v>
                </c:pt>
                <c:pt idx="597">
                  <c:v>0.11998499968963472</c:v>
                </c:pt>
                <c:pt idx="598">
                  <c:v>0.11949391978843338</c:v>
                </c:pt>
                <c:pt idx="599">
                  <c:v>0.11900338705175051</c:v>
                </c:pt>
                <c:pt idx="600">
                  <c:v>0.11851339995799282</c:v>
                </c:pt>
                <c:pt idx="601">
                  <c:v>0.11802395699232582</c:v>
                </c:pt>
                <c:pt idx="602">
                  <c:v>0.11753505664663266</c:v>
                </c:pt>
                <c:pt idx="603">
                  <c:v>0.11704669741947349</c:v>
                </c:pt>
                <c:pt idx="604">
                  <c:v>0.11655887781604446</c:v>
                </c:pt>
                <c:pt idx="605">
                  <c:v>0.11607159634813757</c:v>
                </c:pt>
                <c:pt idx="606">
                  <c:v>0.11558485153410114</c:v>
                </c:pt>
                <c:pt idx="607">
                  <c:v>0.11509864189879948</c:v>
                </c:pt>
                <c:pt idx="608">
                  <c:v>0.11461296597357418</c:v>
                </c:pt>
                <c:pt idx="609">
                  <c:v>0.11412782229620466</c:v>
                </c:pt>
                <c:pt idx="610">
                  <c:v>0.11364320941086958</c:v>
                </c:pt>
                <c:pt idx="611">
                  <c:v>0.11315912586810839</c:v>
                </c:pt>
                <c:pt idx="612">
                  <c:v>0.11267557022478314</c:v>
                </c:pt>
                <c:pt idx="613">
                  <c:v>0.11219254104404075</c:v>
                </c:pt>
                <c:pt idx="614">
                  <c:v>0.11171003689527503</c:v>
                </c:pt>
                <c:pt idx="615">
                  <c:v>0.11122805635409005</c:v>
                </c:pt>
                <c:pt idx="616">
                  <c:v>0.11074659800226272</c:v>
                </c:pt>
                <c:pt idx="617">
                  <c:v>0.11026566042770591</c:v>
                </c:pt>
                <c:pt idx="618">
                  <c:v>0.10978524222443253</c:v>
                </c:pt>
                <c:pt idx="619">
                  <c:v>0.10930534199251885</c:v>
                </c:pt>
                <c:pt idx="620">
                  <c:v>0.10882595833806874</c:v>
                </c:pt>
                <c:pt idx="621">
                  <c:v>0.10834708987317831</c:v>
                </c:pt>
                <c:pt idx="622">
                  <c:v>0.10786873521590024</c:v>
                </c:pt>
                <c:pt idx="623">
                  <c:v>0.10739089299020876</c:v>
                </c:pt>
                <c:pt idx="624">
                  <c:v>0.10691356182596501</c:v>
                </c:pt>
                <c:pt idx="625">
                  <c:v>0.10643674035888206</c:v>
                </c:pt>
                <c:pt idx="626">
                  <c:v>0.10596042723049104</c:v>
                </c:pt>
                <c:pt idx="627">
                  <c:v>0.10548462108810674</c:v>
                </c:pt>
                <c:pt idx="628">
                  <c:v>0.10500932058479417</c:v>
                </c:pt>
                <c:pt idx="629">
                  <c:v>0.10453452437933453</c:v>
                </c:pt>
                <c:pt idx="630">
                  <c:v>0.10406023113619212</c:v>
                </c:pt>
                <c:pt idx="631">
                  <c:v>0.10358643952548152</c:v>
                </c:pt>
                <c:pt idx="632">
                  <c:v>0.10311314822293471</c:v>
                </c:pt>
                <c:pt idx="633">
                  <c:v>0.10264035590986798</c:v>
                </c:pt>
                <c:pt idx="634">
                  <c:v>0.10216806127315003</c:v>
                </c:pt>
                <c:pt idx="635">
                  <c:v>0.1016962630051701</c:v>
                </c:pt>
                <c:pt idx="636">
                  <c:v>0.10122495980380575</c:v>
                </c:pt>
                <c:pt idx="637">
                  <c:v>0.10075415037239099</c:v>
                </c:pt>
                <c:pt idx="638">
                  <c:v>0.10028383341968572</c:v>
                </c:pt>
                <c:pt idx="639">
                  <c:v>9.9814007659843718E-2</c:v>
                </c:pt>
                <c:pt idx="640">
                  <c:v>9.9344671812382046E-2</c:v>
                </c:pt>
                <c:pt idx="641">
                  <c:v>9.8875824602150497E-2</c:v>
                </c:pt>
                <c:pt idx="642">
                  <c:v>9.8407464759300955E-2</c:v>
                </c:pt>
                <c:pt idx="643">
                  <c:v>9.7939591019256977E-2</c:v>
                </c:pt>
                <c:pt idx="644">
                  <c:v>9.7472202122683926E-2</c:v>
                </c:pt>
                <c:pt idx="645">
                  <c:v>9.700529681545933E-2</c:v>
                </c:pt>
                <c:pt idx="646">
                  <c:v>9.6538873848642681E-2</c:v>
                </c:pt>
                <c:pt idx="647">
                  <c:v>9.6072931978446574E-2</c:v>
                </c:pt>
                <c:pt idx="648">
                  <c:v>9.5607469966207503E-2</c:v>
                </c:pt>
                <c:pt idx="649">
                  <c:v>9.5142486578356444E-2</c:v>
                </c:pt>
                <c:pt idx="650">
                  <c:v>9.4677980586390653E-2</c:v>
                </c:pt>
                <c:pt idx="651">
                  <c:v>9.421395076684469E-2</c:v>
                </c:pt>
                <c:pt idx="652">
                  <c:v>9.3750395901261885E-2</c:v>
                </c:pt>
                <c:pt idx="653">
                  <c:v>9.3287314776167141E-2</c:v>
                </c:pt>
                <c:pt idx="654">
                  <c:v>9.2824706183037731E-2</c:v>
                </c:pt>
                <c:pt idx="655">
                  <c:v>9.2362568918276433E-2</c:v>
                </c:pt>
                <c:pt idx="656">
                  <c:v>9.1900901783183775E-2</c:v>
                </c:pt>
                <c:pt idx="657">
                  <c:v>9.1439703583930165E-2</c:v>
                </c:pt>
                <c:pt idx="658">
                  <c:v>9.0978973131529584E-2</c:v>
                </c:pt>
                <c:pt idx="659">
                  <c:v>9.0518709241811823E-2</c:v>
                </c:pt>
                <c:pt idx="660">
                  <c:v>9.0058910735396291E-2</c:v>
                </c:pt>
                <c:pt idx="661">
                  <c:v>8.9599576437665029E-2</c:v>
                </c:pt>
                <c:pt idx="662">
                  <c:v>8.9140705178736623E-2</c:v>
                </c:pt>
                <c:pt idx="663">
                  <c:v>8.8682295793439447E-2</c:v>
                </c:pt>
                <c:pt idx="664">
                  <c:v>8.8224347121286351E-2</c:v>
                </c:pt>
                <c:pt idx="665">
                  <c:v>8.7766858006448234E-2</c:v>
                </c:pt>
                <c:pt idx="666">
                  <c:v>8.7309827297728626E-2</c:v>
                </c:pt>
                <c:pt idx="667">
                  <c:v>8.685325384853837E-2</c:v>
                </c:pt>
                <c:pt idx="668">
                  <c:v>8.6397136516869644E-2</c:v>
                </c:pt>
                <c:pt idx="669">
                  <c:v>8.5941474165271536E-2</c:v>
                </c:pt>
                <c:pt idx="670">
                  <c:v>8.5486265660824956E-2</c:v>
                </c:pt>
                <c:pt idx="671">
                  <c:v>8.5031509875117428E-2</c:v>
                </c:pt>
                <c:pt idx="672">
                  <c:v>8.4577205684219003E-2</c:v>
                </c:pt>
                <c:pt idx="673">
                  <c:v>8.4123351968657167E-2</c:v>
                </c:pt>
                <c:pt idx="674">
                  <c:v>8.3669947613393414E-2</c:v>
                </c:pt>
                <c:pt idx="675">
                  <c:v>8.3216991507798488E-2</c:v>
                </c:pt>
                <c:pt idx="676">
                  <c:v>8.2764482545628626E-2</c:v>
                </c:pt>
                <c:pt idx="677">
                  <c:v>8.2312419625001909E-2</c:v>
                </c:pt>
                <c:pt idx="678">
                  <c:v>8.1860801648374282E-2</c:v>
                </c:pt>
                <c:pt idx="679">
                  <c:v>8.1409627522516792E-2</c:v>
                </c:pt>
                <c:pt idx="680">
                  <c:v>8.0958896158491389E-2</c:v>
                </c:pt>
                <c:pt idx="681">
                  <c:v>8.0508606471628608E-2</c:v>
                </c:pt>
                <c:pt idx="682">
                  <c:v>8.0058757381504142E-2</c:v>
                </c:pt>
                <c:pt idx="683">
                  <c:v>7.9609347811916309E-2</c:v>
                </c:pt>
                <c:pt idx="684">
                  <c:v>7.9160376690862955E-2</c:v>
                </c:pt>
                <c:pt idx="685">
                  <c:v>7.8711842950519473E-2</c:v>
                </c:pt>
                <c:pt idx="686">
                  <c:v>7.8263745527216155E-2</c:v>
                </c:pt>
                <c:pt idx="687">
                  <c:v>7.7816083361415989E-2</c:v>
                </c:pt>
                <c:pt idx="688">
                  <c:v>7.7368855397692893E-2</c:v>
                </c:pt>
                <c:pt idx="689">
                  <c:v>7.6922060584709295E-2</c:v>
                </c:pt>
                <c:pt idx="690">
                  <c:v>7.6475697875194926E-2</c:v>
                </c:pt>
                <c:pt idx="691">
                  <c:v>7.6029766225924944E-2</c:v>
                </c:pt>
                <c:pt idx="692">
                  <c:v>7.5584264597698514E-2</c:v>
                </c:pt>
                <c:pt idx="693">
                  <c:v>7.5139191955317486E-2</c:v>
                </c:pt>
                <c:pt idx="694">
                  <c:v>7.4694547267565192E-2</c:v>
                </c:pt>
                <c:pt idx="695">
                  <c:v>7.4250329507185575E-2</c:v>
                </c:pt>
                <c:pt idx="696">
                  <c:v>7.3806537650862092E-2</c:v>
                </c:pt>
                <c:pt idx="697">
                  <c:v>7.3363170679197287E-2</c:v>
                </c:pt>
                <c:pt idx="698">
                  <c:v>7.2920227576691699E-2</c:v>
                </c:pt>
                <c:pt idx="699">
                  <c:v>7.2477707331723873E-2</c:v>
                </c:pt>
                <c:pt idx="700">
                  <c:v>7.2035608936529716E-2</c:v>
                </c:pt>
                <c:pt idx="701">
                  <c:v>7.1593931387182397E-2</c:v>
                </c:pt>
                <c:pt idx="702">
                  <c:v>7.1152673683572587E-2</c:v>
                </c:pt>
                <c:pt idx="703">
                  <c:v>7.0711834829387921E-2</c:v>
                </c:pt>
                <c:pt idx="704">
                  <c:v>7.0271413832093454E-2</c:v>
                </c:pt>
                <c:pt idx="705">
                  <c:v>6.9831409702912461E-2</c:v>
                </c:pt>
                <c:pt idx="706">
                  <c:v>6.9391821456806113E-2</c:v>
                </c:pt>
                <c:pt idx="707">
                  <c:v>6.8952648112454717E-2</c:v>
                </c:pt>
                <c:pt idx="708">
                  <c:v>6.8513888692238067E-2</c:v>
                </c:pt>
                <c:pt idx="709">
                  <c:v>6.8075542222216456E-2</c:v>
                </c:pt>
                <c:pt idx="710">
                  <c:v>6.7637607732111582E-2</c:v>
                </c:pt>
                <c:pt idx="711">
                  <c:v>6.7200084255287784E-2</c:v>
                </c:pt>
                <c:pt idx="712">
                  <c:v>6.6762970828732948E-2</c:v>
                </c:pt>
                <c:pt idx="713">
                  <c:v>6.6326266493040187E-2</c:v>
                </c:pt>
                <c:pt idx="714">
                  <c:v>6.5889970292389188E-2</c:v>
                </c:pt>
                <c:pt idx="715">
                  <c:v>6.5454081274527898E-2</c:v>
                </c:pt>
                <c:pt idx="716">
                  <c:v>6.5018598490753865E-2</c:v>
                </c:pt>
                <c:pt idx="717">
                  <c:v>6.4583520995896482E-2</c:v>
                </c:pt>
                <c:pt idx="718">
                  <c:v>6.4148847848298995E-2</c:v>
                </c:pt>
                <c:pt idx="719">
                  <c:v>6.3714578109799969E-2</c:v>
                </c:pt>
                <c:pt idx="720">
                  <c:v>6.3280710845716182E-2</c:v>
                </c:pt>
                <c:pt idx="721">
                  <c:v>6.2847245124824314E-2</c:v>
                </c:pt>
                <c:pt idx="722">
                  <c:v>6.2414180019343957E-2</c:v>
                </c:pt>
                <c:pt idx="723">
                  <c:v>6.1981514604919741E-2</c:v>
                </c:pt>
                <c:pt idx="724">
                  <c:v>6.1549247960604014E-2</c:v>
                </c:pt>
                <c:pt idx="725">
                  <c:v>6.1117379168839414E-2</c:v>
                </c:pt>
                <c:pt idx="726">
                  <c:v>6.0685907315442433E-2</c:v>
                </c:pt>
                <c:pt idx="727">
                  <c:v>6.0254831489585436E-2</c:v>
                </c:pt>
                <c:pt idx="728">
                  <c:v>5.9824150783780561E-2</c:v>
                </c:pt>
                <c:pt idx="729">
                  <c:v>5.9393864293862397E-2</c:v>
                </c:pt>
                <c:pt idx="730">
                  <c:v>5.8963971118971448E-2</c:v>
                </c:pt>
                <c:pt idx="731">
                  <c:v>5.8534470361537694E-2</c:v>
                </c:pt>
                <c:pt idx="732">
                  <c:v>5.81053611272635E-2</c:v>
                </c:pt>
                <c:pt idx="733">
                  <c:v>5.7676642525108179E-2</c:v>
                </c:pt>
                <c:pt idx="734">
                  <c:v>5.72483136672709E-2</c:v>
                </c:pt>
                <c:pt idx="735">
                  <c:v>5.6820373669174806E-2</c:v>
                </c:pt>
                <c:pt idx="736">
                  <c:v>5.6392821649451141E-2</c:v>
                </c:pt>
                <c:pt idx="737">
                  <c:v>5.596565672992293E-2</c:v>
                </c:pt>
                <c:pt idx="738">
                  <c:v>5.5538878035589101E-2</c:v>
                </c:pt>
                <c:pt idx="739">
                  <c:v>5.5112484694609276E-2</c:v>
                </c:pt>
                <c:pt idx="740">
                  <c:v>5.4686475838287119E-2</c:v>
                </c:pt>
                <c:pt idx="741">
                  <c:v>5.4260850601055677E-2</c:v>
                </c:pt>
                <c:pt idx="742">
                  <c:v>5.3835608120461731E-2</c:v>
                </c:pt>
                <c:pt idx="743">
                  <c:v>5.3410747537149805E-2</c:v>
                </c:pt>
                <c:pt idx="744">
                  <c:v>5.2986267994847513E-2</c:v>
                </c:pt>
                <c:pt idx="745">
                  <c:v>5.2562168640350126E-2</c:v>
                </c:pt>
                <c:pt idx="746">
                  <c:v>5.2138448623505695E-2</c:v>
                </c:pt>
                <c:pt idx="747">
                  <c:v>5.1715107097199731E-2</c:v>
                </c:pt>
                <c:pt idx="748">
                  <c:v>5.1292143217340325E-2</c:v>
                </c:pt>
                <c:pt idx="749">
                  <c:v>5.0869556142843941E-2</c:v>
                </c:pt>
                <c:pt idx="750">
                  <c:v>5.0447345035619651E-2</c:v>
                </c:pt>
                <c:pt idx="751">
                  <c:v>5.0025509060555362E-2</c:v>
                </c:pt>
                <c:pt idx="752">
                  <c:v>4.9604047385503169E-2</c:v>
                </c:pt>
                <c:pt idx="753">
                  <c:v>4.9182959181264363E-2</c:v>
                </c:pt>
                <c:pt idx="754">
                  <c:v>4.8762243621575774E-2</c:v>
                </c:pt>
                <c:pt idx="755">
                  <c:v>4.8341899883095119E-2</c:v>
                </c:pt>
                <c:pt idx="756">
                  <c:v>4.7921927145386567E-2</c:v>
                </c:pt>
                <c:pt idx="757">
                  <c:v>4.750232459090753E-2</c:v>
                </c:pt>
                <c:pt idx="758">
                  <c:v>4.708309140499356E-2</c:v>
                </c:pt>
                <c:pt idx="759">
                  <c:v>4.6664226775845363E-2</c:v>
                </c:pt>
                <c:pt idx="760">
                  <c:v>4.6245729894514254E-2</c:v>
                </c:pt>
                <c:pt idx="761">
                  <c:v>4.5827599954888942E-2</c:v>
                </c:pt>
                <c:pt idx="762">
                  <c:v>4.5409836153681549E-2</c:v>
                </c:pt>
                <c:pt idx="763">
                  <c:v>4.4992437690414167E-2</c:v>
                </c:pt>
                <c:pt idx="764">
                  <c:v>4.4575403767405208E-2</c:v>
                </c:pt>
                <c:pt idx="765">
                  <c:v>4.4158733589756416E-2</c:v>
                </c:pt>
                <c:pt idx="766">
                  <c:v>4.374242636533876E-2</c:v>
                </c:pt>
                <c:pt idx="767">
                  <c:v>4.3326481304779896E-2</c:v>
                </c:pt>
                <c:pt idx="768">
                  <c:v>4.291089762145095E-2</c:v>
                </c:pt>
                <c:pt idx="769">
                  <c:v>4.2495674531452643E-2</c:v>
                </c:pt>
                <c:pt idx="770">
                  <c:v>4.2080811253603412E-2</c:v>
                </c:pt>
                <c:pt idx="771">
                  <c:v>4.166630700942564E-2</c:v>
                </c:pt>
                <c:pt idx="772">
                  <c:v>4.1252161023133116E-2</c:v>
                </c:pt>
                <c:pt idx="773">
                  <c:v>4.083837252161826E-2</c:v>
                </c:pt>
                <c:pt idx="774">
                  <c:v>4.0424940734439363E-2</c:v>
                </c:pt>
                <c:pt idx="775">
                  <c:v>4.0011864893808036E-2</c:v>
                </c:pt>
                <c:pt idx="776">
                  <c:v>3.9599144234576444E-2</c:v>
                </c:pt>
                <c:pt idx="777">
                  <c:v>3.9186777994225097E-2</c:v>
                </c:pt>
                <c:pt idx="778">
                  <c:v>3.8774765412850409E-2</c:v>
                </c:pt>
                <c:pt idx="779">
                  <c:v>3.836310573315227E-2</c:v>
                </c:pt>
                <c:pt idx="780">
                  <c:v>3.7951798200421938E-2</c:v>
                </c:pt>
                <c:pt idx="781">
                  <c:v>3.75408420625295E-2</c:v>
                </c:pt>
                <c:pt idx="782">
                  <c:v>3.7130236569912323E-2</c:v>
                </c:pt>
                <c:pt idx="783">
                  <c:v>3.6719980975562727E-2</c:v>
                </c:pt>
                <c:pt idx="784">
                  <c:v>3.6310074535015779E-2</c:v>
                </c:pt>
                <c:pt idx="785">
                  <c:v>3.5900516506337965E-2</c:v>
                </c:pt>
                <c:pt idx="786">
                  <c:v>3.5491306150114976E-2</c:v>
                </c:pt>
                <c:pt idx="787">
                  <c:v>3.5082442729439833E-2</c:v>
                </c:pt>
                <c:pt idx="788">
                  <c:v>3.4673925509901893E-2</c:v>
                </c:pt>
                <c:pt idx="789">
                  <c:v>3.4265753759574191E-2</c:v>
                </c:pt>
                <c:pt idx="790">
                  <c:v>3.385792674900312E-2</c:v>
                </c:pt>
                <c:pt idx="791">
                  <c:v>3.345044375119588E-2</c:v>
                </c:pt>
                <c:pt idx="792">
                  <c:v>3.3043304041609711E-2</c:v>
                </c:pt>
                <c:pt idx="793">
                  <c:v>3.2636506898140127E-2</c:v>
                </c:pt>
                <c:pt idx="794">
                  <c:v>3.2230051601110365E-2</c:v>
                </c:pt>
                <c:pt idx="795">
                  <c:v>3.1823937433259175E-2</c:v>
                </c:pt>
                <c:pt idx="796">
                  <c:v>3.1418163679730493E-2</c:v>
                </c:pt>
                <c:pt idx="797">
                  <c:v>3.1012729628062119E-2</c:v>
                </c:pt>
                <c:pt idx="798">
                  <c:v>3.0607634568174613E-2</c:v>
                </c:pt>
                <c:pt idx="799">
                  <c:v>3.0202877792360194E-2</c:v>
                </c:pt>
                <c:pt idx="800">
                  <c:v>2.9798458595272415E-2</c:v>
                </c:pt>
                <c:pt idx="801">
                  <c:v>2.9394376273914724E-2</c:v>
                </c:pt>
                <c:pt idx="802">
                  <c:v>2.8990630127630257E-2</c:v>
                </c:pt>
                <c:pt idx="803">
                  <c:v>2.8587219458090618E-2</c:v>
                </c:pt>
                <c:pt idx="804">
                  <c:v>2.818414356928578E-2</c:v>
                </c:pt>
                <c:pt idx="805">
                  <c:v>2.7781401767512981E-2</c:v>
                </c:pt>
                <c:pt idx="806">
                  <c:v>2.7378993361366732E-2</c:v>
                </c:pt>
                <c:pt idx="807">
                  <c:v>2.6976917661727939E-2</c:v>
                </c:pt>
                <c:pt idx="808">
                  <c:v>2.6575173981753908E-2</c:v>
                </c:pt>
                <c:pt idx="809">
                  <c:v>2.6173761636867576E-2</c:v>
                </c:pt>
                <c:pt idx="810">
                  <c:v>2.5772679944747523E-2</c:v>
                </c:pt>
                <c:pt idx="811">
                  <c:v>2.5371928225318086E-2</c:v>
                </c:pt>
                <c:pt idx="812">
                  <c:v>2.497150580073848E-2</c:v>
                </c:pt>
                <c:pt idx="813">
                  <c:v>2.4571411995393033E-2</c:v>
                </c:pt>
                <c:pt idx="814">
                  <c:v>2.417164613588163E-2</c:v>
                </c:pt>
                <c:pt idx="815">
                  <c:v>2.377220755100895E-2</c:v>
                </c:pt>
                <c:pt idx="816">
                  <c:v>2.3373095571775027E-2</c:v>
                </c:pt>
                <c:pt idx="817">
                  <c:v>2.2974309531365145E-2</c:v>
                </c:pt>
                <c:pt idx="818">
                  <c:v>2.2575848765140516E-2</c:v>
                </c:pt>
                <c:pt idx="819">
                  <c:v>2.2177712610627953E-2</c:v>
                </c:pt>
                <c:pt idx="820">
                  <c:v>2.1779900407510211E-2</c:v>
                </c:pt>
                <c:pt idx="821">
                  <c:v>2.1382411497616882E-2</c:v>
                </c:pt>
                <c:pt idx="822">
                  <c:v>2.0985245224914406E-2</c:v>
                </c:pt>
                <c:pt idx="823">
                  <c:v>2.0588400935496409E-2</c:v>
                </c:pt>
                <c:pt idx="824">
                  <c:v>2.0191877977574713E-2</c:v>
                </c:pt>
                <c:pt idx="825">
                  <c:v>1.9795675701469451E-2</c:v>
                </c:pt>
                <c:pt idx="826">
                  <c:v>1.9399793459599968E-2</c:v>
                </c:pt>
                <c:pt idx="827">
                  <c:v>1.900423060647527E-2</c:v>
                </c:pt>
                <c:pt idx="828">
                  <c:v>1.8608986498685254E-2</c:v>
                </c:pt>
                <c:pt idx="829">
                  <c:v>1.8214060494890716E-2</c:v>
                </c:pt>
                <c:pt idx="830">
                  <c:v>1.7819451955815024E-2</c:v>
                </c:pt>
                <c:pt idx="831">
                  <c:v>1.742516024423435E-2</c:v>
                </c:pt>
                <c:pt idx="832">
                  <c:v>1.7031184724969117E-2</c:v>
                </c:pt>
                <c:pt idx="833">
                  <c:v>1.6637524764874567E-2</c:v>
                </c:pt>
                <c:pt idx="834">
                  <c:v>1.6244179732832098E-2</c:v>
                </c:pt>
                <c:pt idx="835">
                  <c:v>1.5851148999740272E-2</c:v>
                </c:pt>
                <c:pt idx="836">
                  <c:v>1.5458431938505934E-2</c:v>
                </c:pt>
                <c:pt idx="837">
                  <c:v>1.5066027924035441E-2</c:v>
                </c:pt>
                <c:pt idx="838">
                  <c:v>1.4673936333226001E-2</c:v>
                </c:pt>
                <c:pt idx="839">
                  <c:v>1.4282156544956459E-2</c:v>
                </c:pt>
                <c:pt idx="840">
                  <c:v>1.3890687940079749E-2</c:v>
                </c:pt>
                <c:pt idx="841">
                  <c:v>1.3499529901412788E-2</c:v>
                </c:pt>
                <c:pt idx="842">
                  <c:v>1.3108681813729151E-2</c:v>
                </c:pt>
                <c:pt idx="843">
                  <c:v>1.2718143063750298E-2</c:v>
                </c:pt>
                <c:pt idx="844">
                  <c:v>1.2327913040136251E-2</c:v>
                </c:pt>
                <c:pt idx="845">
                  <c:v>1.1937991133478487E-2</c:v>
                </c:pt>
                <c:pt idx="846">
                  <c:v>1.1548376736290611E-2</c:v>
                </c:pt>
                <c:pt idx="847">
                  <c:v>1.1159069243000141E-2</c:v>
                </c:pt>
                <c:pt idx="848">
                  <c:v>1.0770068049940962E-2</c:v>
                </c:pt>
                <c:pt idx="849">
                  <c:v>1.0381372555343882E-2</c:v>
                </c:pt>
                <c:pt idx="850">
                  <c:v>9.9929821593295332E-3</c:v>
                </c:pt>
                <c:pt idx="851">
                  <c:v>9.6048962638998203E-3</c:v>
                </c:pt>
                <c:pt idx="852">
                  <c:v>9.217114272929372E-3</c:v>
                </c:pt>
                <c:pt idx="853">
                  <c:v>8.8296355921583247E-3</c:v>
                </c:pt>
                <c:pt idx="854">
                  <c:v>8.4424596291836629E-3</c:v>
                </c:pt>
                <c:pt idx="855">
                  <c:v>8.0555857934513364E-3</c:v>
                </c:pt>
                <c:pt idx="856">
                  <c:v>7.6690134962489331E-3</c:v>
                </c:pt>
                <c:pt idx="857">
                  <c:v>7.2827421506967971E-3</c:v>
                </c:pt>
                <c:pt idx="858">
                  <c:v>6.896771171741034E-3</c:v>
                </c:pt>
                <c:pt idx="859">
                  <c:v>6.5110999761454069E-3</c:v>
                </c:pt>
                <c:pt idx="860">
                  <c:v>6.1257279824831201E-3</c:v>
                </c:pt>
                <c:pt idx="861">
                  <c:v>5.7406546111302692E-3</c:v>
                </c:pt>
                <c:pt idx="862">
                  <c:v>5.3558792842568481E-3</c:v>
                </c:pt>
                <c:pt idx="863">
                  <c:v>4.9714014258199768E-3</c:v>
                </c:pt>
                <c:pt idx="864">
                  <c:v>4.5872204615561296E-3</c:v>
                </c:pt>
                <c:pt idx="865">
                  <c:v>4.2033358189733638E-3</c:v>
                </c:pt>
                <c:pt idx="866">
                  <c:v>3.8197469273441031E-3</c:v>
                </c:pt>
                <c:pt idx="867">
                  <c:v>3.4364532176972551E-3</c:v>
                </c:pt>
                <c:pt idx="868">
                  <c:v>3.0534541228114387E-3</c:v>
                </c:pt>
                <c:pt idx="869">
                  <c:v>2.6707490772069908E-3</c:v>
                </c:pt>
                <c:pt idx="870">
                  <c:v>2.2883375171389719E-3</c:v>
                </c:pt>
                <c:pt idx="871">
                  <c:v>1.9062188805895053E-3</c:v>
                </c:pt>
                <c:pt idx="872">
                  <c:v>1.5243926072611158E-3</c:v>
                </c:pt>
                <c:pt idx="873">
                  <c:v>1.1428581385686254E-3</c:v>
                </c:pt>
                <c:pt idx="874">
                  <c:v>7.6161491763304667E-4</c:v>
                </c:pt>
                <c:pt idx="875">
                  <c:v>3.8066238927336737E-4</c:v>
                </c:pt>
                <c:pt idx="876">
                  <c:v>0</c:v>
                </c:pt>
              </c:numCache>
            </c:numRef>
          </c:val>
        </c:ser>
        <c:dLbls>
          <c:showLegendKey val="0"/>
          <c:showVal val="0"/>
          <c:showCatName val="0"/>
          <c:showSerName val="0"/>
          <c:showPercent val="0"/>
          <c:showBubbleSize val="0"/>
        </c:dLbls>
        <c:axId val="128905216"/>
        <c:axId val="124276672"/>
      </c:areaChart>
      <c:catAx>
        <c:axId val="128905216"/>
        <c:scaling>
          <c:orientation val="minMax"/>
        </c:scaling>
        <c:delete val="0"/>
        <c:axPos val="b"/>
        <c:title>
          <c:tx>
            <c:rich>
              <a:bodyPr/>
              <a:lstStyle/>
              <a:p>
                <a:pPr>
                  <a:defRPr/>
                </a:pPr>
                <a:r>
                  <a:rPr lang="de-DE"/>
                  <a:t>Anteil</a:t>
                </a:r>
                <a:r>
                  <a:rPr lang="de-DE" baseline="0"/>
                  <a:t> Nutzungsstunden</a:t>
                </a:r>
                <a:endParaRPr lang="de-DE"/>
              </a:p>
            </c:rich>
          </c:tx>
          <c:layout>
            <c:manualLayout>
              <c:xMode val="edge"/>
              <c:yMode val="edge"/>
              <c:x val="0.39138454600841494"/>
              <c:y val="0.92785097898499924"/>
            </c:manualLayout>
          </c:layout>
          <c:overlay val="0"/>
        </c:title>
        <c:numFmt formatCode="0.00" sourceLinked="0"/>
        <c:majorTickMark val="out"/>
        <c:minorTickMark val="none"/>
        <c:tickLblPos val="nextTo"/>
        <c:spPr>
          <a:ln>
            <a:solidFill>
              <a:schemeClr val="tx1"/>
            </a:solidFill>
          </a:ln>
        </c:spPr>
        <c:crossAx val="124276672"/>
        <c:crosses val="autoZero"/>
        <c:auto val="1"/>
        <c:lblAlgn val="ctr"/>
        <c:lblOffset val="100"/>
        <c:tickLblSkip val="88"/>
        <c:tickMarkSkip val="44"/>
        <c:noMultiLvlLbl val="0"/>
      </c:catAx>
      <c:valAx>
        <c:axId val="124276672"/>
        <c:scaling>
          <c:orientation val="minMax"/>
          <c:max val="1.0900000000000001"/>
          <c:min val="0"/>
        </c:scaling>
        <c:delete val="0"/>
        <c:axPos val="l"/>
        <c:majorGridlines>
          <c:spPr>
            <a:ln>
              <a:noFill/>
            </a:ln>
          </c:spPr>
        </c:majorGridlines>
        <c:title>
          <c:tx>
            <c:rich>
              <a:bodyPr rot="-5400000" vert="horz"/>
              <a:lstStyle/>
              <a:p>
                <a:pPr>
                  <a:defRPr/>
                </a:pPr>
                <a:r>
                  <a:rPr lang="en-US"/>
                  <a:t>th. Leistung, normiert</a:t>
                </a:r>
              </a:p>
            </c:rich>
          </c:tx>
          <c:layout>
            <c:manualLayout>
              <c:xMode val="edge"/>
              <c:yMode val="edge"/>
              <c:x val="1.5813798895828662E-2"/>
              <c:y val="6.3410658113349255E-2"/>
            </c:manualLayout>
          </c:layout>
          <c:overlay val="0"/>
        </c:title>
        <c:numFmt formatCode="General" sourceLinked="1"/>
        <c:majorTickMark val="out"/>
        <c:minorTickMark val="out"/>
        <c:tickLblPos val="nextTo"/>
        <c:spPr>
          <a:ln>
            <a:solidFill>
              <a:schemeClr val="tx1"/>
            </a:solidFill>
          </a:ln>
        </c:spPr>
        <c:crossAx val="128905216"/>
        <c:crosses val="autoZero"/>
        <c:crossBetween val="midCat"/>
        <c:majorUnit val="0.1"/>
        <c:minorUnit val="5.0000000000000024E-2"/>
      </c:valAx>
    </c:plotArea>
    <c:legend>
      <c:legendPos val="r"/>
      <c:overlay val="1"/>
      <c:spPr>
        <a:noFill/>
      </c:spPr>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4685039370091"/>
          <c:y val="5.1400554097404488E-2"/>
          <c:w val="0.68093635170603606"/>
          <c:h val="0.75854549431321183"/>
        </c:manualLayout>
      </c:layout>
      <c:areaChart>
        <c:grouping val="standard"/>
        <c:varyColors val="0"/>
        <c:ser>
          <c:idx val="0"/>
          <c:order val="0"/>
          <c:tx>
            <c:v>JDL</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3.3333333333333326E-2</c:v>
                </c:pt>
                <c:pt idx="877">
                  <c:v>0</c:v>
                </c:pt>
              </c:numCache>
            </c:numRef>
          </c:val>
        </c:ser>
        <c:dLbls>
          <c:showLegendKey val="0"/>
          <c:showVal val="0"/>
          <c:showCatName val="0"/>
          <c:showSerName val="0"/>
          <c:showPercent val="0"/>
          <c:showBubbleSize val="0"/>
        </c:dLbls>
        <c:axId val="134380032"/>
        <c:axId val="124279552"/>
      </c:areaChart>
      <c:catAx>
        <c:axId val="134380032"/>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w="9525">
            <a:solidFill>
              <a:schemeClr val="tx1"/>
            </a:solidFill>
          </a:ln>
        </c:spPr>
        <c:crossAx val="124279552"/>
        <c:crosses val="autoZero"/>
        <c:auto val="1"/>
        <c:lblAlgn val="ctr"/>
        <c:lblOffset val="100"/>
        <c:tickLblSkip val="88"/>
        <c:tickMarkSkip val="44"/>
        <c:noMultiLvlLbl val="0"/>
      </c:catAx>
      <c:valAx>
        <c:axId val="124279552"/>
        <c:scaling>
          <c:orientation val="minMax"/>
          <c:max val="1.08"/>
          <c:min val="0"/>
        </c:scaling>
        <c:delete val="0"/>
        <c:axPos val="l"/>
        <c:title>
          <c:tx>
            <c:rich>
              <a:bodyPr rot="-5400000" vert="horz"/>
              <a:lstStyle/>
              <a:p>
                <a:pPr>
                  <a:defRPr/>
                </a:pPr>
                <a:r>
                  <a:rPr lang="de-DE"/>
                  <a:t>normierte el. Leistung</a:t>
                </a:r>
              </a:p>
            </c:rich>
          </c:tx>
          <c:overlay val="0"/>
        </c:title>
        <c:numFmt formatCode="General" sourceLinked="1"/>
        <c:majorTickMark val="out"/>
        <c:minorTickMark val="out"/>
        <c:tickLblPos val="nextTo"/>
        <c:spPr>
          <a:ln w="9525">
            <a:solidFill>
              <a:schemeClr val="tx1"/>
            </a:solidFill>
          </a:ln>
        </c:spPr>
        <c:crossAx val="134380032"/>
        <c:crosses val="autoZero"/>
        <c:crossBetween val="midCat"/>
        <c:majorUnit val="0.1"/>
        <c:minorUnit val="5.0000000000000024E-2"/>
      </c:valAx>
    </c:plotArea>
    <c:legend>
      <c:legendPos val="r"/>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minimaler Eigenverbrauch</a:t>
            </a:r>
          </a:p>
        </c:rich>
      </c:tx>
      <c:overlay val="1"/>
    </c:title>
    <c:autoTitleDeleted val="0"/>
    <c:plotArea>
      <c:layout>
        <c:manualLayout>
          <c:layoutTarget val="inner"/>
          <c:xMode val="edge"/>
          <c:yMode val="edge"/>
          <c:x val="0.13725240594925633"/>
          <c:y val="3.2882035578886012E-2"/>
          <c:w val="0.62608792650918743"/>
          <c:h val="0.80021216097987746"/>
        </c:manualLayout>
      </c:layout>
      <c:areaChart>
        <c:grouping val="standard"/>
        <c:varyColors val="0"/>
        <c:ser>
          <c:idx val="0"/>
          <c:order val="0"/>
          <c:tx>
            <c:v>JDL, geteilt</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el.'!$Q$11:$Q$888</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0.73123121563310967</c:v>
                </c:pt>
                <c:pt idx="579">
                  <c:v>0.60554119324350653</c:v>
                </c:pt>
                <c:pt idx="580">
                  <c:v>0.56254446674681691</c:v>
                </c:pt>
                <c:pt idx="581">
                  <c:v>0.53441744634842236</c:v>
                </c:pt>
                <c:pt idx="582">
                  <c:v>0.51311741132908972</c:v>
                </c:pt>
                <c:pt idx="583">
                  <c:v>0.49581484403450726</c:v>
                </c:pt>
                <c:pt idx="584">
                  <c:v>0.48116221019494931</c:v>
                </c:pt>
                <c:pt idx="585">
                  <c:v>0.46840588700920782</c:v>
                </c:pt>
                <c:pt idx="586">
                  <c:v>0.45707926291187639</c:v>
                </c:pt>
                <c:pt idx="587">
                  <c:v>0.44687224675899662</c:v>
                </c:pt>
                <c:pt idx="588">
                  <c:v>0.43756770914916665</c:v>
                </c:pt>
                <c:pt idx="589">
                  <c:v>0.42900736878058243</c:v>
                </c:pt>
                <c:pt idx="590">
                  <c:v>0.42107209141015034</c:v>
                </c:pt>
                <c:pt idx="591">
                  <c:v>0.41366983991712269</c:v>
                </c:pt>
                <c:pt idx="592">
                  <c:v>0.40672795473922152</c:v>
                </c:pt>
                <c:pt idx="593">
                  <c:v>0.40018801594019304</c:v>
                </c:pt>
                <c:pt idx="594">
                  <c:v>0.3940023121000138</c:v>
                </c:pt>
                <c:pt idx="595">
                  <c:v>0.38813134628954549</c:v>
                </c:pt>
                <c:pt idx="596">
                  <c:v>0.38254203252404229</c:v>
                </c:pt>
                <c:pt idx="597">
                  <c:v>0.37720636445685241</c:v>
                </c:pt>
                <c:pt idx="598">
                  <c:v>0.3721004147357545</c:v>
                </c:pt>
                <c:pt idx="599">
                  <c:v>0.36720357074067245</c:v>
                </c:pt>
                <c:pt idx="600">
                  <c:v>0.36249794244743738</c:v>
                </c:pt>
                <c:pt idx="601">
                  <c:v>0.35796789771343596</c:v>
                </c:pt>
                <c:pt idx="602">
                  <c:v>0.35359969330278851</c:v>
                </c:pt>
                <c:pt idx="603">
                  <c:v>0.34938117881977393</c:v>
                </c:pt>
                <c:pt idx="604">
                  <c:v>0.3453015568468919</c:v>
                </c:pt>
                <c:pt idx="605">
                  <c:v>0.34135118689750676</c:v>
                </c:pt>
                <c:pt idx="606">
                  <c:v>0.33752142387606243</c:v>
                </c:pt>
                <c:pt idx="607">
                  <c:v>0.33380448397337004</c:v>
                </c:pt>
                <c:pt idx="608">
                  <c:v>0.33019333256483319</c:v>
                </c:pt>
                <c:pt idx="609">
                  <c:v>0.32668158989802687</c:v>
                </c:pt>
                <c:pt idx="610">
                  <c:v>0.32326345127120959</c:v>
                </c:pt>
                <c:pt idx="611">
                  <c:v>0.31993361909865681</c:v>
                </c:pt>
                <c:pt idx="612">
                  <c:v>0.31668724479050736</c:v>
                </c:pt>
                <c:pt idx="613">
                  <c:v>0.31351987878571896</c:v>
                </c:pt>
                <c:pt idx="614">
                  <c:v>0.31042742739687079</c:v>
                </c:pt>
                <c:pt idx="615">
                  <c:v>0.30740611537693352</c:v>
                </c:pt>
                <c:pt idx="616">
                  <c:v>0.30445245331691906</c:v>
                </c:pt>
                <c:pt idx="617">
                  <c:v>0.30156320914164847</c:v>
                </c:pt>
                <c:pt idx="618">
                  <c:v>0.29873538309777514</c:v>
                </c:pt>
                <c:pt idx="619">
                  <c:v>0.29596618573050804</c:v>
                </c:pt>
                <c:pt idx="620">
                  <c:v>0.29325301842849172</c:v>
                </c:pt>
                <c:pt idx="621">
                  <c:v>0.29059345618397581</c:v>
                </c:pt>
                <c:pt idx="622">
                  <c:v>0.28798523227088357</c:v>
                </c:pt>
                <c:pt idx="623">
                  <c:v>0.2854262245891146</c:v>
                </c:pt>
                <c:pt idx="624">
                  <c:v>0.2829144434612304</c:v>
                </c:pt>
                <c:pt idx="625">
                  <c:v>0.28044802069913866</c:v>
                </c:pt>
                <c:pt idx="626">
                  <c:v>0.27802519978465168</c:v>
                </c:pt>
                <c:pt idx="627">
                  <c:v>0.27564432702980624</c:v>
                </c:pt>
                <c:pt idx="628">
                  <c:v>0.27330384360136761</c:v>
                </c:pt>
                <c:pt idx="629">
                  <c:v>0.27100227830959578</c:v>
                </c:pt>
                <c:pt idx="630">
                  <c:v>0.26873824107461164</c:v>
                </c:pt>
                <c:pt idx="631">
                  <c:v>0.26651041699500588</c:v>
                </c:pt>
                <c:pt idx="632">
                  <c:v>0.26431756095295345</c:v>
                </c:pt>
                <c:pt idx="633">
                  <c:v>0.26215849269835145</c:v>
                </c:pt>
                <c:pt idx="634">
                  <c:v>0.26003209236158686</c:v>
                </c:pt>
                <c:pt idx="635">
                  <c:v>0.25793729635062901</c:v>
                </c:pt>
                <c:pt idx="636">
                  <c:v>0.25587309359342281</c:v>
                </c:pt>
                <c:pt idx="637">
                  <c:v>0.25383852209111535</c:v>
                </c:pt>
                <c:pt idx="638">
                  <c:v>0.25183266575160979</c:v>
                </c:pt>
                <c:pt idx="639">
                  <c:v>0.24985465147639285</c:v>
                </c:pt>
                <c:pt idx="640">
                  <c:v>0.24790364647658836</c:v>
                </c:pt>
                <c:pt idx="641">
                  <c:v>0.24597885579681711</c:v>
                </c:pt>
                <c:pt idx="642">
                  <c:v>0.24407952002776256</c:v>
                </c:pt>
                <c:pt idx="643">
                  <c:v>0.2422049131903492</c:v>
                </c:pt>
                <c:pt idx="644">
                  <c:v>0.24035434077624096</c:v>
                </c:pt>
                <c:pt idx="645">
                  <c:v>0.23852713793093294</c:v>
                </c:pt>
                <c:pt idx="646">
                  <c:v>0.23672266776709794</c:v>
                </c:pt>
                <c:pt idx="647">
                  <c:v>0.23494031979708963</c:v>
                </c:pt>
                <c:pt idx="648">
                  <c:v>0.23317950847458646</c:v>
                </c:pt>
                <c:pt idx="649">
                  <c:v>0.23143967183633862</c:v>
                </c:pt>
                <c:pt idx="650">
                  <c:v>0.2297202702358454</c:v>
                </c:pt>
                <c:pt idx="651">
                  <c:v>0.22802078516155366</c:v>
                </c:pt>
                <c:pt idx="652">
                  <c:v>0.22634071813286705</c:v>
                </c:pt>
                <c:pt idx="653">
                  <c:v>0.22467958966786672</c:v>
                </c:pt>
                <c:pt idx="654">
                  <c:v>0.22303693831719373</c:v>
                </c:pt>
                <c:pt idx="655">
                  <c:v>0.2214123197590494</c:v>
                </c:pt>
                <c:pt idx="656">
                  <c:v>0.21980530595070258</c:v>
                </c:pt>
                <c:pt idx="657">
                  <c:v>0.21821548433230431</c:v>
                </c:pt>
                <c:pt idx="658">
                  <c:v>0.21664245707916663</c:v>
                </c:pt>
                <c:pt idx="659">
                  <c:v>0.21508584039899137</c:v>
                </c:pt>
                <c:pt idx="660">
                  <c:v>0.21354526387082529</c:v>
                </c:pt>
                <c:pt idx="661">
                  <c:v>0.21202036982279326</c:v>
                </c:pt>
                <c:pt idx="662">
                  <c:v>0.21051081274589245</c:v>
                </c:pt>
                <c:pt idx="663">
                  <c:v>0.20901625874135943</c:v>
                </c:pt>
                <c:pt idx="664">
                  <c:v>0.20753638499931626</c:v>
                </c:pt>
                <c:pt idx="665">
                  <c:v>0.20607087930658197</c:v>
                </c:pt>
                <c:pt idx="666">
                  <c:v>0.20461943958170725</c:v>
                </c:pt>
                <c:pt idx="667">
                  <c:v>0.20318177343543264</c:v>
                </c:pt>
                <c:pt idx="668">
                  <c:v>0.20175759775491209</c:v>
                </c:pt>
                <c:pt idx="669">
                  <c:v>0.20034663831017141</c:v>
                </c:pt>
                <c:pt idx="670">
                  <c:v>0.19894862938137803</c:v>
                </c:pt>
                <c:pt idx="671">
                  <c:v>0.19756331340561195</c:v>
                </c:pt>
                <c:pt idx="672">
                  <c:v>0.19619044064191904</c:v>
                </c:pt>
                <c:pt idx="673">
                  <c:v>0.19482976885351577</c:v>
                </c:pt>
                <c:pt idx="674">
                  <c:v>0.19348106300609902</c:v>
                </c:pt>
                <c:pt idx="675">
                  <c:v>0.1921440949812836</c:v>
                </c:pt>
                <c:pt idx="676">
                  <c:v>0.19081864330426346</c:v>
                </c:pt>
                <c:pt idx="677">
                  <c:v>0.18950449288485394</c:v>
                </c:pt>
                <c:pt idx="678">
                  <c:v>0.18820143477112783</c:v>
                </c:pt>
                <c:pt idx="679">
                  <c:v>0.18690926591491352</c:v>
                </c:pt>
                <c:pt idx="680">
                  <c:v>0.1856277889484762</c:v>
                </c:pt>
                <c:pt idx="681">
                  <c:v>0.18435681197174014</c:v>
                </c:pt>
                <c:pt idx="682">
                  <c:v>0.18309614834946109</c:v>
                </c:pt>
                <c:pt idx="683">
                  <c:v>0.18184561651779152</c:v>
                </c:pt>
                <c:pt idx="684">
                  <c:v>0.18060503979971776</c:v>
                </c:pt>
                <c:pt idx="685">
                  <c:v>0.17937424622888531</c:v>
                </c:pt>
                <c:pt idx="686">
                  <c:v>0.17815306838135325</c:v>
                </c:pt>
                <c:pt idx="687">
                  <c:v>0.17694134321485377</c:v>
                </c:pt>
                <c:pt idx="688">
                  <c:v>0.17573891191515589</c:v>
                </c:pt>
                <c:pt idx="689">
                  <c:v>0.1745456197491565</c:v>
                </c:pt>
                <c:pt idx="690">
                  <c:v>0.17336131592434945</c:v>
                </c:pt>
                <c:pt idx="691">
                  <c:v>0.17218585345433768</c:v>
                </c:pt>
                <c:pt idx="692">
                  <c:v>0.17101908903008056</c:v>
                </c:pt>
                <c:pt idx="693">
                  <c:v>0.16986088289658419</c:v>
                </c:pt>
                <c:pt idx="694">
                  <c:v>0.16871109873475598</c:v>
                </c:pt>
                <c:pt idx="695">
                  <c:v>0.16756960354816819</c:v>
                </c:pt>
                <c:pt idx="696">
                  <c:v>0.16643626755448571</c:v>
                </c:pt>
                <c:pt idx="697">
                  <c:v>0.16531096408132706</c:v>
                </c:pt>
                <c:pt idx="698">
                  <c:v>0.16419356946634234</c:v>
                </c:pt>
                <c:pt idx="699">
                  <c:v>0.16308396296130556</c:v>
                </c:pt>
                <c:pt idx="700">
                  <c:v>0.16198202664002548</c:v>
                </c:pt>
                <c:pt idx="701">
                  <c:v>0.16088764530989497</c:v>
                </c:pt>
                <c:pt idx="702">
                  <c:v>0.15980070642690747</c:v>
                </c:pt>
                <c:pt idx="703">
                  <c:v>0.15872110001397433</c:v>
                </c:pt>
                <c:pt idx="704">
                  <c:v>0.15764871858239493</c:v>
                </c:pt>
                <c:pt idx="705">
                  <c:v>0.15658345705632815</c:v>
                </c:pt>
                <c:pt idx="706">
                  <c:v>0.15552521270013342</c:v>
                </c:pt>
                <c:pt idx="707">
                  <c:v>0.1544738850484455</c:v>
                </c:pt>
                <c:pt idx="708">
                  <c:v>0.15342937583886407</c:v>
                </c:pt>
                <c:pt idx="709">
                  <c:v>0.15239158894713933</c:v>
                </c:pt>
                <c:pt idx="710">
                  <c:v>0.15136043032474189</c:v>
                </c:pt>
                <c:pt idx="711">
                  <c:v>0.15033580793871426</c:v>
                </c:pt>
                <c:pt idx="712">
                  <c:v>0.14931763171370105</c:v>
                </c:pt>
                <c:pt idx="713">
                  <c:v>0.14830581347606675</c:v>
                </c:pt>
                <c:pt idx="714">
                  <c:v>0.14730026690000819</c:v>
                </c:pt>
                <c:pt idx="715">
                  <c:v>0.14630090745557778</c:v>
                </c:pt>
                <c:pt idx="716">
                  <c:v>0.14530765235853615</c:v>
                </c:pt>
                <c:pt idx="717">
                  <c:v>0.14432042052195748</c:v>
                </c:pt>
                <c:pt idx="718">
                  <c:v>0.14333913250951291</c:v>
                </c:pt>
                <c:pt idx="719">
                  <c:v>0.14236371049036356</c:v>
                </c:pt>
                <c:pt idx="720">
                  <c:v>0.14139407819559646</c:v>
                </c:pt>
                <c:pt idx="721">
                  <c:v>0.14043016087613891</c:v>
                </c:pt>
                <c:pt idx="722">
                  <c:v>0.13947188526209398</c:v>
                </c:pt>
                <c:pt idx="723">
                  <c:v>0.13851917952343629</c:v>
                </c:pt>
                <c:pt idx="724">
                  <c:v>0.13757197323201553</c:v>
                </c:pt>
                <c:pt idx="725">
                  <c:v>0.13663019732481529</c:v>
                </c:pt>
                <c:pt idx="726">
                  <c:v>0.1356937840684177</c:v>
                </c:pt>
                <c:pt idx="727">
                  <c:v>0.13476266702462547</c:v>
                </c:pt>
                <c:pt idx="728">
                  <c:v>0.13383678101719743</c:v>
                </c:pt>
                <c:pt idx="729">
                  <c:v>0.13291606209965268</c:v>
                </c:pt>
                <c:pt idx="730">
                  <c:v>0.132000447524105</c:v>
                </c:pt>
                <c:pt idx="731">
                  <c:v>0.13108987571108399</c:v>
                </c:pt>
                <c:pt idx="732">
                  <c:v>0.13018428622030953</c:v>
                </c:pt>
                <c:pt idx="733">
                  <c:v>0.12928361972238123</c:v>
                </c:pt>
                <c:pt idx="734">
                  <c:v>0.12838781797134835</c:v>
                </c:pt>
                <c:pt idx="735">
                  <c:v>0.12749682377812821</c:v>
                </c:pt>
                <c:pt idx="736">
                  <c:v>0.12661058098474198</c:v>
                </c:pt>
                <c:pt idx="737">
                  <c:v>0.12572903443933647</c:v>
                </c:pt>
                <c:pt idx="738">
                  <c:v>0.12485212997196404</c:v>
                </c:pt>
                <c:pt idx="739">
                  <c:v>0.12397981437109273</c:v>
                </c:pt>
                <c:pt idx="740">
                  <c:v>0.12311203536082038</c:v>
                </c:pt>
                <c:pt idx="741">
                  <c:v>0.12224874157876697</c:v>
                </c:pt>
                <c:pt idx="742">
                  <c:v>0.12138988255462246</c:v>
                </c:pt>
                <c:pt idx="743">
                  <c:v>0.12053540868932411</c:v>
                </c:pt>
                <c:pt idx="744">
                  <c:v>0.11968527123484407</c:v>
                </c:pt>
                <c:pt idx="745">
                  <c:v>0.11883942227456334</c:v>
                </c:pt>
                <c:pt idx="746">
                  <c:v>0.11799781470421444</c:v>
                </c:pt>
                <c:pt idx="747">
                  <c:v>0.1171604022133691</c:v>
                </c:pt>
                <c:pt idx="748">
                  <c:v>0.11632713926745675</c:v>
                </c:pt>
                <c:pt idx="749">
                  <c:v>0.11549798109029163</c:v>
                </c:pt>
                <c:pt idx="750">
                  <c:v>0.11467288364709471</c:v>
                </c:pt>
                <c:pt idx="751">
                  <c:v>0.11385180362798974</c:v>
                </c:pt>
                <c:pt idx="752">
                  <c:v>0.11303469843196201</c:v>
                </c:pt>
                <c:pt idx="753">
                  <c:v>0.11222152615126035</c:v>
                </c:pt>
                <c:pt idx="754">
                  <c:v>0.11141224555622986</c:v>
                </c:pt>
                <c:pt idx="755">
                  <c:v>0.11060681608056055</c:v>
                </c:pt>
                <c:pt idx="756">
                  <c:v>0.10980519780693765</c:v>
                </c:pt>
                <c:pt idx="757">
                  <c:v>0.10900735145308205</c:v>
                </c:pt>
                <c:pt idx="758">
                  <c:v>0.1082132383581661</c:v>
                </c:pt>
                <c:pt idx="759">
                  <c:v>0.10742282046959351</c:v>
                </c:pt>
                <c:pt idx="760">
                  <c:v>0.10663606033013351</c:v>
                </c:pt>
                <c:pt idx="761">
                  <c:v>0.10585292106539324</c:v>
                </c:pt>
                <c:pt idx="762">
                  <c:v>0.10507336637162368</c:v>
                </c:pt>
                <c:pt idx="763">
                  <c:v>0.10429736050384297</c:v>
                </c:pt>
                <c:pt idx="764">
                  <c:v>0.10352486826427099</c:v>
                </c:pt>
                <c:pt idx="765">
                  <c:v>0.10275585499106354</c:v>
                </c:pt>
                <c:pt idx="766">
                  <c:v>0.10199028654733766</c:v>
                </c:pt>
                <c:pt idx="767">
                  <c:v>0.10122812931047764</c:v>
                </c:pt>
                <c:pt idx="768">
                  <c:v>0.1004693501617161</c:v>
                </c:pt>
                <c:pt idx="769">
                  <c:v>9.9713916475977493E-2</c:v>
                </c:pt>
                <c:pt idx="770">
                  <c:v>9.8961796111980416E-2</c:v>
                </c:pt>
                <c:pt idx="771">
                  <c:v>9.8212957402587064E-2</c:v>
                </c:pt>
                <c:pt idx="772">
                  <c:v>9.7467369145394556E-2</c:v>
                </c:pt>
                <c:pt idx="773">
                  <c:v>9.6725000593561483E-2</c:v>
                </c:pt>
                <c:pt idx="774">
                  <c:v>9.5985821446859521E-2</c:v>
                </c:pt>
                <c:pt idx="775">
                  <c:v>9.524980184294729E-2</c:v>
                </c:pt>
                <c:pt idx="776">
                  <c:v>9.451691234885673E-2</c:v>
                </c:pt>
                <c:pt idx="777">
                  <c:v>9.3787123952687734E-2</c:v>
                </c:pt>
                <c:pt idx="778">
                  <c:v>9.3060408055504529E-2</c:v>
                </c:pt>
                <c:pt idx="779">
                  <c:v>9.2336736463426661E-2</c:v>
                </c:pt>
                <c:pt idx="780">
                  <c:v>9.1616081379910397E-2</c:v>
                </c:pt>
                <c:pt idx="781">
                  <c:v>9.0898415398215637E-2</c:v>
                </c:pt>
                <c:pt idx="782">
                  <c:v>9.0183711494049801E-2</c:v>
                </c:pt>
                <c:pt idx="783">
                  <c:v>8.9471943018388012E-2</c:v>
                </c:pt>
                <c:pt idx="784">
                  <c:v>8.8763083690461153E-2</c:v>
                </c:pt>
                <c:pt idx="785">
                  <c:v>8.805710759090779E-2</c:v>
                </c:pt>
                <c:pt idx="786">
                  <c:v>8.7353989155087741E-2</c:v>
                </c:pt>
                <c:pt idx="787">
                  <c:v>8.6653703166548746E-2</c:v>
                </c:pt>
                <c:pt idx="788">
                  <c:v>8.5956224750645238E-2</c:v>
                </c:pt>
                <c:pt idx="789">
                  <c:v>8.5261529368303557E-2</c:v>
                </c:pt>
                <c:pt idx="790">
                  <c:v>8.4569592809929928E-2</c:v>
                </c:pt>
                <c:pt idx="791">
                  <c:v>8.3880391189456449E-2</c:v>
                </c:pt>
                <c:pt idx="792">
                  <c:v>8.3193900938523524E-2</c:v>
                </c:pt>
                <c:pt idx="793">
                  <c:v>8.2510098800791964E-2</c:v>
                </c:pt>
                <c:pt idx="794">
                  <c:v>8.1828961826384328E-2</c:v>
                </c:pt>
                <c:pt idx="795">
                  <c:v>8.1150467366448709E-2</c:v>
                </c:pt>
                <c:pt idx="796">
                  <c:v>8.0474593067845546E-2</c:v>
                </c:pt>
                <c:pt idx="797">
                  <c:v>7.9801316867950223E-2</c:v>
                </c:pt>
                <c:pt idx="798">
                  <c:v>7.9130616989572022E-2</c:v>
                </c:pt>
                <c:pt idx="799">
                  <c:v>7.8462471935982658E-2</c:v>
                </c:pt>
                <c:pt idx="800">
                  <c:v>7.7796860486055275E-2</c:v>
                </c:pt>
                <c:pt idx="801">
                  <c:v>7.7133761689508251E-2</c:v>
                </c:pt>
                <c:pt idx="802">
                  <c:v>7.6473154862251702E-2</c:v>
                </c:pt>
                <c:pt idx="803">
                  <c:v>7.5815019581835452E-2</c:v>
                </c:pt>
                <c:pt idx="804">
                  <c:v>7.5159335682993156E-2</c:v>
                </c:pt>
                <c:pt idx="805">
                  <c:v>7.4506083253283006E-2</c:v>
                </c:pt>
                <c:pt idx="806">
                  <c:v>7.3855242628820372E-2</c:v>
                </c:pt>
                <c:pt idx="807">
                  <c:v>7.3206794390101027E-2</c:v>
                </c:pt>
                <c:pt idx="808">
                  <c:v>7.2560719357912973E-2</c:v>
                </c:pt>
                <c:pt idx="809">
                  <c:v>7.1916998589332648E-2</c:v>
                </c:pt>
                <c:pt idx="810">
                  <c:v>7.1275613373806945E-2</c:v>
                </c:pt>
                <c:pt idx="811">
                  <c:v>7.0636545229314618E-2</c:v>
                </c:pt>
                <c:pt idx="812">
                  <c:v>6.9999775898609284E-2</c:v>
                </c:pt>
                <c:pt idx="813">
                  <c:v>6.9365287345537596E-2</c:v>
                </c:pt>
                <c:pt idx="814">
                  <c:v>6.8733061751436231E-2</c:v>
                </c:pt>
                <c:pt idx="815">
                  <c:v>6.8103081511599273E-2</c:v>
                </c:pt>
                <c:pt idx="816">
                  <c:v>6.7475329231819647E-2</c:v>
                </c:pt>
                <c:pt idx="817">
                  <c:v>6.6849787725000387E-2</c:v>
                </c:pt>
                <c:pt idx="818">
                  <c:v>6.6226440007834175E-2</c:v>
                </c:pt>
                <c:pt idx="819">
                  <c:v>6.5605269297549618E-2</c:v>
                </c:pt>
                <c:pt idx="820">
                  <c:v>6.498625900872268E-2</c:v>
                </c:pt>
                <c:pt idx="821">
                  <c:v>6.4369392750152299E-2</c:v>
                </c:pt>
                <c:pt idx="822">
                  <c:v>6.3754654321797277E-2</c:v>
                </c:pt>
                <c:pt idx="823">
                  <c:v>6.3142027711774573E-2</c:v>
                </c:pt>
                <c:pt idx="824">
                  <c:v>6.2531497093416433E-2</c:v>
                </c:pt>
                <c:pt idx="825">
                  <c:v>6.1923046822385031E-2</c:v>
                </c:pt>
                <c:pt idx="826">
                  <c:v>6.1316661433843844E-2</c:v>
                </c:pt>
                <c:pt idx="827">
                  <c:v>6.0712325639684539E-2</c:v>
                </c:pt>
                <c:pt idx="828">
                  <c:v>6.0110024325806588E-2</c:v>
                </c:pt>
                <c:pt idx="829">
                  <c:v>5.9509742549450295E-2</c:v>
                </c:pt>
                <c:pt idx="830">
                  <c:v>5.8911465536580887E-2</c:v>
                </c:pt>
                <c:pt idx="831">
                  <c:v>5.8315178679322566E-2</c:v>
                </c:pt>
                <c:pt idx="832">
                  <c:v>5.772086753344241E-2</c:v>
                </c:pt>
                <c:pt idx="833">
                  <c:v>5.7128517815880242E-2</c:v>
                </c:pt>
                <c:pt idx="834">
                  <c:v>5.653811540232756E-2</c:v>
                </c:pt>
                <c:pt idx="835">
                  <c:v>5.5949646324850555E-2</c:v>
                </c:pt>
                <c:pt idx="836">
                  <c:v>5.5363096769558418E-2</c:v>
                </c:pt>
                <c:pt idx="837">
                  <c:v>5.4778453074315281E-2</c:v>
                </c:pt>
                <c:pt idx="838">
                  <c:v>5.4195701726494461E-2</c:v>
                </c:pt>
                <c:pt idx="839">
                  <c:v>5.3614829360775329E-2</c:v>
                </c:pt>
                <c:pt idx="840">
                  <c:v>5.3035822756979489E-2</c:v>
                </c:pt>
                <c:pt idx="841">
                  <c:v>5.2458668837948474E-2</c:v>
                </c:pt>
                <c:pt idx="842">
                  <c:v>5.1883354667459303E-2</c:v>
                </c:pt>
                <c:pt idx="843">
                  <c:v>5.1309867448178559E-2</c:v>
                </c:pt>
                <c:pt idx="844">
                  <c:v>5.0738194519653557E-2</c:v>
                </c:pt>
                <c:pt idx="845">
                  <c:v>5.0168323356340472E-2</c:v>
                </c:pt>
                <c:pt idx="846">
                  <c:v>4.9600241565667891E-2</c:v>
                </c:pt>
                <c:pt idx="847">
                  <c:v>4.9033936886134888E-2</c:v>
                </c:pt>
                <c:pt idx="848">
                  <c:v>4.8469397185443297E-2</c:v>
                </c:pt>
                <c:pt idx="849">
                  <c:v>4.7906610458664955E-2</c:v>
                </c:pt>
                <c:pt idx="850">
                  <c:v>4.7345564826438702E-2</c:v>
                </c:pt>
                <c:pt idx="851">
                  <c:v>4.6786248533202457E-2</c:v>
                </c:pt>
                <c:pt idx="852">
                  <c:v>4.6228649945453948E-2</c:v>
                </c:pt>
                <c:pt idx="853">
                  <c:v>4.5672757550044407E-2</c:v>
                </c:pt>
                <c:pt idx="854">
                  <c:v>4.5118559952500359E-2</c:v>
                </c:pt>
                <c:pt idx="855">
                  <c:v>4.4566045875376159E-2</c:v>
                </c:pt>
                <c:pt idx="856">
                  <c:v>4.4015204156634291E-2</c:v>
                </c:pt>
                <c:pt idx="857">
                  <c:v>4.3466023748054305E-2</c:v>
                </c:pt>
                <c:pt idx="858">
                  <c:v>4.2918493713669181E-2</c:v>
                </c:pt>
                <c:pt idx="859">
                  <c:v>4.2372603228229E-2</c:v>
                </c:pt>
                <c:pt idx="860">
                  <c:v>4.1828341575690264E-2</c:v>
                </c:pt>
                <c:pt idx="861">
                  <c:v>4.1285698147731975E-2</c:v>
                </c:pt>
                <c:pt idx="862">
                  <c:v>4.0744662442296131E-2</c:v>
                </c:pt>
                <c:pt idx="863">
                  <c:v>4.020522406215421E-2</c:v>
                </c:pt>
                <c:pt idx="864">
                  <c:v>3.9667372713496629E-2</c:v>
                </c:pt>
                <c:pt idx="865">
                  <c:v>3.913109820454741E-2</c:v>
                </c:pt>
                <c:pt idx="866">
                  <c:v>3.8596390444200268E-2</c:v>
                </c:pt>
                <c:pt idx="867">
                  <c:v>3.8063239440680685E-2</c:v>
                </c:pt>
                <c:pt idx="868">
                  <c:v>3.7531635300226296E-2</c:v>
                </c:pt>
                <c:pt idx="869">
                  <c:v>3.7001568225792703E-2</c:v>
                </c:pt>
                <c:pt idx="870">
                  <c:v>3.6473028515779493E-2</c:v>
                </c:pt>
                <c:pt idx="871">
                  <c:v>3.5946006562776245E-2</c:v>
                </c:pt>
                <c:pt idx="872">
                  <c:v>3.5420492852331731E-2</c:v>
                </c:pt>
                <c:pt idx="873">
                  <c:v>3.4896477961740557E-2</c:v>
                </c:pt>
                <c:pt idx="874">
                  <c:v>3.4373952558852117E-2</c:v>
                </c:pt>
                <c:pt idx="875">
                  <c:v>3.3852907400896859E-2</c:v>
                </c:pt>
                <c:pt idx="876">
                  <c:v>3.3333333333333326E-2</c:v>
                </c:pt>
                <c:pt idx="877">
                  <c:v>3.3333333333333326E-2</c:v>
                </c:pt>
              </c:numCache>
            </c:numRef>
          </c:val>
        </c:ser>
        <c:ser>
          <c:idx val="1"/>
          <c:order val="1"/>
          <c:spPr>
            <a:noFill/>
            <a:ln w="22225">
              <a:solidFill>
                <a:schemeClr val="tx1"/>
              </a:solidFill>
            </a:ln>
          </c:spPr>
          <c:val>
            <c:numRef>
              <c:f>'Theorie Ausl. el.'!$P$11:$P$888</c:f>
              <c:numCache>
                <c:formatCode>General</c:formatCode>
                <c:ptCount val="878"/>
                <c:pt idx="0">
                  <c:v>1</c:v>
                </c:pt>
                <c:pt idx="1">
                  <c:v>0.65055380812756658</c:v>
                </c:pt>
                <c:pt idx="2">
                  <c:v>0.60956826437261291</c:v>
                </c:pt>
                <c:pt idx="3">
                  <c:v>0.58339957101230955</c:v>
                </c:pt>
                <c:pt idx="4">
                  <c:v>0.56377564348830711</c:v>
                </c:pt>
                <c:pt idx="5">
                  <c:v>0.54791977258447733</c:v>
                </c:pt>
                <c:pt idx="6">
                  <c:v>0.53453769897668435</c:v>
                </c:pt>
                <c:pt idx="7">
                  <c:v>0.52291474039632646</c:v>
                </c:pt>
                <c:pt idx="8">
                  <c:v>0.5126121371556549</c:v>
                </c:pt>
                <c:pt idx="9">
                  <c:v>0.50334008076389392</c:v>
                </c:pt>
                <c:pt idx="10">
                  <c:v>0.49489657653187225</c:v>
                </c:pt>
                <c:pt idx="11">
                  <c:v>0.48713490595158726</c:v>
                </c:pt>
                <c:pt idx="12">
                  <c:v>0.47994495780914948</c:v>
                </c:pt>
                <c:pt idx="13">
                  <c:v>0.4732418685584826</c:v>
                </c:pt>
                <c:pt idx="14">
                  <c:v>0.46695877568096944</c:v>
                </c:pt>
                <c:pt idx="15">
                  <c:v>0.46104201144961299</c:v>
                </c:pt>
                <c:pt idx="16">
                  <c:v>0.45544780959150588</c:v>
                </c:pt>
                <c:pt idx="17">
                  <c:v>0.45013998512415609</c:v>
                </c:pt>
                <c:pt idx="18">
                  <c:v>0.44508826024151105</c:v>
                </c:pt>
                <c:pt idx="19">
                  <c:v>0.44026703093933595</c:v>
                </c:pt>
                <c:pt idx="20">
                  <c:v>0.43565444156281508</c:v>
                </c:pt>
                <c:pt idx="21">
                  <c:v>0.43123167904731441</c:v>
                </c:pt>
                <c:pt idx="22">
                  <c:v>0.42698242685350907</c:v>
                </c:pt>
                <c:pt idx="23">
                  <c:v>0.4228924369358279</c:v>
                </c:pt>
                <c:pt idx="24">
                  <c:v>0.41894919027055699</c:v>
                </c:pt>
                <c:pt idx="25">
                  <c:v>0.4151416247378108</c:v>
                </c:pt>
                <c:pt idx="26">
                  <c:v>0.41145991486543676</c:v>
                </c:pt>
                <c:pt idx="27">
                  <c:v>0.40789529195875107</c:v>
                </c:pt>
                <c:pt idx="28">
                  <c:v>0.4044398960060781</c:v>
                </c:pt>
                <c:pt idx="29">
                  <c:v>0.40108665282451939</c:v>
                </c:pt>
                <c:pt idx="30">
                  <c:v>0.39782917143137775</c:v>
                </c:pt>
                <c:pt idx="31">
                  <c:v>0.39466165775525608</c:v>
                </c:pt>
                <c:pt idx="32">
                  <c:v>0.39157884164753509</c:v>
                </c:pt>
                <c:pt idx="33">
                  <c:v>0.38857591479669595</c:v>
                </c:pt>
                <c:pt idx="34">
                  <c:v>0.38564847763902022</c:v>
                </c:pt>
                <c:pt idx="35">
                  <c:v>0.38279249373832802</c:v>
                </c:pt>
                <c:pt idx="36">
                  <c:v>0.38000425040256125</c:v>
                </c:pt>
                <c:pt idx="37">
                  <c:v>0.37728032453657789</c:v>
                </c:pt>
                <c:pt idx="38">
                  <c:v>0.37461755291354426</c:v>
                </c:pt>
                <c:pt idx="39">
                  <c:v>0.37201300619295208</c:v>
                </c:pt>
                <c:pt idx="40">
                  <c:v>0.36946396612994892</c:v>
                </c:pt>
                <c:pt idx="41">
                  <c:v>0.36696790551468961</c:v>
                </c:pt>
                <c:pt idx="42">
                  <c:v>0.364522470456632</c:v>
                </c:pt>
                <c:pt idx="43">
                  <c:v>0.36212546469081586</c:v>
                </c:pt>
                <c:pt idx="44">
                  <c:v>0.35977483563406809</c:v>
                </c:pt>
                <c:pt idx="45">
                  <c:v>0.35746866196098237</c:v>
                </c:pt>
                <c:pt idx="46">
                  <c:v>0.35520514250419788</c:v>
                </c:pt>
                <c:pt idx="47">
                  <c:v>0.35298258631231705</c:v>
                </c:pt>
                <c:pt idx="48">
                  <c:v>0.35079940372284457</c:v>
                </c:pt>
                <c:pt idx="49">
                  <c:v>0.3486540983276919</c:v>
                </c:pt>
                <c:pt idx="50">
                  <c:v>0.34654525972574013</c:v>
                </c:pt>
                <c:pt idx="51">
                  <c:v>0.3444715569712723</c:v>
                </c:pt>
                <c:pt idx="52">
                  <c:v>0.34243173263922311</c:v>
                </c:pt>
                <c:pt idx="53">
                  <c:v>0.34042459743850884</c:v>
                </c:pt>
                <c:pt idx="54">
                  <c:v>0.33844902531350562</c:v>
                </c:pt>
                <c:pt idx="55">
                  <c:v>0.33650394898127922</c:v>
                </c:pt>
                <c:pt idx="56">
                  <c:v>0.33458835585863744</c:v>
                </c:pt>
                <c:pt idx="57">
                  <c:v>0.3327012843386451</c:v>
                </c:pt>
                <c:pt idx="58">
                  <c:v>0.33084182038105336</c:v>
                </c:pt>
                <c:pt idx="59">
                  <c:v>0.32900909438525372</c:v>
                </c:pt>
                <c:pt idx="60">
                  <c:v>0.32720227831798654</c:v>
                </c:pt>
                <c:pt idx="61">
                  <c:v>0.32542058307117316</c:v>
                </c:pt>
                <c:pt idx="62">
                  <c:v>0.32366325602798807</c:v>
                </c:pt>
                <c:pt idx="63">
                  <c:v>0.32192957881768447</c:v>
                </c:pt>
                <c:pt idx="64">
                  <c:v>0.32021886524178955</c:v>
                </c:pt>
                <c:pt idx="65">
                  <c:v>0.31853045935612989</c:v>
                </c:pt>
                <c:pt idx="66">
                  <c:v>0.31686373369477527</c:v>
                </c:pt>
                <c:pt idx="67">
                  <c:v>0.31521808762342018</c:v>
                </c:pt>
                <c:pt idx="68">
                  <c:v>0.3135929458109894</c:v>
                </c:pt>
                <c:pt idx="69">
                  <c:v>0.31198775680937452</c:v>
                </c:pt>
                <c:pt idx="70">
                  <c:v>0.31040199173220484</c:v>
                </c:pt>
                <c:pt idx="71">
                  <c:v>0.30883514302443693</c:v>
                </c:pt>
                <c:pt idx="72">
                  <c:v>0.30728672331533713</c:v>
                </c:pt>
                <c:pt idx="73">
                  <c:v>0.30575626434812919</c:v>
                </c:pt>
                <c:pt idx="74">
                  <c:v>0.30424331598021148</c:v>
                </c:pt>
                <c:pt idx="75">
                  <c:v>0.30274744524840114</c:v>
                </c:pt>
                <c:pt idx="76">
                  <c:v>0.30126823549417225</c:v>
                </c:pt>
                <c:pt idx="77">
                  <c:v>0.29980528554430264</c:v>
                </c:pt>
                <c:pt idx="78">
                  <c:v>0.29835820894274656</c:v>
                </c:pt>
                <c:pt idx="79">
                  <c:v>0.29692663322992208</c:v>
                </c:pt>
                <c:pt idx="80">
                  <c:v>0.29551019926592226</c:v>
                </c:pt>
                <c:pt idx="81">
                  <c:v>0.29410856059446311</c:v>
                </c:pt>
                <c:pt idx="82">
                  <c:v>0.29272138284464433</c:v>
                </c:pt>
                <c:pt idx="83">
                  <c:v>0.29134834316784375</c:v>
                </c:pt>
                <c:pt idx="84">
                  <c:v>0.28998912970728574</c:v>
                </c:pt>
                <c:pt idx="85">
                  <c:v>0.28864344109802342</c:v>
                </c:pt>
                <c:pt idx="86">
                  <c:v>0.2873109859952544</c:v>
                </c:pt>
                <c:pt idx="87">
                  <c:v>0.2859914826290556</c:v>
                </c:pt>
                <c:pt idx="88">
                  <c:v>0.28468465838377144</c:v>
                </c:pt>
                <c:pt idx="89">
                  <c:v>0.28339024940042867</c:v>
                </c:pt>
                <c:pt idx="90">
                  <c:v>0.28210800020067184</c:v>
                </c:pt>
                <c:pt idx="91">
                  <c:v>0.28083766333083027</c:v>
                </c:pt>
                <c:pt idx="92">
                  <c:v>0.27957899902483041</c:v>
                </c:pt>
                <c:pt idx="93">
                  <c:v>0.27833177488476279</c:v>
                </c:pt>
                <c:pt idx="94">
                  <c:v>0.2770957655779992</c:v>
                </c:pt>
                <c:pt idx="95">
                  <c:v>0.27587075254983662</c:v>
                </c:pt>
                <c:pt idx="96">
                  <c:v>0.27465652375071836</c:v>
                </c:pt>
                <c:pt idx="97">
                  <c:v>0.27345287337714819</c:v>
                </c:pt>
                <c:pt idx="98">
                  <c:v>0.27225960162547735</c:v>
                </c:pt>
                <c:pt idx="99">
                  <c:v>0.27107651445780001</c:v>
                </c:pt>
                <c:pt idx="100">
                  <c:v>0.26990342337924644</c:v>
                </c:pt>
                <c:pt idx="101">
                  <c:v>0.26874014522601064</c:v>
                </c:pt>
                <c:pt idx="102">
                  <c:v>0.26758650196349454</c:v>
                </c:pt>
                <c:pt idx="103">
                  <c:v>0.26644232049399108</c:v>
                </c:pt>
                <c:pt idx="104">
                  <c:v>0.2653074324733693</c:v>
                </c:pt>
                <c:pt idx="105">
                  <c:v>0.26418167413625471</c:v>
                </c:pt>
                <c:pt idx="106">
                  <c:v>0.26306488612923906</c:v>
                </c:pt>
                <c:pt idx="107">
                  <c:v>0.26195691335167404</c:v>
                </c:pt>
                <c:pt idx="108">
                  <c:v>0.26085760480363895</c:v>
                </c:pt>
                <c:pt idx="109">
                  <c:v>0.25976681344069685</c:v>
                </c:pt>
                <c:pt idx="110">
                  <c:v>0.25868439603507376</c:v>
                </c:pt>
                <c:pt idx="111">
                  <c:v>0.2576102130429252</c:v>
                </c:pt>
                <c:pt idx="112">
                  <c:v>0.25654412847736652</c:v>
                </c:pt>
                <c:pt idx="113">
                  <c:v>0.25548600978697178</c:v>
                </c:pt>
                <c:pt idx="114">
                  <c:v>0.25443572773945666</c:v>
                </c:pt>
                <c:pt idx="115">
                  <c:v>0.25339315631028247</c:v>
                </c:pt>
                <c:pt idx="116">
                  <c:v>0.25235817257593052</c:v>
                </c:pt>
                <c:pt idx="117">
                  <c:v>0.25133065661161536</c:v>
                </c:pt>
                <c:pt idx="118">
                  <c:v>0.25031049139321304</c:v>
                </c:pt>
                <c:pt idx="119">
                  <c:v>0.24929756270319803</c:v>
                </c:pt>
                <c:pt idx="120">
                  <c:v>0.24829175904039325</c:v>
                </c:pt>
                <c:pt idx="121">
                  <c:v>0.24729297153334728</c:v>
                </c:pt>
                <c:pt idx="122">
                  <c:v>0.24630109385716425</c:v>
                </c:pt>
                <c:pt idx="123">
                  <c:v>0.2453160221536228</c:v>
                </c:pt>
                <c:pt idx="124">
                  <c:v>0.24433765495442694</c:v>
                </c:pt>
                <c:pt idx="125">
                  <c:v>0.24336589310744361</c:v>
                </c:pt>
                <c:pt idx="126">
                  <c:v>0.24240063970578585</c:v>
                </c:pt>
                <c:pt idx="127">
                  <c:v>0.24144180001961146</c:v>
                </c:pt>
                <c:pt idx="128">
                  <c:v>0.24048928143051285</c:v>
                </c:pt>
                <c:pt idx="129">
                  <c:v>0.23954299336837925</c:v>
                </c:pt>
                <c:pt idx="130">
                  <c:v>0.23860284725061986</c:v>
                </c:pt>
                <c:pt idx="131">
                  <c:v>0.23766875642364382</c:v>
                </c:pt>
                <c:pt idx="132">
                  <c:v>0.23674063610649343</c:v>
                </c:pt>
                <c:pt idx="133">
                  <c:v>0.23581840333654058</c:v>
                </c:pt>
                <c:pt idx="134">
                  <c:v>0.23490197691714942</c:v>
                </c:pt>
                <c:pt idx="135">
                  <c:v>0.23399127736722758</c:v>
                </c:pt>
                <c:pt idx="136">
                  <c:v>0.23308622687257707</c:v>
                </c:pt>
                <c:pt idx="137">
                  <c:v>0.23218674923897376</c:v>
                </c:pt>
                <c:pt idx="138">
                  <c:v>0.23129276984689784</c:v>
                </c:pt>
                <c:pt idx="139">
                  <c:v>0.23040421560784796</c:v>
                </c:pt>
                <c:pt idx="140">
                  <c:v>0.22952101492217214</c:v>
                </c:pt>
                <c:pt idx="141">
                  <c:v>0.22864309763835133</c:v>
                </c:pt>
                <c:pt idx="142">
                  <c:v>0.22777039501367802</c:v>
                </c:pt>
                <c:pt idx="143">
                  <c:v>0.22690283967626912</c:v>
                </c:pt>
                <c:pt idx="144">
                  <c:v>0.22604036558836305</c:v>
                </c:pt>
                <c:pt idx="145">
                  <c:v>0.22518290801084506</c:v>
                </c:pt>
                <c:pt idx="146">
                  <c:v>0.22433040346895439</c:v>
                </c:pt>
                <c:pt idx="147">
                  <c:v>0.22348278971912461</c:v>
                </c:pt>
                <c:pt idx="148">
                  <c:v>0.22264000571691267</c:v>
                </c:pt>
                <c:pt idx="149">
                  <c:v>0.22180199158597391</c:v>
                </c:pt>
                <c:pt idx="150">
                  <c:v>0.22096868858804231</c:v>
                </c:pt>
                <c:pt idx="151">
                  <c:v>0.22014003909387581</c:v>
                </c:pt>
                <c:pt idx="152">
                  <c:v>0.21931598655513151</c:v>
                </c:pt>
                <c:pt idx="153">
                  <c:v>0.21849647547713325</c:v>
                </c:pt>
                <c:pt idx="154">
                  <c:v>0.21768145139249861</c:v>
                </c:pt>
                <c:pt idx="155">
                  <c:v>0.21687086083559215</c:v>
                </c:pt>
                <c:pt idx="156">
                  <c:v>0.21606465131777475</c:v>
                </c:pt>
                <c:pt idx="157">
                  <c:v>0.21526277130341853</c:v>
                </c:pt>
                <c:pt idx="158">
                  <c:v>0.21446517018665934</c:v>
                </c:pt>
                <c:pt idx="159">
                  <c:v>0.21367179826885929</c:v>
                </c:pt>
                <c:pt idx="160">
                  <c:v>0.21288260673675363</c:v>
                </c:pt>
                <c:pt idx="161">
                  <c:v>0.21209754764125777</c:v>
                </c:pt>
                <c:pt idx="162">
                  <c:v>0.21131657387690783</c:v>
                </c:pt>
                <c:pt idx="163">
                  <c:v>0.21053963916191609</c:v>
                </c:pt>
                <c:pt idx="164">
                  <c:v>0.20976669801881542</c:v>
                </c:pt>
                <c:pt idx="165">
                  <c:v>0.20899770575567467</c:v>
                </c:pt>
                <c:pt idx="166">
                  <c:v>0.20823261844786323</c:v>
                </c:pt>
                <c:pt idx="167">
                  <c:v>0.20747139292034511</c:v>
                </c:pt>
                <c:pt idx="168">
                  <c:v>0.20671398673048702</c:v>
                </c:pt>
                <c:pt idx="169">
                  <c:v>0.20596035815135805</c:v>
                </c:pt>
                <c:pt idx="170">
                  <c:v>0.20521046615550809</c:v>
                </c:pt>
                <c:pt idx="171">
                  <c:v>0.20446427039920645</c:v>
                </c:pt>
                <c:pt idx="172">
                  <c:v>0.20372173120712556</c:v>
                </c:pt>
                <c:pt idx="173">
                  <c:v>0.20298280955745462</c:v>
                </c:pt>
                <c:pt idx="174">
                  <c:v>0.20224746706742858</c:v>
                </c:pt>
                <c:pt idx="175">
                  <c:v>0.20151566597925863</c:v>
                </c:pt>
                <c:pt idx="176">
                  <c:v>0.20078736914645157</c:v>
                </c:pt>
                <c:pt idx="177">
                  <c:v>0.20006254002050361</c:v>
                </c:pt>
                <c:pt idx="178">
                  <c:v>0.19934114263795755</c:v>
                </c:pt>
                <c:pt idx="179">
                  <c:v>0.19862314160781136</c:v>
                </c:pt>
                <c:pt idx="180">
                  <c:v>0.19790850209926591</c:v>
                </c:pt>
                <c:pt idx="181">
                  <c:v>0.1971971898298015</c:v>
                </c:pt>
                <c:pt idx="182">
                  <c:v>0.196489171053573</c:v>
                </c:pt>
                <c:pt idx="183">
                  <c:v>0.19578441255011214</c:v>
                </c:pt>
                <c:pt idx="184">
                  <c:v>0.19508288161332876</c:v>
                </c:pt>
                <c:pt idx="185">
                  <c:v>0.19438454604079969</c:v>
                </c:pt>
                <c:pt idx="186">
                  <c:v>0.19368937412333809</c:v>
                </c:pt>
                <c:pt idx="187">
                  <c:v>0.19299733463483348</c:v>
                </c:pt>
                <c:pt idx="188">
                  <c:v>0.19230839682235346</c:v>
                </c:pt>
                <c:pt idx="189">
                  <c:v>0.19162253039650101</c:v>
                </c:pt>
                <c:pt idx="190">
                  <c:v>0.19093970552201656</c:v>
                </c:pt>
                <c:pt idx="191">
                  <c:v>0.1902598928086201</c:v>
                </c:pt>
                <c:pt idx="192">
                  <c:v>0.18958306330208485</c:v>
                </c:pt>
                <c:pt idx="193">
                  <c:v>0.1889091884755344</c:v>
                </c:pt>
                <c:pt idx="194">
                  <c:v>0.18823824022095903</c:v>
                </c:pt>
                <c:pt idx="195">
                  <c:v>0.18757019084094217</c:v>
                </c:pt>
                <c:pt idx="196">
                  <c:v>0.18690501304059226</c:v>
                </c:pt>
                <c:pt idx="197">
                  <c:v>0.18624267991967336</c:v>
                </c:pt>
                <c:pt idx="198">
                  <c:v>0.1855831649649281</c:v>
                </c:pt>
                <c:pt idx="199">
                  <c:v>0.18492644204258968</c:v>
                </c:pt>
                <c:pt idx="200">
                  <c:v>0.18427248539107288</c:v>
                </c:pt>
                <c:pt idx="201">
                  <c:v>0.18362126961384451</c:v>
                </c:pt>
                <c:pt idx="202">
                  <c:v>0.18297276967246223</c:v>
                </c:pt>
                <c:pt idx="203">
                  <c:v>0.18232696087978273</c:v>
                </c:pt>
                <c:pt idx="204">
                  <c:v>0.1816838188933293</c:v>
                </c:pt>
                <c:pt idx="205">
                  <c:v>0.18104331970881737</c:v>
                </c:pt>
                <c:pt idx="206">
                  <c:v>0.18040543965383271</c:v>
                </c:pt>
                <c:pt idx="207">
                  <c:v>0.17977015538165719</c:v>
                </c:pt>
                <c:pt idx="208">
                  <c:v>0.17913744386523944</c:v>
                </c:pt>
                <c:pt idx="209">
                  <c:v>0.17850728239130542</c:v>
                </c:pt>
                <c:pt idx="210">
                  <c:v>0.17787964855460392</c:v>
                </c:pt>
                <c:pt idx="211">
                  <c:v>0.17725452025228583</c:v>
                </c:pt>
                <c:pt idx="212">
                  <c:v>0.1766318756784121</c:v>
                </c:pt>
                <c:pt idx="213">
                  <c:v>0.17601169331858524</c:v>
                </c:pt>
                <c:pt idx="214">
                  <c:v>0.17539395194470442</c:v>
                </c:pt>
                <c:pt idx="215">
                  <c:v>0.17477863060983823</c:v>
                </c:pt>
                <c:pt idx="216">
                  <c:v>0.17416570864321201</c:v>
                </c:pt>
                <c:pt idx="217">
                  <c:v>0.17355516564530848</c:v>
                </c:pt>
                <c:pt idx="218">
                  <c:v>0.17294698148307641</c:v>
                </c:pt>
                <c:pt idx="219">
                  <c:v>0.17234113628524628</c:v>
                </c:pt>
                <c:pt idx="220">
                  <c:v>0.17173761043774838</c:v>
                </c:pt>
                <c:pt idx="221">
                  <c:v>0.17113638457923253</c:v>
                </c:pt>
                <c:pt idx="222">
                  <c:v>0.17053743959668477</c:v>
                </c:pt>
                <c:pt idx="223">
                  <c:v>0.16994075662114039</c:v>
                </c:pt>
                <c:pt idx="224">
                  <c:v>0.16934631702348879</c:v>
                </c:pt>
                <c:pt idx="225">
                  <c:v>0.16875410241036959</c:v>
                </c:pt>
                <c:pt idx="226">
                  <c:v>0.16816409462015691</c:v>
                </c:pt>
                <c:pt idx="227">
                  <c:v>0.16757627571902867</c:v>
                </c:pt>
                <c:pt idx="228">
                  <c:v>0.16699062799712017</c:v>
                </c:pt>
                <c:pt idx="229">
                  <c:v>0.1664071339647597</c:v>
                </c:pt>
                <c:pt idx="230">
                  <c:v>0.16582577634878215</c:v>
                </c:pt>
                <c:pt idx="231">
                  <c:v>0.16524653808892131</c:v>
                </c:pt>
                <c:pt idx="232">
                  <c:v>0.16466940233427685</c:v>
                </c:pt>
                <c:pt idx="233">
                  <c:v>0.1640943524398556</c:v>
                </c:pt>
                <c:pt idx="234">
                  <c:v>0.16352137196318361</c:v>
                </c:pt>
                <c:pt idx="235">
                  <c:v>0.16295044466098951</c:v>
                </c:pt>
                <c:pt idx="236">
                  <c:v>0.16238155448595415</c:v>
                </c:pt>
                <c:pt idx="237">
                  <c:v>0.16181468558352852</c:v>
                </c:pt>
                <c:pt idx="238">
                  <c:v>0.16124982228881601</c:v>
                </c:pt>
                <c:pt idx="239">
                  <c:v>0.16068694912351733</c:v>
                </c:pt>
                <c:pt idx="240">
                  <c:v>0.16012605079293829</c:v>
                </c:pt>
                <c:pt idx="241">
                  <c:v>0.15956711218305664</c:v>
                </c:pt>
                <c:pt idx="242">
                  <c:v>0.15901011835764856</c:v>
                </c:pt>
                <c:pt idx="243">
                  <c:v>0.15845505455547249</c:v>
                </c:pt>
                <c:pt idx="244">
                  <c:v>0.15790190618750832</c:v>
                </c:pt>
                <c:pt idx="245">
                  <c:v>0.15735065883425192</c:v>
                </c:pt>
                <c:pt idx="246">
                  <c:v>0.15680129824306255</c:v>
                </c:pt>
                <c:pt idx="247">
                  <c:v>0.15625381032556285</c:v>
                </c:pt>
                <c:pt idx="248">
                  <c:v>0.15570818115508933</c:v>
                </c:pt>
                <c:pt idx="249">
                  <c:v>0.15516439696419237</c:v>
                </c:pt>
                <c:pt idx="250">
                  <c:v>0.15462244414218551</c:v>
                </c:pt>
                <c:pt idx="251">
                  <c:v>0.15408230923274113</c:v>
                </c:pt>
                <c:pt idx="252">
                  <c:v>0.15354397893153282</c:v>
                </c:pt>
                <c:pt idx="253">
                  <c:v>0.15300744008392353</c:v>
                </c:pt>
                <c:pt idx="254">
                  <c:v>0.15247267968269695</c:v>
                </c:pt>
                <c:pt idx="255">
                  <c:v>0.15193968486583254</c:v>
                </c:pt>
                <c:pt idx="256">
                  <c:v>0.15140844291432254</c:v>
                </c:pt>
                <c:pt idx="257">
                  <c:v>0.15087894125003032</c:v>
                </c:pt>
                <c:pt idx="258">
                  <c:v>0.15035116743358923</c:v>
                </c:pt>
                <c:pt idx="259">
                  <c:v>0.14982510916234026</c:v>
                </c:pt>
                <c:pt idx="260">
                  <c:v>0.14930075426830824</c:v>
                </c:pt>
                <c:pt idx="261">
                  <c:v>0.14877809071621628</c:v>
                </c:pt>
                <c:pt idx="262">
                  <c:v>0.14825710660153646</c:v>
                </c:pt>
                <c:pt idx="263">
                  <c:v>0.14773779014857635</c:v>
                </c:pt>
                <c:pt idx="264">
                  <c:v>0.14722012970860099</c:v>
                </c:pt>
                <c:pt idx="265">
                  <c:v>0.14670411375798931</c:v>
                </c:pt>
                <c:pt idx="266">
                  <c:v>0.14618973089642384</c:v>
                </c:pt>
                <c:pt idx="267">
                  <c:v>0.14567696984511347</c:v>
                </c:pt>
                <c:pt idx="268">
                  <c:v>0.14516581944504858</c:v>
                </c:pt>
                <c:pt idx="269">
                  <c:v>0.14465626865528736</c:v>
                </c:pt>
                <c:pt idx="270">
                  <c:v>0.14414830655127275</c:v>
                </c:pt>
                <c:pt idx="271">
                  <c:v>0.14364192232318007</c:v>
                </c:pt>
                <c:pt idx="272">
                  <c:v>0.14313710527429391</c:v>
                </c:pt>
                <c:pt idx="273">
                  <c:v>0.1426338448194131</c:v>
                </c:pt>
                <c:pt idx="274">
                  <c:v>0.14213213048328521</c:v>
                </c:pt>
                <c:pt idx="275">
                  <c:v>0.14163195189906796</c:v>
                </c:pt>
                <c:pt idx="276">
                  <c:v>0.14113329880681713</c:v>
                </c:pt>
                <c:pt idx="277">
                  <c:v>0.14063616105200227</c:v>
                </c:pt>
                <c:pt idx="278">
                  <c:v>0.14014052858404724</c:v>
                </c:pt>
                <c:pt idx="279">
                  <c:v>0.13964639145489599</c:v>
                </c:pt>
                <c:pt idx="280">
                  <c:v>0.13915373981760493</c:v>
                </c:pt>
                <c:pt idx="281">
                  <c:v>0.13866256392495668</c:v>
                </c:pt>
                <c:pt idx="282">
                  <c:v>0.13817285412810076</c:v>
                </c:pt>
                <c:pt idx="283">
                  <c:v>0.13768460087521484</c:v>
                </c:pt>
                <c:pt idx="284">
                  <c:v>0.13719779471019122</c:v>
                </c:pt>
                <c:pt idx="285">
                  <c:v>0.13671242627134395</c:v>
                </c:pt>
                <c:pt idx="286">
                  <c:v>0.13622848629013851</c:v>
                </c:pt>
                <c:pt idx="287">
                  <c:v>0.13574596558994301</c:v>
                </c:pt>
                <c:pt idx="288">
                  <c:v>0.13526485508480046</c:v>
                </c:pt>
                <c:pt idx="289">
                  <c:v>0.13478514577822154</c:v>
                </c:pt>
                <c:pt idx="290">
                  <c:v>0.13430682876199707</c:v>
                </c:pt>
                <c:pt idx="291">
                  <c:v>0.13382989521503152</c:v>
                </c:pt>
                <c:pt idx="292">
                  <c:v>0.13335433640219452</c:v>
                </c:pt>
                <c:pt idx="293">
                  <c:v>0.13288014367319212</c:v>
                </c:pt>
                <c:pt idx="294">
                  <c:v>0.13240730846145654</c:v>
                </c:pt>
                <c:pt idx="295">
                  <c:v>0.13193582228305434</c:v>
                </c:pt>
                <c:pt idx="296">
                  <c:v>0.13146567673561216</c:v>
                </c:pt>
                <c:pt idx="297">
                  <c:v>0.1309968634972597</c:v>
                </c:pt>
                <c:pt idx="298">
                  <c:v>0.13052937432559153</c:v>
                </c:pt>
                <c:pt idx="299">
                  <c:v>0.13006320105664293</c:v>
                </c:pt>
                <c:pt idx="300">
                  <c:v>0.12959833560388534</c:v>
                </c:pt>
                <c:pt idx="301">
                  <c:v>0.12913476995723572</c:v>
                </c:pt>
                <c:pt idx="302">
                  <c:v>0.1286724961820831</c:v>
                </c:pt>
                <c:pt idx="303">
                  <c:v>0.12821150641832957</c:v>
                </c:pt>
                <c:pt idx="304">
                  <c:v>0.12775179287944838</c:v>
                </c:pt>
                <c:pt idx="305">
                  <c:v>0.12729334785155466</c:v>
                </c:pt>
                <c:pt idx="306">
                  <c:v>0.12683616369249318</c:v>
                </c:pt>
                <c:pt idx="307">
                  <c:v>0.12638023283093891</c:v>
                </c:pt>
                <c:pt idx="308">
                  <c:v>0.12592554776551179</c:v>
                </c:pt>
                <c:pt idx="309">
                  <c:v>0.12547210106390727</c:v>
                </c:pt>
                <c:pt idx="310">
                  <c:v>0.12501988536203756</c:v>
                </c:pt>
                <c:pt idx="311">
                  <c:v>0.12456889336318844</c:v>
                </c:pt>
                <c:pt idx="312">
                  <c:v>0.12411911783718876</c:v>
                </c:pt>
                <c:pt idx="313">
                  <c:v>0.12367055161959184</c:v>
                </c:pt>
                <c:pt idx="314">
                  <c:v>0.12322318761087125</c:v>
                </c:pt>
                <c:pt idx="315">
                  <c:v>0.12277701877562675</c:v>
                </c:pt>
                <c:pt idx="316">
                  <c:v>0.12233203814180427</c:v>
                </c:pt>
                <c:pt idx="317">
                  <c:v>0.12188823879992694</c:v>
                </c:pt>
                <c:pt idx="318">
                  <c:v>0.12144561390233843</c:v>
                </c:pt>
                <c:pt idx="319">
                  <c:v>0.12100415666245701</c:v>
                </c:pt>
                <c:pt idx="320">
                  <c:v>0.12056386035404143</c:v>
                </c:pt>
                <c:pt idx="321">
                  <c:v>0.12012471831046778</c:v>
                </c:pt>
                <c:pt idx="322">
                  <c:v>0.11968672392401714</c:v>
                </c:pt>
                <c:pt idx="323">
                  <c:v>0.11924987064517456</c:v>
                </c:pt>
                <c:pt idx="324">
                  <c:v>0.11881415198193723</c:v>
                </c:pt>
                <c:pt idx="325">
                  <c:v>0.11837956149913398</c:v>
                </c:pt>
                <c:pt idx="326">
                  <c:v>0.11794609281775503</c:v>
                </c:pt>
                <c:pt idx="327">
                  <c:v>0.11751373961429101</c:v>
                </c:pt>
                <c:pt idx="328">
                  <c:v>0.11708249562008188</c:v>
                </c:pt>
                <c:pt idx="329">
                  <c:v>0.11665235462067591</c:v>
                </c:pt>
                <c:pt idx="330">
                  <c:v>0.11622331045519774</c:v>
                </c:pt>
                <c:pt idx="331">
                  <c:v>0.11579535701572552</c:v>
                </c:pt>
                <c:pt idx="332">
                  <c:v>0.11536848824667767</c:v>
                </c:pt>
                <c:pt idx="333">
                  <c:v>0.11494269814420777</c:v>
                </c:pt>
                <c:pt idx="334">
                  <c:v>0.11451798075560948</c:v>
                </c:pt>
                <c:pt idx="335">
                  <c:v>0.11409433017872861</c:v>
                </c:pt>
                <c:pt idx="336">
                  <c:v>0.11367174056138485</c:v>
                </c:pt>
                <c:pt idx="337">
                  <c:v>0.11325020610080072</c:v>
                </c:pt>
                <c:pt idx="338">
                  <c:v>0.11282972104304023</c:v>
                </c:pt>
                <c:pt idx="339">
                  <c:v>0.11241027968245421</c:v>
                </c:pt>
                <c:pt idx="340">
                  <c:v>0.11199187636113372</c:v>
                </c:pt>
                <c:pt idx="341">
                  <c:v>0.11157450546837211</c:v>
                </c:pt>
                <c:pt idx="342">
                  <c:v>0.1111581614401338</c:v>
                </c:pt>
                <c:pt idx="343">
                  <c:v>0.11074283875853108</c:v>
                </c:pt>
                <c:pt idx="344">
                  <c:v>0.11032853195130743</c:v>
                </c:pt>
                <c:pt idx="345">
                  <c:v>0.10991523559132998</c:v>
                </c:pt>
                <c:pt idx="346">
                  <c:v>0.10950294429608698</c:v>
                </c:pt>
                <c:pt idx="347">
                  <c:v>0.10909165272719334</c:v>
                </c:pt>
                <c:pt idx="348">
                  <c:v>0.10868135558990288</c:v>
                </c:pt>
                <c:pt idx="349">
                  <c:v>0.10827204763262765</c:v>
                </c:pt>
                <c:pt idx="350">
                  <c:v>0.10786372364646335</c:v>
                </c:pt>
                <c:pt idx="351">
                  <c:v>0.10745637846472178</c:v>
                </c:pt>
                <c:pt idx="352">
                  <c:v>0.10705000696246925</c:v>
                </c:pt>
                <c:pt idx="353">
                  <c:v>0.10664460405607212</c:v>
                </c:pt>
                <c:pt idx="354">
                  <c:v>0.10624016470274744</c:v>
                </c:pt>
                <c:pt idx="355">
                  <c:v>0.10583668390012091</c:v>
                </c:pt>
                <c:pt idx="356">
                  <c:v>0.10543415668578993</c:v>
                </c:pt>
                <c:pt idx="357">
                  <c:v>0.10503257813689293</c:v>
                </c:pt>
                <c:pt idx="358">
                  <c:v>0.10463194336968495</c:v>
                </c:pt>
                <c:pt idx="359">
                  <c:v>0.10423224753911819</c:v>
                </c:pt>
                <c:pt idx="360">
                  <c:v>0.10383348583842877</c:v>
                </c:pt>
                <c:pt idx="361">
                  <c:v>0.10343565349872863</c:v>
                </c:pt>
                <c:pt idx="362">
                  <c:v>0.10303874578860317</c:v>
                </c:pt>
                <c:pt idx="363">
                  <c:v>0.10264275801371459</c:v>
                </c:pt>
                <c:pt idx="364">
                  <c:v>0.1022476855164095</c:v>
                </c:pt>
                <c:pt idx="365">
                  <c:v>0.10185352367533262</c:v>
                </c:pt>
                <c:pt idx="366">
                  <c:v>0.1014602679050457</c:v>
                </c:pt>
                <c:pt idx="367">
                  <c:v>0.1010679136556506</c:v>
                </c:pt>
                <c:pt idx="368">
                  <c:v>0.10067645641241785</c:v>
                </c:pt>
                <c:pt idx="369">
                  <c:v>0.10028589169542079</c:v>
                </c:pt>
                <c:pt idx="370">
                  <c:v>9.9896215059172788E-2</c:v>
                </c:pt>
                <c:pt idx="371">
                  <c:v>9.9507422092271036E-2</c:v>
                </c:pt>
                <c:pt idx="372">
                  <c:v>9.9119508417043978E-2</c:v>
                </c:pt>
                <c:pt idx="373">
                  <c:v>9.8732469689202906E-2</c:v>
                </c:pt>
                <c:pt idx="374">
                  <c:v>9.8346301597499686E-2</c:v>
                </c:pt>
                <c:pt idx="375">
                  <c:v>9.79609998633868E-2</c:v>
                </c:pt>
                <c:pt idx="376">
                  <c:v>9.7576560240684174E-2</c:v>
                </c:pt>
                <c:pt idx="377">
                  <c:v>9.7192978515247552E-2</c:v>
                </c:pt>
                <c:pt idx="378">
                  <c:v>9.6810250504643647E-2</c:v>
                </c:pt>
                <c:pt idx="379">
                  <c:v>9.6428372057827616E-2</c:v>
                </c:pt>
                <c:pt idx="380">
                  <c:v>9.604733905482632E-2</c:v>
                </c:pt>
                <c:pt idx="381">
                  <c:v>9.5667147406423347E-2</c:v>
                </c:pt>
                <c:pt idx="382">
                  <c:v>9.5287793053850489E-2</c:v>
                </c:pt>
                <c:pt idx="383">
                  <c:v>9.4909271968481645E-2</c:v>
                </c:pt>
                <c:pt idx="384">
                  <c:v>9.4531580151530847E-2</c:v>
                </c:pt>
                <c:pt idx="385">
                  <c:v>9.415471363375405E-2</c:v>
                </c:pt>
                <c:pt idx="386">
                  <c:v>9.3778668475155369E-2</c:v>
                </c:pt>
                <c:pt idx="387">
                  <c:v>9.3403440764695866E-2</c:v>
                </c:pt>
                <c:pt idx="388">
                  <c:v>9.302902662000645E-2</c:v>
                </c:pt>
                <c:pt idx="389">
                  <c:v>9.2655422187105096E-2</c:v>
                </c:pt>
                <c:pt idx="390">
                  <c:v>9.2282623640116412E-2</c:v>
                </c:pt>
                <c:pt idx="391">
                  <c:v>9.1910627180995519E-2</c:v>
                </c:pt>
                <c:pt idx="392">
                  <c:v>9.1539429039254383E-2</c:v>
                </c:pt>
                <c:pt idx="393">
                  <c:v>9.1169025471692811E-2</c:v>
                </c:pt>
                <c:pt idx="394">
                  <c:v>9.0799412762132214E-2</c:v>
                </c:pt>
                <c:pt idx="395">
                  <c:v>9.0430587221151826E-2</c:v>
                </c:pt>
                <c:pt idx="396">
                  <c:v>9.0062545185829235E-2</c:v>
                </c:pt>
                <c:pt idx="397">
                  <c:v>8.9695283019483818E-2</c:v>
                </c:pt>
                <c:pt idx="398">
                  <c:v>8.9328797111423275E-2</c:v>
                </c:pt>
                <c:pt idx="399">
                  <c:v>8.8963083876692495E-2</c:v>
                </c:pt>
                <c:pt idx="400">
                  <c:v>8.8598139755826866E-2</c:v>
                </c:pt>
                <c:pt idx="401">
                  <c:v>8.8233961214607581E-2</c:v>
                </c:pt>
                <c:pt idx="402">
                  <c:v>8.7870544743819834E-2</c:v>
                </c:pt>
                <c:pt idx="403">
                  <c:v>8.7507886859014561E-2</c:v>
                </c:pt>
                <c:pt idx="404">
                  <c:v>8.7145984100272855E-2</c:v>
                </c:pt>
                <c:pt idx="405">
                  <c:v>8.6784833031972486E-2</c:v>
                </c:pt>
                <c:pt idx="406">
                  <c:v>8.6424430242558081E-2</c:v>
                </c:pt>
                <c:pt idx="407">
                  <c:v>8.6064772344314089E-2</c:v>
                </c:pt>
                <c:pt idx="408">
                  <c:v>8.5705855973139511E-2</c:v>
                </c:pt>
                <c:pt idx="409">
                  <c:v>8.534767778832586E-2</c:v>
                </c:pt>
                <c:pt idx="410">
                  <c:v>8.4990234472338555E-2</c:v>
                </c:pt>
                <c:pt idx="411">
                  <c:v>8.4633522730598987E-2</c:v>
                </c:pt>
                <c:pt idx="412">
                  <c:v>8.4277539291271242E-2</c:v>
                </c:pt>
                <c:pt idx="413">
                  <c:v>8.3922280905049718E-2</c:v>
                </c:pt>
                <c:pt idx="414">
                  <c:v>8.3567744344949957E-2</c:v>
                </c:pt>
                <c:pt idx="415">
                  <c:v>8.3213926406102257E-2</c:v>
                </c:pt>
                <c:pt idx="416">
                  <c:v>8.2860823905546499E-2</c:v>
                </c:pt>
                <c:pt idx="417">
                  <c:v>8.2508433682030646E-2</c:v>
                </c:pt>
                <c:pt idx="418">
                  <c:v>8.2156752595811344E-2</c:v>
                </c:pt>
                <c:pt idx="419">
                  <c:v>8.1805777528455303E-2</c:v>
                </c:pt>
                <c:pt idx="420">
                  <c:v>8.1455505382645677E-2</c:v>
                </c:pt>
                <c:pt idx="421">
                  <c:v>8.1105933081988213E-2</c:v>
                </c:pt>
                <c:pt idx="422">
                  <c:v>8.0757057570820856E-2</c:v>
                </c:pt>
                <c:pt idx="423">
                  <c:v>8.0408875814025449E-2</c:v>
                </c:pt>
                <c:pt idx="424">
                  <c:v>8.0061384796841217E-2</c:v>
                </c:pt>
                <c:pt idx="425">
                  <c:v>7.9714581524680583E-2</c:v>
                </c:pt>
                <c:pt idx="426">
                  <c:v>7.9368463022947422E-2</c:v>
                </c:pt>
                <c:pt idx="427">
                  <c:v>7.9023026336856206E-2</c:v>
                </c:pt>
                <c:pt idx="428">
                  <c:v>7.8678268531255369E-2</c:v>
                </c:pt>
                <c:pt idx="429">
                  <c:v>7.8334186690449781E-2</c:v>
                </c:pt>
                <c:pt idx="430">
                  <c:v>7.7990777918027887E-2</c:v>
                </c:pt>
                <c:pt idx="431">
                  <c:v>7.764803933668929E-2</c:v>
                </c:pt>
                <c:pt idx="432">
                  <c:v>7.730596808807455E-2</c:v>
                </c:pt>
                <c:pt idx="433">
                  <c:v>7.6964561332596992E-2</c:v>
                </c:pt>
                <c:pt idx="434">
                  <c:v>7.6623816249276833E-2</c:v>
                </c:pt>
                <c:pt idx="435">
                  <c:v>7.628373003557587E-2</c:v>
                </c:pt>
                <c:pt idx="436">
                  <c:v>7.5944299907235835E-2</c:v>
                </c:pt>
                <c:pt idx="437">
                  <c:v>7.5605523098116301E-2</c:v>
                </c:pt>
                <c:pt idx="438">
                  <c:v>7.526739686003725E-2</c:v>
                </c:pt>
                <c:pt idx="439">
                  <c:v>7.4929918462620315E-2</c:v>
                </c:pt>
                <c:pt idx="440">
                  <c:v>7.4593085193133679E-2</c:v>
                </c:pt>
                <c:pt idx="441">
                  <c:v>7.4256894356338865E-2</c:v>
                </c:pt>
                <c:pt idx="442">
                  <c:v>7.3921343274337525E-2</c:v>
                </c:pt>
                <c:pt idx="443">
                  <c:v>7.3586429286421562E-2</c:v>
                </c:pt>
                <c:pt idx="444">
                  <c:v>7.3252149748924023E-2</c:v>
                </c:pt>
                <c:pt idx="445">
                  <c:v>7.291850203507233E-2</c:v>
                </c:pt>
                <c:pt idx="446">
                  <c:v>7.2585483534841622E-2</c:v>
                </c:pt>
                <c:pt idx="447">
                  <c:v>7.2253091654811863E-2</c:v>
                </c:pt>
                <c:pt idx="448">
                  <c:v>7.1921323818024629E-2</c:v>
                </c:pt>
                <c:pt idx="449">
                  <c:v>7.1590177463842219E-2</c:v>
                </c:pt>
                <c:pt idx="450">
                  <c:v>7.125965004780821E-2</c:v>
                </c:pt>
                <c:pt idx="451">
                  <c:v>7.0929739041509787E-2</c:v>
                </c:pt>
                <c:pt idx="452">
                  <c:v>7.0600441932441083E-2</c:v>
                </c:pt>
                <c:pt idx="453">
                  <c:v>7.0271756223867943E-2</c:v>
                </c:pt>
                <c:pt idx="454">
                  <c:v>6.9943679434694705E-2</c:v>
                </c:pt>
                <c:pt idx="455">
                  <c:v>6.9616209099331861E-2</c:v>
                </c:pt>
                <c:pt idx="456">
                  <c:v>6.9289342767565154E-2</c:v>
                </c:pt>
                <c:pt idx="457">
                  <c:v>6.8963078004426803E-2</c:v>
                </c:pt>
                <c:pt idx="458">
                  <c:v>6.8637412390066932E-2</c:v>
                </c:pt>
                <c:pt idx="459">
                  <c:v>6.8312343519627006E-2</c:v>
                </c:pt>
                <c:pt idx="460">
                  <c:v>6.798786900311482E-2</c:v>
                </c:pt>
                <c:pt idx="461">
                  <c:v>6.766398646528049E-2</c:v>
                </c:pt>
                <c:pt idx="462">
                  <c:v>6.7340693545492991E-2</c:v>
                </c:pt>
                <c:pt idx="463">
                  <c:v>6.7017987897620035E-2</c:v>
                </c:pt>
                <c:pt idx="464">
                  <c:v>6.6695867189907165E-2</c:v>
                </c:pt>
                <c:pt idx="465">
                  <c:v>6.6374329104858631E-2</c:v>
                </c:pt>
                <c:pt idx="466">
                  <c:v>6.6053371339120481E-2</c:v>
                </c:pt>
                <c:pt idx="467">
                  <c:v>6.5732991603363544E-2</c:v>
                </c:pt>
                <c:pt idx="468">
                  <c:v>6.5413187622168523E-2</c:v>
                </c:pt>
                <c:pt idx="469">
                  <c:v>6.5093957133911751E-2</c:v>
                </c:pt>
                <c:pt idx="470">
                  <c:v>6.4775297890652728E-2</c:v>
                </c:pt>
                <c:pt idx="471">
                  <c:v>6.4457207658021765E-2</c:v>
                </c:pt>
                <c:pt idx="472">
                  <c:v>6.413968421510996E-2</c:v>
                </c:pt>
                <c:pt idx="473">
                  <c:v>6.3822725354359844E-2</c:v>
                </c:pt>
                <c:pt idx="474">
                  <c:v>6.3506328881456686E-2</c:v>
                </c:pt>
                <c:pt idx="475">
                  <c:v>6.3190492615221694E-2</c:v>
                </c:pt>
                <c:pt idx="476">
                  <c:v>6.2875214387505318E-2</c:v>
                </c:pt>
                <c:pt idx="477">
                  <c:v>6.2560492043083116E-2</c:v>
                </c:pt>
                <c:pt idx="478">
                  <c:v>6.2246323439551166E-2</c:v>
                </c:pt>
                <c:pt idx="479">
                  <c:v>6.1932706447223151E-2</c:v>
                </c:pt>
                <c:pt idx="480">
                  <c:v>6.1619638949028999E-2</c:v>
                </c:pt>
                <c:pt idx="481">
                  <c:v>6.1307118840413288E-2</c:v>
                </c:pt>
                <c:pt idx="482">
                  <c:v>6.0995144029236115E-2</c:v>
                </c:pt>
                <c:pt idx="483">
                  <c:v>6.0683712435674164E-2</c:v>
                </c:pt>
                <c:pt idx="484">
                  <c:v>6.0372821992122128E-2</c:v>
                </c:pt>
                <c:pt idx="485">
                  <c:v>6.0062470643096999E-2</c:v>
                </c:pt>
                <c:pt idx="486">
                  <c:v>5.9752656345141375E-2</c:v>
                </c:pt>
                <c:pt idx="487">
                  <c:v>5.9443377066728642E-2</c:v>
                </c:pt>
                <c:pt idx="488">
                  <c:v>5.9134630788169384E-2</c:v>
                </c:pt>
                <c:pt idx="489">
                  <c:v>5.8826415501517682E-2</c:v>
                </c:pt>
                <c:pt idx="490">
                  <c:v>5.8518729210479625E-2</c:v>
                </c:pt>
                <c:pt idx="491">
                  <c:v>5.8211569930321505E-2</c:v>
                </c:pt>
                <c:pt idx="492">
                  <c:v>5.790493568777999E-2</c:v>
                </c:pt>
                <c:pt idx="493">
                  <c:v>5.7598824520972203E-2</c:v>
                </c:pt>
                <c:pt idx="494">
                  <c:v>5.7293234479307675E-2</c:v>
                </c:pt>
                <c:pt idx="495">
                  <c:v>5.6988163623399979E-2</c:v>
                </c:pt>
                <c:pt idx="496">
                  <c:v>5.6683610024980458E-2</c:v>
                </c:pt>
                <c:pt idx="497">
                  <c:v>5.6379571766812298E-2</c:v>
                </c:pt>
                <c:pt idx="498">
                  <c:v>5.6076046942604374E-2</c:v>
                </c:pt>
                <c:pt idx="499">
                  <c:v>5.5773033656928428E-2</c:v>
                </c:pt>
                <c:pt idx="500">
                  <c:v>5.5470530025134135E-2</c:v>
                </c:pt>
                <c:pt idx="501">
                  <c:v>5.5168534173267503E-2</c:v>
                </c:pt>
                <c:pt idx="502">
                  <c:v>5.486704423798805E-2</c:v>
                </c:pt>
                <c:pt idx="503">
                  <c:v>5.4566058366488424E-2</c:v>
                </c:pt>
                <c:pt idx="504">
                  <c:v>5.4265574716413578E-2</c:v>
                </c:pt>
                <c:pt idx="505">
                  <c:v>5.3965591455781281E-2</c:v>
                </c:pt>
                <c:pt idx="506">
                  <c:v>5.3666106762903731E-2</c:v>
                </c:pt>
                <c:pt idx="507">
                  <c:v>5.3367118826308624E-2</c:v>
                </c:pt>
                <c:pt idx="508">
                  <c:v>5.3068625844662876E-2</c:v>
                </c:pt>
                <c:pt idx="509">
                  <c:v>5.2770626026695244E-2</c:v>
                </c:pt>
                <c:pt idx="510">
                  <c:v>5.2473117591121055E-2</c:v>
                </c:pt>
                <c:pt idx="511">
                  <c:v>5.2176098766566481E-2</c:v>
                </c:pt>
                <c:pt idx="512">
                  <c:v>5.1879567791494496E-2</c:v>
                </c:pt>
                <c:pt idx="513">
                  <c:v>5.1583522914131374E-2</c:v>
                </c:pt>
                <c:pt idx="514">
                  <c:v>5.1287962392393083E-2</c:v>
                </c:pt>
                <c:pt idx="515">
                  <c:v>5.099288449381334E-2</c:v>
                </c:pt>
                <c:pt idx="516">
                  <c:v>5.0698287495472116E-2</c:v>
                </c:pt>
                <c:pt idx="517">
                  <c:v>5.0404169683924249E-2</c:v>
                </c:pt>
                <c:pt idx="518">
                  <c:v>5.0110529355129163E-2</c:v>
                </c:pt>
                <c:pt idx="519">
                  <c:v>4.9817364814381482E-2</c:v>
                </c:pt>
                <c:pt idx="520">
                  <c:v>4.9524674376241862E-2</c:v>
                </c:pt>
                <c:pt idx="521">
                  <c:v>4.9232456364468824E-2</c:v>
                </c:pt>
                <c:pt idx="522">
                  <c:v>4.8940709111950476E-2</c:v>
                </c:pt>
                <c:pt idx="523">
                  <c:v>4.8649430960638007E-2</c:v>
                </c:pt>
                <c:pt idx="524">
                  <c:v>4.8358620261478746E-2</c:v>
                </c:pt>
                <c:pt idx="525">
                  <c:v>4.8068275374350766E-2</c:v>
                </c:pt>
                <c:pt idx="526">
                  <c:v>4.7778394667997159E-2</c:v>
                </c:pt>
                <c:pt idx="527">
                  <c:v>4.7488976519961534E-2</c:v>
                </c:pt>
                <c:pt idx="528">
                  <c:v>4.7200019316523845E-2</c:v>
                </c:pt>
                <c:pt idx="529">
                  <c:v>4.6911521452637439E-2</c:v>
                </c:pt>
                <c:pt idx="530">
                  <c:v>4.6623481331865335E-2</c:v>
                </c:pt>
                <c:pt idx="531">
                  <c:v>4.6335897366318379E-2</c:v>
                </c:pt>
                <c:pt idx="532">
                  <c:v>4.6048767976593408E-2</c:v>
                </c:pt>
                <c:pt idx="533">
                  <c:v>4.5762091591712073E-2</c:v>
                </c:pt>
                <c:pt idx="534">
                  <c:v>4.5475866649059893E-2</c:v>
                </c:pt>
                <c:pt idx="535">
                  <c:v>4.5190091594326853E-2</c:v>
                </c:pt>
                <c:pt idx="536">
                  <c:v>4.4904764881447123E-2</c:v>
                </c:pt>
                <c:pt idx="537">
                  <c:v>4.4619884972539992E-2</c:v>
                </c:pt>
                <c:pt idx="538">
                  <c:v>4.4335450337852134E-2</c:v>
                </c:pt>
                <c:pt idx="539">
                  <c:v>4.4051459455699438E-2</c:v>
                </c:pt>
                <c:pt idx="540">
                  <c:v>4.3767910812408495E-2</c:v>
                </c:pt>
                <c:pt idx="541">
                  <c:v>4.3484802902261532E-2</c:v>
                </c:pt>
                <c:pt idx="542">
                  <c:v>4.3202134227438016E-2</c:v>
                </c:pt>
                <c:pt idx="543">
                  <c:v>4.2919903297960582E-2</c:v>
                </c:pt>
                <c:pt idx="544">
                  <c:v>4.2638108631637861E-2</c:v>
                </c:pt>
                <c:pt idx="545">
                  <c:v>4.2356748754011297E-2</c:v>
                </c:pt>
                <c:pt idx="546">
                  <c:v>4.2075822198299195E-2</c:v>
                </c:pt>
                <c:pt idx="547">
                  <c:v>4.179532750534376E-2</c:v>
                </c:pt>
                <c:pt idx="548">
                  <c:v>4.1515263223557142E-2</c:v>
                </c:pt>
                <c:pt idx="549">
                  <c:v>4.1235627908868699E-2</c:v>
                </c:pt>
                <c:pt idx="550">
                  <c:v>4.0956420124672044E-2</c:v>
                </c:pt>
                <c:pt idx="551">
                  <c:v>4.0677638441773523E-2</c:v>
                </c:pt>
                <c:pt idx="552">
                  <c:v>4.0399281438340262E-2</c:v>
                </c:pt>
                <c:pt idx="553">
                  <c:v>4.0121347699848986E-2</c:v>
                </c:pt>
                <c:pt idx="554">
                  <c:v>3.98438358190355E-2</c:v>
                </c:pt>
                <c:pt idx="555">
                  <c:v>3.9566744395844178E-2</c:v>
                </c:pt>
                <c:pt idx="556">
                  <c:v>3.9290072037378221E-2</c:v>
                </c:pt>
                <c:pt idx="557">
                  <c:v>3.9013817357850367E-2</c:v>
                </c:pt>
                <c:pt idx="558">
                  <c:v>3.8737978978533816E-2</c:v>
                </c:pt>
                <c:pt idx="559">
                  <c:v>3.8462555527713382E-2</c:v>
                </c:pt>
                <c:pt idx="560">
                  <c:v>3.8187545640638199E-2</c:v>
                </c:pt>
                <c:pt idx="561">
                  <c:v>3.7912947959472865E-2</c:v>
                </c:pt>
                <c:pt idx="562">
                  <c:v>3.7638761133251153E-2</c:v>
                </c:pt>
                <c:pt idx="563">
                  <c:v>3.7364983817828601E-2</c:v>
                </c:pt>
                <c:pt idx="564">
                  <c:v>3.7091614675835993E-2</c:v>
                </c:pt>
                <c:pt idx="565">
                  <c:v>3.6818652376633509E-2</c:v>
                </c:pt>
                <c:pt idx="566">
                  <c:v>3.6546095596264649E-2</c:v>
                </c:pt>
                <c:pt idx="567">
                  <c:v>3.6273943017411714E-2</c:v>
                </c:pt>
                <c:pt idx="568">
                  <c:v>3.6002193329349508E-2</c:v>
                </c:pt>
                <c:pt idx="569">
                  <c:v>3.5730845227902597E-2</c:v>
                </c:pt>
                <c:pt idx="570">
                  <c:v>3.5459897415399233E-2</c:v>
                </c:pt>
                <c:pt idx="571">
                  <c:v>3.5189348600629278E-2</c:v>
                </c:pt>
                <c:pt idx="572">
                  <c:v>3.4919197498799459E-2</c:v>
                </c:pt>
                <c:pt idx="573">
                  <c:v>3.4649442831491295E-2</c:v>
                </c:pt>
                <c:pt idx="574">
                  <c:v>3.4380083326617461E-2</c:v>
                </c:pt>
                <c:pt idx="575">
                  <c:v>3.4111117718380601E-2</c:v>
                </c:pt>
                <c:pt idx="576">
                  <c:v>3.3842544747230252E-2</c:v>
                </c:pt>
                <c:pt idx="577">
                  <c:v>3.3574363159822096E-2</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2"/>
          <c:tx>
            <c:v>Einspeisung</c:v>
          </c:tx>
          <c:spPr>
            <a:solidFill>
              <a:schemeClr val="accent1">
                <a:alpha val="49000"/>
              </a:schemeClr>
            </a:solidFill>
            <a:ln w="12700">
              <a:solidFill>
                <a:schemeClr val="tx2"/>
              </a:solidFill>
            </a:ln>
          </c:spPr>
          <c:val>
            <c:numRef>
              <c:f>'Theorie Ausl. el.'!$N$11:$N$888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0.17844444444444446</c:v>
                </c:pt>
                <c:pt idx="318">
                  <c:v>0.17844444444444446</c:v>
                </c:pt>
                <c:pt idx="319">
                  <c:v>0.17844444444444446</c:v>
                </c:pt>
                <c:pt idx="320">
                  <c:v>0.17844444444444446</c:v>
                </c:pt>
                <c:pt idx="321">
                  <c:v>0.17844444444444446</c:v>
                </c:pt>
                <c:pt idx="322">
                  <c:v>0.17844444444444446</c:v>
                </c:pt>
                <c:pt idx="323">
                  <c:v>0.17844444444444446</c:v>
                </c:pt>
                <c:pt idx="324">
                  <c:v>0.17844444444444446</c:v>
                </c:pt>
                <c:pt idx="325">
                  <c:v>0.17844444444444446</c:v>
                </c:pt>
                <c:pt idx="326">
                  <c:v>0.17844444444444446</c:v>
                </c:pt>
                <c:pt idx="327">
                  <c:v>0.17844444444444446</c:v>
                </c:pt>
                <c:pt idx="328">
                  <c:v>0.17844444444444446</c:v>
                </c:pt>
                <c:pt idx="329">
                  <c:v>0.17844444444444446</c:v>
                </c:pt>
                <c:pt idx="330">
                  <c:v>0.17844444444444446</c:v>
                </c:pt>
                <c:pt idx="331">
                  <c:v>0.17844444444444446</c:v>
                </c:pt>
                <c:pt idx="332">
                  <c:v>0.17844444444444446</c:v>
                </c:pt>
                <c:pt idx="333">
                  <c:v>0.17844444444444446</c:v>
                </c:pt>
                <c:pt idx="334">
                  <c:v>0.17844444444444446</c:v>
                </c:pt>
                <c:pt idx="335">
                  <c:v>0.17844444444444446</c:v>
                </c:pt>
                <c:pt idx="336">
                  <c:v>0.17844444444444446</c:v>
                </c:pt>
                <c:pt idx="337">
                  <c:v>0.17844444444444446</c:v>
                </c:pt>
                <c:pt idx="338">
                  <c:v>0.17844444444444446</c:v>
                </c:pt>
                <c:pt idx="339">
                  <c:v>0.17844444444444446</c:v>
                </c:pt>
                <c:pt idx="340">
                  <c:v>0.17844444444444446</c:v>
                </c:pt>
                <c:pt idx="341">
                  <c:v>0.17844444444444446</c:v>
                </c:pt>
                <c:pt idx="342">
                  <c:v>0.17844444444444446</c:v>
                </c:pt>
                <c:pt idx="343">
                  <c:v>0.17844444444444446</c:v>
                </c:pt>
                <c:pt idx="344">
                  <c:v>0.17844444444444446</c:v>
                </c:pt>
                <c:pt idx="345">
                  <c:v>0.17844444444444446</c:v>
                </c:pt>
                <c:pt idx="346">
                  <c:v>0.17844444444444446</c:v>
                </c:pt>
                <c:pt idx="347">
                  <c:v>0.17844444444444446</c:v>
                </c:pt>
                <c:pt idx="348">
                  <c:v>0.17844444444444446</c:v>
                </c:pt>
                <c:pt idx="349">
                  <c:v>0.17844444444444446</c:v>
                </c:pt>
                <c:pt idx="350">
                  <c:v>0.17844444444444446</c:v>
                </c:pt>
                <c:pt idx="351">
                  <c:v>0.17844444444444446</c:v>
                </c:pt>
                <c:pt idx="352">
                  <c:v>0.17844444444444446</c:v>
                </c:pt>
                <c:pt idx="353">
                  <c:v>0.17844444444444446</c:v>
                </c:pt>
                <c:pt idx="354">
                  <c:v>0.17844444444444446</c:v>
                </c:pt>
                <c:pt idx="355">
                  <c:v>0.17844444444444446</c:v>
                </c:pt>
                <c:pt idx="356">
                  <c:v>0.17844444444444446</c:v>
                </c:pt>
                <c:pt idx="357">
                  <c:v>0.17844444444444446</c:v>
                </c:pt>
                <c:pt idx="358">
                  <c:v>0.17844444444444446</c:v>
                </c:pt>
                <c:pt idx="359">
                  <c:v>0.17844444444444446</c:v>
                </c:pt>
                <c:pt idx="360">
                  <c:v>0.17844444444444446</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3"/>
          <c:order val="3"/>
          <c:tx>
            <c:v>Eigenverbrauch</c:v>
          </c:tx>
          <c:spPr>
            <a:solidFill>
              <a:srgbClr val="92D050"/>
            </a:solidFill>
          </c:spPr>
          <c:val>
            <c:numRef>
              <c:f>'Theorie Ausl. el.'!$R$11:$R$888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0.17787964855460392</c:v>
                </c:pt>
                <c:pt idx="211">
                  <c:v>0.17725452025228583</c:v>
                </c:pt>
                <c:pt idx="212">
                  <c:v>0.1766318756784121</c:v>
                </c:pt>
                <c:pt idx="213">
                  <c:v>0.17601169331858524</c:v>
                </c:pt>
                <c:pt idx="214">
                  <c:v>0.17539395194470442</c:v>
                </c:pt>
                <c:pt idx="215">
                  <c:v>0.17477863060983823</c:v>
                </c:pt>
                <c:pt idx="216">
                  <c:v>0.17416570864321201</c:v>
                </c:pt>
                <c:pt idx="217">
                  <c:v>0.17355516564530848</c:v>
                </c:pt>
                <c:pt idx="218">
                  <c:v>0.17294698148307641</c:v>
                </c:pt>
                <c:pt idx="219">
                  <c:v>0.17234113628524628</c:v>
                </c:pt>
                <c:pt idx="220">
                  <c:v>0.17173761043774838</c:v>
                </c:pt>
                <c:pt idx="221">
                  <c:v>0.17113638457923253</c:v>
                </c:pt>
                <c:pt idx="222">
                  <c:v>0.17053743959668477</c:v>
                </c:pt>
                <c:pt idx="223">
                  <c:v>0.16994075662114039</c:v>
                </c:pt>
                <c:pt idx="224">
                  <c:v>0.16934631702348879</c:v>
                </c:pt>
                <c:pt idx="225">
                  <c:v>0.16875410241036959</c:v>
                </c:pt>
                <c:pt idx="226">
                  <c:v>0.16816409462015691</c:v>
                </c:pt>
                <c:pt idx="227">
                  <c:v>0.16757627571902867</c:v>
                </c:pt>
                <c:pt idx="228">
                  <c:v>0.16699062799712017</c:v>
                </c:pt>
                <c:pt idx="229">
                  <c:v>0.1664071339647597</c:v>
                </c:pt>
                <c:pt idx="230">
                  <c:v>0.16582577634878215</c:v>
                </c:pt>
                <c:pt idx="231">
                  <c:v>0.16524653808892131</c:v>
                </c:pt>
                <c:pt idx="232">
                  <c:v>0.16466940233427685</c:v>
                </c:pt>
                <c:pt idx="233">
                  <c:v>0.1640943524398556</c:v>
                </c:pt>
                <c:pt idx="234">
                  <c:v>0.16352137196318361</c:v>
                </c:pt>
                <c:pt idx="235">
                  <c:v>0.16295044466098951</c:v>
                </c:pt>
                <c:pt idx="236">
                  <c:v>0.16238155448595415</c:v>
                </c:pt>
                <c:pt idx="237">
                  <c:v>0.16181468558352852</c:v>
                </c:pt>
                <c:pt idx="238">
                  <c:v>0.16124982228881601</c:v>
                </c:pt>
                <c:pt idx="239">
                  <c:v>0.16068694912351733</c:v>
                </c:pt>
                <c:pt idx="240">
                  <c:v>0.16012605079293829</c:v>
                </c:pt>
                <c:pt idx="241">
                  <c:v>0.15956711218305664</c:v>
                </c:pt>
                <c:pt idx="242">
                  <c:v>0.15901011835764856</c:v>
                </c:pt>
                <c:pt idx="243">
                  <c:v>0.15845505455547249</c:v>
                </c:pt>
                <c:pt idx="244">
                  <c:v>0.15790190618750832</c:v>
                </c:pt>
                <c:pt idx="245">
                  <c:v>0.15735065883425192</c:v>
                </c:pt>
                <c:pt idx="246">
                  <c:v>0.15680129824306255</c:v>
                </c:pt>
                <c:pt idx="247">
                  <c:v>0.15625381032556285</c:v>
                </c:pt>
                <c:pt idx="248">
                  <c:v>0.15570818115508933</c:v>
                </c:pt>
                <c:pt idx="249">
                  <c:v>0.15516439696419237</c:v>
                </c:pt>
                <c:pt idx="250">
                  <c:v>0.15462244414218551</c:v>
                </c:pt>
                <c:pt idx="251">
                  <c:v>0.15408230923274113</c:v>
                </c:pt>
                <c:pt idx="252">
                  <c:v>0.15354397893153282</c:v>
                </c:pt>
                <c:pt idx="253">
                  <c:v>0.15300744008392353</c:v>
                </c:pt>
                <c:pt idx="254">
                  <c:v>0.15247267968269695</c:v>
                </c:pt>
                <c:pt idx="255">
                  <c:v>0.15193968486583254</c:v>
                </c:pt>
                <c:pt idx="256">
                  <c:v>0.15140844291432254</c:v>
                </c:pt>
                <c:pt idx="257">
                  <c:v>0.15087894125003032</c:v>
                </c:pt>
                <c:pt idx="258">
                  <c:v>0.15035116743358923</c:v>
                </c:pt>
                <c:pt idx="259">
                  <c:v>0.14982510916234026</c:v>
                </c:pt>
                <c:pt idx="260">
                  <c:v>0.14930075426830824</c:v>
                </c:pt>
                <c:pt idx="261">
                  <c:v>0.14877809071621628</c:v>
                </c:pt>
                <c:pt idx="262">
                  <c:v>0.14825710660153646</c:v>
                </c:pt>
                <c:pt idx="263">
                  <c:v>0.14773779014857635</c:v>
                </c:pt>
                <c:pt idx="264">
                  <c:v>0.14722012970860099</c:v>
                </c:pt>
                <c:pt idx="265">
                  <c:v>0.14670411375798931</c:v>
                </c:pt>
                <c:pt idx="266">
                  <c:v>0.14618973089642384</c:v>
                </c:pt>
                <c:pt idx="267">
                  <c:v>0.14567696984511347</c:v>
                </c:pt>
                <c:pt idx="268">
                  <c:v>0.14516581944504858</c:v>
                </c:pt>
                <c:pt idx="269">
                  <c:v>0.14465626865528736</c:v>
                </c:pt>
                <c:pt idx="270">
                  <c:v>0.14414830655127275</c:v>
                </c:pt>
                <c:pt idx="271">
                  <c:v>0.14364192232318007</c:v>
                </c:pt>
                <c:pt idx="272">
                  <c:v>0.14313710527429391</c:v>
                </c:pt>
                <c:pt idx="273">
                  <c:v>0.1426338448194131</c:v>
                </c:pt>
                <c:pt idx="274">
                  <c:v>0.14213213048328521</c:v>
                </c:pt>
                <c:pt idx="275">
                  <c:v>0.14163195189906796</c:v>
                </c:pt>
                <c:pt idx="276">
                  <c:v>0.14113329880681713</c:v>
                </c:pt>
                <c:pt idx="277">
                  <c:v>0.14063616105200227</c:v>
                </c:pt>
                <c:pt idx="278">
                  <c:v>0.14014052858404724</c:v>
                </c:pt>
                <c:pt idx="279">
                  <c:v>0.13964639145489599</c:v>
                </c:pt>
                <c:pt idx="280">
                  <c:v>0.13915373981760493</c:v>
                </c:pt>
                <c:pt idx="281">
                  <c:v>0.13866256392495668</c:v>
                </c:pt>
                <c:pt idx="282">
                  <c:v>0.13817285412810076</c:v>
                </c:pt>
                <c:pt idx="283">
                  <c:v>0.13768460087521484</c:v>
                </c:pt>
                <c:pt idx="284">
                  <c:v>0.13719779471019122</c:v>
                </c:pt>
                <c:pt idx="285">
                  <c:v>0.13671242627134395</c:v>
                </c:pt>
                <c:pt idx="286">
                  <c:v>0.13622848629013851</c:v>
                </c:pt>
                <c:pt idx="287">
                  <c:v>0.13574596558994301</c:v>
                </c:pt>
                <c:pt idx="288">
                  <c:v>0.13526485508480046</c:v>
                </c:pt>
                <c:pt idx="289">
                  <c:v>0.13478514577822154</c:v>
                </c:pt>
                <c:pt idx="290">
                  <c:v>0.13430682876199707</c:v>
                </c:pt>
                <c:pt idx="291">
                  <c:v>0.13382989521503152</c:v>
                </c:pt>
                <c:pt idx="292">
                  <c:v>0.13335433640219452</c:v>
                </c:pt>
                <c:pt idx="293">
                  <c:v>0.13288014367319212</c:v>
                </c:pt>
                <c:pt idx="294">
                  <c:v>0.13240730846145654</c:v>
                </c:pt>
                <c:pt idx="295">
                  <c:v>0.13193582228305434</c:v>
                </c:pt>
                <c:pt idx="296">
                  <c:v>0.13146567673561216</c:v>
                </c:pt>
                <c:pt idx="297">
                  <c:v>0.1309968634972597</c:v>
                </c:pt>
                <c:pt idx="298">
                  <c:v>0.13052937432559153</c:v>
                </c:pt>
                <c:pt idx="299">
                  <c:v>0.13006320105664293</c:v>
                </c:pt>
                <c:pt idx="300">
                  <c:v>0.12959833560388534</c:v>
                </c:pt>
                <c:pt idx="301">
                  <c:v>0.12913476995723572</c:v>
                </c:pt>
                <c:pt idx="302">
                  <c:v>0.1286724961820831</c:v>
                </c:pt>
                <c:pt idx="303">
                  <c:v>0.12821150641832957</c:v>
                </c:pt>
                <c:pt idx="304">
                  <c:v>0.12775179287944838</c:v>
                </c:pt>
                <c:pt idx="305">
                  <c:v>0.12729334785155466</c:v>
                </c:pt>
                <c:pt idx="306">
                  <c:v>0.12683616369249318</c:v>
                </c:pt>
                <c:pt idx="307">
                  <c:v>0.12638023283093891</c:v>
                </c:pt>
                <c:pt idx="308">
                  <c:v>0.12592554776551179</c:v>
                </c:pt>
                <c:pt idx="309">
                  <c:v>0.12547210106390727</c:v>
                </c:pt>
                <c:pt idx="310">
                  <c:v>0.12501988536203756</c:v>
                </c:pt>
                <c:pt idx="311">
                  <c:v>0.12456889336318844</c:v>
                </c:pt>
                <c:pt idx="312">
                  <c:v>0.12411911783718876</c:v>
                </c:pt>
                <c:pt idx="313">
                  <c:v>0.12367055161959184</c:v>
                </c:pt>
                <c:pt idx="314">
                  <c:v>0.12322318761087125</c:v>
                </c:pt>
                <c:pt idx="315">
                  <c:v>0.12277701877562675</c:v>
                </c:pt>
                <c:pt idx="316">
                  <c:v>0.12233203814180427</c:v>
                </c:pt>
                <c:pt idx="317">
                  <c:v>0.12188823879992694</c:v>
                </c:pt>
                <c:pt idx="318">
                  <c:v>0.12144561390233843</c:v>
                </c:pt>
                <c:pt idx="319">
                  <c:v>0.12100415666245701</c:v>
                </c:pt>
                <c:pt idx="320">
                  <c:v>0.12056386035404143</c:v>
                </c:pt>
                <c:pt idx="321">
                  <c:v>0.12012471831046778</c:v>
                </c:pt>
                <c:pt idx="322">
                  <c:v>0.11968672392401714</c:v>
                </c:pt>
                <c:pt idx="323">
                  <c:v>0.11924987064517456</c:v>
                </c:pt>
                <c:pt idx="324">
                  <c:v>0.11881415198193723</c:v>
                </c:pt>
                <c:pt idx="325">
                  <c:v>0.11837956149913398</c:v>
                </c:pt>
                <c:pt idx="326">
                  <c:v>0.11794609281775503</c:v>
                </c:pt>
                <c:pt idx="327">
                  <c:v>0.11751373961429101</c:v>
                </c:pt>
                <c:pt idx="328">
                  <c:v>0.11708249562008188</c:v>
                </c:pt>
                <c:pt idx="329">
                  <c:v>0.11665235462067591</c:v>
                </c:pt>
                <c:pt idx="330">
                  <c:v>0.11622331045519774</c:v>
                </c:pt>
                <c:pt idx="331">
                  <c:v>0.11579535701572552</c:v>
                </c:pt>
                <c:pt idx="332">
                  <c:v>0.11536848824667767</c:v>
                </c:pt>
                <c:pt idx="333">
                  <c:v>0.11494269814420777</c:v>
                </c:pt>
                <c:pt idx="334">
                  <c:v>0.11451798075560948</c:v>
                </c:pt>
                <c:pt idx="335">
                  <c:v>0.11409433017872861</c:v>
                </c:pt>
                <c:pt idx="336">
                  <c:v>0.11367174056138485</c:v>
                </c:pt>
                <c:pt idx="337">
                  <c:v>0.11325020610080072</c:v>
                </c:pt>
                <c:pt idx="338">
                  <c:v>0.11282972104304023</c:v>
                </c:pt>
                <c:pt idx="339">
                  <c:v>0.11241027968245421</c:v>
                </c:pt>
                <c:pt idx="340">
                  <c:v>0.11199187636113372</c:v>
                </c:pt>
                <c:pt idx="341">
                  <c:v>0.11157450546837211</c:v>
                </c:pt>
                <c:pt idx="342">
                  <c:v>0.1111581614401338</c:v>
                </c:pt>
                <c:pt idx="343">
                  <c:v>0.11074283875853108</c:v>
                </c:pt>
                <c:pt idx="344">
                  <c:v>0.11032853195130743</c:v>
                </c:pt>
                <c:pt idx="345">
                  <c:v>0.10991523559132998</c:v>
                </c:pt>
                <c:pt idx="346">
                  <c:v>0.10950294429608698</c:v>
                </c:pt>
                <c:pt idx="347">
                  <c:v>0.10909165272719334</c:v>
                </c:pt>
                <c:pt idx="348">
                  <c:v>0.10868135558990288</c:v>
                </c:pt>
                <c:pt idx="349">
                  <c:v>0.10827204763262765</c:v>
                </c:pt>
                <c:pt idx="350">
                  <c:v>0.10786372364646335</c:v>
                </c:pt>
                <c:pt idx="351">
                  <c:v>0.10745637846472178</c:v>
                </c:pt>
                <c:pt idx="352">
                  <c:v>0.10705000696246925</c:v>
                </c:pt>
                <c:pt idx="353">
                  <c:v>0.10664460405607212</c:v>
                </c:pt>
                <c:pt idx="354">
                  <c:v>0.10624016470274744</c:v>
                </c:pt>
                <c:pt idx="355">
                  <c:v>0.10583668390012091</c:v>
                </c:pt>
                <c:pt idx="356">
                  <c:v>0.10543415668578993</c:v>
                </c:pt>
                <c:pt idx="357">
                  <c:v>0.10503257813689293</c:v>
                </c:pt>
                <c:pt idx="358">
                  <c:v>0.10463194336968495</c:v>
                </c:pt>
                <c:pt idx="359">
                  <c:v>0.10423224753911819</c:v>
                </c:pt>
                <c:pt idx="360">
                  <c:v>0.10383348583842877</c:v>
                </c:pt>
                <c:pt idx="361">
                  <c:v>0.10343565349872863</c:v>
                </c:pt>
                <c:pt idx="362">
                  <c:v>0.10303874578860317</c:v>
                </c:pt>
                <c:pt idx="363">
                  <c:v>0.10264275801371459</c:v>
                </c:pt>
                <c:pt idx="364">
                  <c:v>0.1022476855164095</c:v>
                </c:pt>
                <c:pt idx="365">
                  <c:v>0.10185352367533262</c:v>
                </c:pt>
                <c:pt idx="366">
                  <c:v>0.1014602679050457</c:v>
                </c:pt>
                <c:pt idx="367">
                  <c:v>0.1010679136556506</c:v>
                </c:pt>
                <c:pt idx="368">
                  <c:v>0.10067645641241785</c:v>
                </c:pt>
                <c:pt idx="369">
                  <c:v>0.10028589169542079</c:v>
                </c:pt>
                <c:pt idx="370">
                  <c:v>9.9896215059172788E-2</c:v>
                </c:pt>
                <c:pt idx="371">
                  <c:v>9.9507422092271036E-2</c:v>
                </c:pt>
                <c:pt idx="372">
                  <c:v>9.9119508417043978E-2</c:v>
                </c:pt>
                <c:pt idx="373">
                  <c:v>9.8732469689202906E-2</c:v>
                </c:pt>
                <c:pt idx="374">
                  <c:v>9.8346301597499686E-2</c:v>
                </c:pt>
                <c:pt idx="375">
                  <c:v>9.79609998633868E-2</c:v>
                </c:pt>
                <c:pt idx="376">
                  <c:v>9.7576560240684174E-2</c:v>
                </c:pt>
                <c:pt idx="377">
                  <c:v>9.7192978515247552E-2</c:v>
                </c:pt>
                <c:pt idx="378">
                  <c:v>9.6810250504643647E-2</c:v>
                </c:pt>
                <c:pt idx="379">
                  <c:v>9.6428372057827616E-2</c:v>
                </c:pt>
                <c:pt idx="380">
                  <c:v>9.604733905482632E-2</c:v>
                </c:pt>
                <c:pt idx="381">
                  <c:v>9.5667147406423347E-2</c:v>
                </c:pt>
                <c:pt idx="382">
                  <c:v>9.5287793053850489E-2</c:v>
                </c:pt>
                <c:pt idx="383">
                  <c:v>9.4909271968481645E-2</c:v>
                </c:pt>
                <c:pt idx="384">
                  <c:v>9.4531580151530847E-2</c:v>
                </c:pt>
                <c:pt idx="385">
                  <c:v>9.415471363375405E-2</c:v>
                </c:pt>
                <c:pt idx="386">
                  <c:v>9.3778668475155369E-2</c:v>
                </c:pt>
                <c:pt idx="387">
                  <c:v>9.3403440764695866E-2</c:v>
                </c:pt>
                <c:pt idx="388">
                  <c:v>9.302902662000645E-2</c:v>
                </c:pt>
                <c:pt idx="389">
                  <c:v>9.2655422187105096E-2</c:v>
                </c:pt>
                <c:pt idx="390">
                  <c:v>9.2282623640116412E-2</c:v>
                </c:pt>
                <c:pt idx="391">
                  <c:v>9.1910627180995519E-2</c:v>
                </c:pt>
                <c:pt idx="392">
                  <c:v>9.1539429039254383E-2</c:v>
                </c:pt>
                <c:pt idx="393">
                  <c:v>9.1169025471692811E-2</c:v>
                </c:pt>
                <c:pt idx="394">
                  <c:v>9.0799412762132214E-2</c:v>
                </c:pt>
                <c:pt idx="395">
                  <c:v>9.0430587221151826E-2</c:v>
                </c:pt>
                <c:pt idx="396">
                  <c:v>9.0062545185829235E-2</c:v>
                </c:pt>
                <c:pt idx="397">
                  <c:v>8.9695283019483818E-2</c:v>
                </c:pt>
                <c:pt idx="398">
                  <c:v>8.9328797111423275E-2</c:v>
                </c:pt>
                <c:pt idx="399">
                  <c:v>8.8963083876692495E-2</c:v>
                </c:pt>
                <c:pt idx="400">
                  <c:v>8.8598139755826866E-2</c:v>
                </c:pt>
                <c:pt idx="401">
                  <c:v>8.8233961214607581E-2</c:v>
                </c:pt>
                <c:pt idx="402">
                  <c:v>8.7870544743819834E-2</c:v>
                </c:pt>
                <c:pt idx="403">
                  <c:v>8.7507886859014561E-2</c:v>
                </c:pt>
                <c:pt idx="404">
                  <c:v>8.7145984100272855E-2</c:v>
                </c:pt>
                <c:pt idx="405">
                  <c:v>8.6784833031972486E-2</c:v>
                </c:pt>
                <c:pt idx="406">
                  <c:v>8.6424430242558081E-2</c:v>
                </c:pt>
                <c:pt idx="407">
                  <c:v>8.6064772344314089E-2</c:v>
                </c:pt>
                <c:pt idx="408">
                  <c:v>8.5705855973139511E-2</c:v>
                </c:pt>
                <c:pt idx="409">
                  <c:v>8.534767778832586E-2</c:v>
                </c:pt>
                <c:pt idx="410">
                  <c:v>8.4990234472338555E-2</c:v>
                </c:pt>
                <c:pt idx="411">
                  <c:v>8.4633522730598987E-2</c:v>
                </c:pt>
                <c:pt idx="412">
                  <c:v>8.4277539291271242E-2</c:v>
                </c:pt>
                <c:pt idx="413">
                  <c:v>8.3922280905049718E-2</c:v>
                </c:pt>
                <c:pt idx="414">
                  <c:v>8.3567744344949957E-2</c:v>
                </c:pt>
                <c:pt idx="415">
                  <c:v>8.3213926406102257E-2</c:v>
                </c:pt>
                <c:pt idx="416">
                  <c:v>8.2860823905546499E-2</c:v>
                </c:pt>
                <c:pt idx="417">
                  <c:v>8.2508433682030646E-2</c:v>
                </c:pt>
                <c:pt idx="418">
                  <c:v>8.2156752595811344E-2</c:v>
                </c:pt>
                <c:pt idx="419">
                  <c:v>8.1805777528455303E-2</c:v>
                </c:pt>
                <c:pt idx="420">
                  <c:v>8.1455505382645677E-2</c:v>
                </c:pt>
                <c:pt idx="421">
                  <c:v>8.1105933081988213E-2</c:v>
                </c:pt>
                <c:pt idx="422">
                  <c:v>8.0757057570820856E-2</c:v>
                </c:pt>
                <c:pt idx="423">
                  <c:v>8.0408875814025449E-2</c:v>
                </c:pt>
                <c:pt idx="424">
                  <c:v>8.0061384796841217E-2</c:v>
                </c:pt>
                <c:pt idx="425">
                  <c:v>7.9714581524680583E-2</c:v>
                </c:pt>
                <c:pt idx="426">
                  <c:v>7.9368463022947422E-2</c:v>
                </c:pt>
                <c:pt idx="427">
                  <c:v>7.9023026336856206E-2</c:v>
                </c:pt>
                <c:pt idx="428">
                  <c:v>7.8678268531255369E-2</c:v>
                </c:pt>
                <c:pt idx="429">
                  <c:v>7.8334186690449781E-2</c:v>
                </c:pt>
                <c:pt idx="430">
                  <c:v>7.7990777918027887E-2</c:v>
                </c:pt>
                <c:pt idx="431">
                  <c:v>7.764803933668929E-2</c:v>
                </c:pt>
                <c:pt idx="432">
                  <c:v>7.730596808807455E-2</c:v>
                </c:pt>
                <c:pt idx="433">
                  <c:v>7.6964561332596992E-2</c:v>
                </c:pt>
                <c:pt idx="434">
                  <c:v>7.6623816249276833E-2</c:v>
                </c:pt>
                <c:pt idx="435">
                  <c:v>7.628373003557587E-2</c:v>
                </c:pt>
                <c:pt idx="436">
                  <c:v>7.5944299907235835E-2</c:v>
                </c:pt>
                <c:pt idx="437">
                  <c:v>7.5605523098116301E-2</c:v>
                </c:pt>
                <c:pt idx="438">
                  <c:v>7.526739686003725E-2</c:v>
                </c:pt>
                <c:pt idx="439">
                  <c:v>7.4929918462620315E-2</c:v>
                </c:pt>
                <c:pt idx="440">
                  <c:v>7.4593085193133679E-2</c:v>
                </c:pt>
                <c:pt idx="441">
                  <c:v>7.4256894356338865E-2</c:v>
                </c:pt>
                <c:pt idx="442">
                  <c:v>7.3921343274337525E-2</c:v>
                </c:pt>
                <c:pt idx="443">
                  <c:v>7.3586429286421562E-2</c:v>
                </c:pt>
                <c:pt idx="444">
                  <c:v>7.3252149748924023E-2</c:v>
                </c:pt>
                <c:pt idx="445">
                  <c:v>7.291850203507233E-2</c:v>
                </c:pt>
                <c:pt idx="446">
                  <c:v>7.2585483534841622E-2</c:v>
                </c:pt>
                <c:pt idx="447">
                  <c:v>7.2253091654811863E-2</c:v>
                </c:pt>
                <c:pt idx="448">
                  <c:v>7.1921323818024629E-2</c:v>
                </c:pt>
                <c:pt idx="449">
                  <c:v>7.1590177463842219E-2</c:v>
                </c:pt>
                <c:pt idx="450">
                  <c:v>7.125965004780821E-2</c:v>
                </c:pt>
                <c:pt idx="451">
                  <c:v>7.0929739041509787E-2</c:v>
                </c:pt>
                <c:pt idx="452">
                  <c:v>7.0600441932441083E-2</c:v>
                </c:pt>
                <c:pt idx="453">
                  <c:v>7.0271756223867943E-2</c:v>
                </c:pt>
                <c:pt idx="454">
                  <c:v>6.9943679434694705E-2</c:v>
                </c:pt>
                <c:pt idx="455">
                  <c:v>6.9616209099331861E-2</c:v>
                </c:pt>
                <c:pt idx="456">
                  <c:v>6.9289342767565154E-2</c:v>
                </c:pt>
                <c:pt idx="457">
                  <c:v>6.8963078004426803E-2</c:v>
                </c:pt>
                <c:pt idx="458">
                  <c:v>6.8637412390066932E-2</c:v>
                </c:pt>
                <c:pt idx="459">
                  <c:v>6.8312343519627006E-2</c:v>
                </c:pt>
                <c:pt idx="460">
                  <c:v>6.798786900311482E-2</c:v>
                </c:pt>
                <c:pt idx="461">
                  <c:v>6.766398646528049E-2</c:v>
                </c:pt>
                <c:pt idx="462">
                  <c:v>6.7340693545492991E-2</c:v>
                </c:pt>
                <c:pt idx="463">
                  <c:v>6.7017987897620035E-2</c:v>
                </c:pt>
                <c:pt idx="464">
                  <c:v>6.6695867189907165E-2</c:v>
                </c:pt>
                <c:pt idx="465">
                  <c:v>6.6374329104858631E-2</c:v>
                </c:pt>
                <c:pt idx="466">
                  <c:v>6.6053371339120481E-2</c:v>
                </c:pt>
                <c:pt idx="467">
                  <c:v>6.5732991603363544E-2</c:v>
                </c:pt>
                <c:pt idx="468">
                  <c:v>6.5413187622168523E-2</c:v>
                </c:pt>
                <c:pt idx="469">
                  <c:v>6.5093957133911751E-2</c:v>
                </c:pt>
                <c:pt idx="470">
                  <c:v>6.4775297890652728E-2</c:v>
                </c:pt>
                <c:pt idx="471">
                  <c:v>6.4457207658021765E-2</c:v>
                </c:pt>
                <c:pt idx="472">
                  <c:v>6.413968421510996E-2</c:v>
                </c:pt>
                <c:pt idx="473">
                  <c:v>6.3822725354359844E-2</c:v>
                </c:pt>
                <c:pt idx="474">
                  <c:v>6.3506328881456686E-2</c:v>
                </c:pt>
                <c:pt idx="475">
                  <c:v>6.3190492615221694E-2</c:v>
                </c:pt>
                <c:pt idx="476">
                  <c:v>6.2875214387505318E-2</c:v>
                </c:pt>
                <c:pt idx="477">
                  <c:v>6.2560492043083116E-2</c:v>
                </c:pt>
                <c:pt idx="478">
                  <c:v>6.2246323439551166E-2</c:v>
                </c:pt>
                <c:pt idx="479">
                  <c:v>6.1932706447223151E-2</c:v>
                </c:pt>
                <c:pt idx="480">
                  <c:v>6.1619638949028999E-2</c:v>
                </c:pt>
                <c:pt idx="481">
                  <c:v>6.1307118840413288E-2</c:v>
                </c:pt>
                <c:pt idx="482">
                  <c:v>6.0995144029236115E-2</c:v>
                </c:pt>
                <c:pt idx="483">
                  <c:v>6.0683712435674164E-2</c:v>
                </c:pt>
                <c:pt idx="484">
                  <c:v>6.0372821992122128E-2</c:v>
                </c:pt>
                <c:pt idx="485">
                  <c:v>6.0062470643096999E-2</c:v>
                </c:pt>
                <c:pt idx="486">
                  <c:v>5.9752656345141375E-2</c:v>
                </c:pt>
                <c:pt idx="487">
                  <c:v>5.9443377066728642E-2</c:v>
                </c:pt>
                <c:pt idx="488">
                  <c:v>5.9134630788169384E-2</c:v>
                </c:pt>
                <c:pt idx="489">
                  <c:v>5.8826415501517682E-2</c:v>
                </c:pt>
                <c:pt idx="490">
                  <c:v>5.8518729210479625E-2</c:v>
                </c:pt>
                <c:pt idx="491">
                  <c:v>5.8211569930321505E-2</c:v>
                </c:pt>
                <c:pt idx="492">
                  <c:v>5.790493568777999E-2</c:v>
                </c:pt>
                <c:pt idx="493">
                  <c:v>5.7598824520972203E-2</c:v>
                </c:pt>
                <c:pt idx="494">
                  <c:v>5.7293234479307675E-2</c:v>
                </c:pt>
                <c:pt idx="495">
                  <c:v>5.6988163623399979E-2</c:v>
                </c:pt>
                <c:pt idx="496">
                  <c:v>5.6683610024980458E-2</c:v>
                </c:pt>
                <c:pt idx="497">
                  <c:v>5.6379571766812298E-2</c:v>
                </c:pt>
                <c:pt idx="498">
                  <c:v>5.6076046942604374E-2</c:v>
                </c:pt>
                <c:pt idx="499">
                  <c:v>5.5773033656928428E-2</c:v>
                </c:pt>
                <c:pt idx="500">
                  <c:v>5.5470530025134135E-2</c:v>
                </c:pt>
                <c:pt idx="501">
                  <c:v>5.5168534173267503E-2</c:v>
                </c:pt>
                <c:pt idx="502">
                  <c:v>5.486704423798805E-2</c:v>
                </c:pt>
                <c:pt idx="503">
                  <c:v>5.4566058366488424E-2</c:v>
                </c:pt>
                <c:pt idx="504">
                  <c:v>5.4265574716413578E-2</c:v>
                </c:pt>
                <c:pt idx="505">
                  <c:v>5.3965591455781281E-2</c:v>
                </c:pt>
                <c:pt idx="506">
                  <c:v>5.3666106762903731E-2</c:v>
                </c:pt>
                <c:pt idx="507">
                  <c:v>5.3367118826308624E-2</c:v>
                </c:pt>
                <c:pt idx="508">
                  <c:v>5.3068625844662876E-2</c:v>
                </c:pt>
                <c:pt idx="509">
                  <c:v>5.2770626026695244E-2</c:v>
                </c:pt>
                <c:pt idx="510">
                  <c:v>5.2473117591121055E-2</c:v>
                </c:pt>
                <c:pt idx="511">
                  <c:v>5.2176098766566481E-2</c:v>
                </c:pt>
                <c:pt idx="512">
                  <c:v>5.1879567791494496E-2</c:v>
                </c:pt>
                <c:pt idx="513">
                  <c:v>5.1583522914131374E-2</c:v>
                </c:pt>
                <c:pt idx="514">
                  <c:v>5.1287962392393083E-2</c:v>
                </c:pt>
                <c:pt idx="515">
                  <c:v>5.099288449381334E-2</c:v>
                </c:pt>
                <c:pt idx="516">
                  <c:v>5.0698287495472116E-2</c:v>
                </c:pt>
                <c:pt idx="517">
                  <c:v>5.0404169683924249E-2</c:v>
                </c:pt>
                <c:pt idx="518">
                  <c:v>5.0110529355129163E-2</c:v>
                </c:pt>
                <c:pt idx="519">
                  <c:v>4.9817364814381482E-2</c:v>
                </c:pt>
                <c:pt idx="520">
                  <c:v>4.9524674376241862E-2</c:v>
                </c:pt>
                <c:pt idx="521">
                  <c:v>4.9232456364468824E-2</c:v>
                </c:pt>
                <c:pt idx="522">
                  <c:v>4.8940709111950476E-2</c:v>
                </c:pt>
                <c:pt idx="523">
                  <c:v>4.8649430960638007E-2</c:v>
                </c:pt>
                <c:pt idx="524">
                  <c:v>4.8358620261478746E-2</c:v>
                </c:pt>
                <c:pt idx="525">
                  <c:v>4.8068275374350766E-2</c:v>
                </c:pt>
                <c:pt idx="526">
                  <c:v>4.7778394667997159E-2</c:v>
                </c:pt>
                <c:pt idx="527">
                  <c:v>4.7488976519961534E-2</c:v>
                </c:pt>
                <c:pt idx="528">
                  <c:v>4.7200019316523845E-2</c:v>
                </c:pt>
                <c:pt idx="529">
                  <c:v>4.6911521452637439E-2</c:v>
                </c:pt>
                <c:pt idx="530">
                  <c:v>4.6623481331865335E-2</c:v>
                </c:pt>
                <c:pt idx="531">
                  <c:v>4.6335897366318379E-2</c:v>
                </c:pt>
                <c:pt idx="532">
                  <c:v>4.6048767976593408E-2</c:v>
                </c:pt>
                <c:pt idx="533">
                  <c:v>4.5762091591712073E-2</c:v>
                </c:pt>
                <c:pt idx="534">
                  <c:v>4.5475866649059893E-2</c:v>
                </c:pt>
                <c:pt idx="535">
                  <c:v>4.5190091594326853E-2</c:v>
                </c:pt>
                <c:pt idx="536">
                  <c:v>4.4904764881447123E-2</c:v>
                </c:pt>
                <c:pt idx="537">
                  <c:v>4.4619884972539992E-2</c:v>
                </c:pt>
                <c:pt idx="538">
                  <c:v>4.4335450337852134E-2</c:v>
                </c:pt>
                <c:pt idx="539">
                  <c:v>4.4051459455699438E-2</c:v>
                </c:pt>
                <c:pt idx="540">
                  <c:v>4.3767910812408495E-2</c:v>
                </c:pt>
                <c:pt idx="541">
                  <c:v>4.3484802902261532E-2</c:v>
                </c:pt>
                <c:pt idx="542">
                  <c:v>4.3202134227438016E-2</c:v>
                </c:pt>
                <c:pt idx="543">
                  <c:v>4.2919903297960582E-2</c:v>
                </c:pt>
                <c:pt idx="544">
                  <c:v>4.2638108631637861E-2</c:v>
                </c:pt>
                <c:pt idx="545">
                  <c:v>4.2356748754011297E-2</c:v>
                </c:pt>
                <c:pt idx="546">
                  <c:v>4.2075822198299195E-2</c:v>
                </c:pt>
                <c:pt idx="547">
                  <c:v>4.179532750534376E-2</c:v>
                </c:pt>
                <c:pt idx="548">
                  <c:v>4.1515263223557142E-2</c:v>
                </c:pt>
                <c:pt idx="549">
                  <c:v>4.1235627908868699E-2</c:v>
                </c:pt>
                <c:pt idx="550">
                  <c:v>4.0956420124672044E-2</c:v>
                </c:pt>
                <c:pt idx="551">
                  <c:v>4.0677638441773523E-2</c:v>
                </c:pt>
                <c:pt idx="552">
                  <c:v>4.0399281438340262E-2</c:v>
                </c:pt>
                <c:pt idx="553">
                  <c:v>4.0121347699848986E-2</c:v>
                </c:pt>
                <c:pt idx="554">
                  <c:v>3.98438358190355E-2</c:v>
                </c:pt>
                <c:pt idx="555">
                  <c:v>3.9566744395844178E-2</c:v>
                </c:pt>
                <c:pt idx="556">
                  <c:v>3.9290072037378221E-2</c:v>
                </c:pt>
                <c:pt idx="557">
                  <c:v>3.9013817357850367E-2</c:v>
                </c:pt>
                <c:pt idx="558">
                  <c:v>3.8737978978533816E-2</c:v>
                </c:pt>
                <c:pt idx="559">
                  <c:v>3.8462555527713382E-2</c:v>
                </c:pt>
                <c:pt idx="560">
                  <c:v>3.8187545640638199E-2</c:v>
                </c:pt>
                <c:pt idx="561">
                  <c:v>3.7912947959472865E-2</c:v>
                </c:pt>
                <c:pt idx="562">
                  <c:v>3.7638761133251153E-2</c:v>
                </c:pt>
                <c:pt idx="563">
                  <c:v>3.7364983817828601E-2</c:v>
                </c:pt>
                <c:pt idx="564">
                  <c:v>3.7091614675835993E-2</c:v>
                </c:pt>
                <c:pt idx="565">
                  <c:v>3.6818652376633509E-2</c:v>
                </c:pt>
                <c:pt idx="566">
                  <c:v>3.6546095596264649E-2</c:v>
                </c:pt>
                <c:pt idx="567">
                  <c:v>3.6273943017411714E-2</c:v>
                </c:pt>
                <c:pt idx="568">
                  <c:v>3.6002193329349508E-2</c:v>
                </c:pt>
                <c:pt idx="569">
                  <c:v>3.5730845227902597E-2</c:v>
                </c:pt>
                <c:pt idx="570">
                  <c:v>3.5459897415399233E-2</c:v>
                </c:pt>
                <c:pt idx="571">
                  <c:v>3.5189348600629278E-2</c:v>
                </c:pt>
                <c:pt idx="572">
                  <c:v>3.4919197498799459E-2</c:v>
                </c:pt>
                <c:pt idx="573">
                  <c:v>3.4649442831491295E-2</c:v>
                </c:pt>
                <c:pt idx="574">
                  <c:v>3.4380083326617461E-2</c:v>
                </c:pt>
                <c:pt idx="575">
                  <c:v>3.4111117718380601E-2</c:v>
                </c:pt>
                <c:pt idx="576">
                  <c:v>3.3842544747230252E-2</c:v>
                </c:pt>
                <c:pt idx="577">
                  <c:v>3.3574363159822096E-2</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134381056"/>
        <c:axId val="124278976"/>
      </c:areaChart>
      <c:catAx>
        <c:axId val="134381056"/>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crossAx val="124278976"/>
        <c:crosses val="autoZero"/>
        <c:auto val="1"/>
        <c:lblAlgn val="ctr"/>
        <c:lblOffset val="100"/>
        <c:tickLblSkip val="88"/>
        <c:tickMarkSkip val="88"/>
        <c:noMultiLvlLbl val="0"/>
      </c:catAx>
      <c:valAx>
        <c:axId val="124278976"/>
        <c:scaling>
          <c:orientation val="minMax"/>
          <c:max val="1.08"/>
          <c:min val="0"/>
        </c:scaling>
        <c:delete val="0"/>
        <c:axPos val="l"/>
        <c:title>
          <c:tx>
            <c:rich>
              <a:bodyPr rot="-5400000" vert="horz"/>
              <a:lstStyle/>
              <a:p>
                <a:pPr>
                  <a:defRPr/>
                </a:pPr>
                <a:r>
                  <a:rPr lang="en-US"/>
                  <a:t>normierte el. Leistung</a:t>
                </a:r>
              </a:p>
            </c:rich>
          </c:tx>
          <c:overlay val="0"/>
        </c:title>
        <c:numFmt formatCode="General" sourceLinked="1"/>
        <c:majorTickMark val="out"/>
        <c:minorTickMark val="out"/>
        <c:tickLblPos val="nextTo"/>
        <c:crossAx val="134381056"/>
        <c:crosses val="autoZero"/>
        <c:crossBetween val="midCat"/>
        <c:majorUnit val="0.1"/>
        <c:minorUnit val="5.0000000000000024E-2"/>
      </c:valAx>
    </c:plotArea>
    <c:legend>
      <c:legendPos val="r"/>
      <c:legendEntry>
        <c:idx val="1"/>
        <c:delete val="1"/>
      </c:legendEntry>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200"/>
              <a:t>maximaler</a:t>
            </a:r>
            <a:r>
              <a:rPr lang="de-DE" sz="1200" baseline="0"/>
              <a:t> Eigenverbrauch</a:t>
            </a:r>
            <a:endParaRPr lang="de-DE" sz="1200"/>
          </a:p>
        </c:rich>
      </c:tx>
      <c:overlay val="1"/>
    </c:title>
    <c:autoTitleDeleted val="0"/>
    <c:plotArea>
      <c:layout>
        <c:manualLayout>
          <c:layoutTarget val="inner"/>
          <c:xMode val="edge"/>
          <c:yMode val="edge"/>
          <c:x val="0.12148291253895636"/>
          <c:y val="5.140041543886769E-2"/>
          <c:w val="0.77589348206474285"/>
          <c:h val="0.79095290172061761"/>
        </c:manualLayout>
      </c:layout>
      <c:areaChart>
        <c:grouping val="standard"/>
        <c:varyColors val="0"/>
        <c:ser>
          <c:idx val="0"/>
          <c:order val="0"/>
          <c:tx>
            <c:v>JDL</c:v>
          </c:tx>
          <c:spPr>
            <a:noFill/>
            <a:ln w="22225">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3.3333333333333326E-2</c:v>
                </c:pt>
                <c:pt idx="877">
                  <c:v>0</c:v>
                </c:pt>
              </c:numCache>
            </c:numRef>
          </c:val>
        </c:ser>
        <c:ser>
          <c:idx val="1"/>
          <c:order val="1"/>
          <c:tx>
            <c:v>Einspeisung</c:v>
          </c:tx>
          <c:spPr>
            <a:solidFill>
              <a:schemeClr val="accent1">
                <a:alpha val="50000"/>
              </a:schemeClr>
            </a:solidFill>
            <a:ln w="15875">
              <a:solidFill>
                <a:srgbClr val="0070C0"/>
              </a:solidFill>
            </a:ln>
          </c:spPr>
          <c:val>
            <c:numRef>
              <c:f>'Theorie Ausl. el.'!$N$11:$N$888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0.17844444444444446</c:v>
                </c:pt>
                <c:pt idx="318">
                  <c:v>0.17844444444444446</c:v>
                </c:pt>
                <c:pt idx="319">
                  <c:v>0.17844444444444446</c:v>
                </c:pt>
                <c:pt idx="320">
                  <c:v>0.17844444444444446</c:v>
                </c:pt>
                <c:pt idx="321">
                  <c:v>0.17844444444444446</c:v>
                </c:pt>
                <c:pt idx="322">
                  <c:v>0.17844444444444446</c:v>
                </c:pt>
                <c:pt idx="323">
                  <c:v>0.17844444444444446</c:v>
                </c:pt>
                <c:pt idx="324">
                  <c:v>0.17844444444444446</c:v>
                </c:pt>
                <c:pt idx="325">
                  <c:v>0.17844444444444446</c:v>
                </c:pt>
                <c:pt idx="326">
                  <c:v>0.17844444444444446</c:v>
                </c:pt>
                <c:pt idx="327">
                  <c:v>0.17844444444444446</c:v>
                </c:pt>
                <c:pt idx="328">
                  <c:v>0.17844444444444446</c:v>
                </c:pt>
                <c:pt idx="329">
                  <c:v>0.17844444444444446</c:v>
                </c:pt>
                <c:pt idx="330">
                  <c:v>0.17844444444444446</c:v>
                </c:pt>
                <c:pt idx="331">
                  <c:v>0.17844444444444446</c:v>
                </c:pt>
                <c:pt idx="332">
                  <c:v>0.17844444444444446</c:v>
                </c:pt>
                <c:pt idx="333">
                  <c:v>0.17844444444444446</c:v>
                </c:pt>
                <c:pt idx="334">
                  <c:v>0.17844444444444446</c:v>
                </c:pt>
                <c:pt idx="335">
                  <c:v>0.17844444444444446</c:v>
                </c:pt>
                <c:pt idx="336">
                  <c:v>0.17844444444444446</c:v>
                </c:pt>
                <c:pt idx="337">
                  <c:v>0.17844444444444446</c:v>
                </c:pt>
                <c:pt idx="338">
                  <c:v>0.17844444444444446</c:v>
                </c:pt>
                <c:pt idx="339">
                  <c:v>0.17844444444444446</c:v>
                </c:pt>
                <c:pt idx="340">
                  <c:v>0.17844444444444446</c:v>
                </c:pt>
                <c:pt idx="341">
                  <c:v>0.17844444444444446</c:v>
                </c:pt>
                <c:pt idx="342">
                  <c:v>0.17844444444444446</c:v>
                </c:pt>
                <c:pt idx="343">
                  <c:v>0.17844444444444446</c:v>
                </c:pt>
                <c:pt idx="344">
                  <c:v>0.17844444444444446</c:v>
                </c:pt>
                <c:pt idx="345">
                  <c:v>0.17844444444444446</c:v>
                </c:pt>
                <c:pt idx="346">
                  <c:v>0.17844444444444446</c:v>
                </c:pt>
                <c:pt idx="347">
                  <c:v>0.17844444444444446</c:v>
                </c:pt>
                <c:pt idx="348">
                  <c:v>0.17844444444444446</c:v>
                </c:pt>
                <c:pt idx="349">
                  <c:v>0.17844444444444446</c:v>
                </c:pt>
                <c:pt idx="350">
                  <c:v>0.17844444444444446</c:v>
                </c:pt>
                <c:pt idx="351">
                  <c:v>0.17844444444444446</c:v>
                </c:pt>
                <c:pt idx="352">
                  <c:v>0.17844444444444446</c:v>
                </c:pt>
                <c:pt idx="353">
                  <c:v>0.17844444444444446</c:v>
                </c:pt>
                <c:pt idx="354">
                  <c:v>0.17844444444444446</c:v>
                </c:pt>
                <c:pt idx="355">
                  <c:v>0.17844444444444446</c:v>
                </c:pt>
                <c:pt idx="356">
                  <c:v>0.17844444444444446</c:v>
                </c:pt>
                <c:pt idx="357">
                  <c:v>0.17844444444444446</c:v>
                </c:pt>
                <c:pt idx="358">
                  <c:v>0.17844444444444446</c:v>
                </c:pt>
                <c:pt idx="359">
                  <c:v>0.17844444444444446</c:v>
                </c:pt>
                <c:pt idx="360">
                  <c:v>0.17844444444444446</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2"/>
          <c:tx>
            <c:v>Eigenverbrauch</c:v>
          </c:tx>
          <c:val>
            <c:numRef>
              <c:f>'Theorie Ausl. el.'!$O$11:$O$888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155095552"/>
        <c:axId val="107931904"/>
      </c:areaChart>
      <c:catAx>
        <c:axId val="155095552"/>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w="9525">
            <a:solidFill>
              <a:schemeClr val="tx1"/>
            </a:solidFill>
          </a:ln>
        </c:spPr>
        <c:crossAx val="107931904"/>
        <c:crosses val="autoZero"/>
        <c:auto val="1"/>
        <c:lblAlgn val="ctr"/>
        <c:lblOffset val="100"/>
        <c:tickLblSkip val="88"/>
        <c:tickMarkSkip val="44"/>
        <c:noMultiLvlLbl val="0"/>
      </c:catAx>
      <c:valAx>
        <c:axId val="107931904"/>
        <c:scaling>
          <c:orientation val="minMax"/>
          <c:max val="1.08"/>
          <c:min val="0"/>
        </c:scaling>
        <c:delete val="0"/>
        <c:axPos val="l"/>
        <c:title>
          <c:tx>
            <c:rich>
              <a:bodyPr rot="-5400000" vert="horz"/>
              <a:lstStyle/>
              <a:p>
                <a:pPr>
                  <a:defRPr/>
                </a:pPr>
                <a:r>
                  <a:rPr lang="en-US"/>
                  <a:t>normierte el. Leistung</a:t>
                </a:r>
              </a:p>
            </c:rich>
          </c:tx>
          <c:overlay val="0"/>
        </c:title>
        <c:numFmt formatCode="General" sourceLinked="1"/>
        <c:majorTickMark val="out"/>
        <c:minorTickMark val="out"/>
        <c:tickLblPos val="nextTo"/>
        <c:spPr>
          <a:ln w="9525">
            <a:solidFill>
              <a:schemeClr val="tx1"/>
            </a:solidFill>
          </a:ln>
        </c:spPr>
        <c:crossAx val="155095552"/>
        <c:crosses val="autoZero"/>
        <c:crossBetween val="midCat"/>
        <c:majorUnit val="0.1"/>
        <c:minorUnit val="5.0000000000000024E-2"/>
      </c:valAx>
    </c:plotArea>
    <c:legend>
      <c:legendPos val="r"/>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58573928258981"/>
          <c:y val="8.3427265929135505E-2"/>
          <c:w val="0.8283530183727037"/>
          <c:h val="0.75562255317043203"/>
        </c:manualLayout>
      </c:layout>
      <c:areaChart>
        <c:grouping val="standard"/>
        <c:varyColors val="0"/>
        <c:ser>
          <c:idx val="2"/>
          <c:order val="0"/>
          <c:tx>
            <c:v>BHKW2</c:v>
          </c:tx>
          <c:spPr>
            <a:noFill/>
            <a:ln w="19050">
              <a:solidFill>
                <a:schemeClr val="tx2"/>
              </a:solidFill>
              <a:prstDash val="dash"/>
            </a:ln>
          </c:spPr>
          <c:val>
            <c:numRef>
              <c:f>'Theorie Ausl. el.'!$S$11:$S$888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0.35688888888888892</c:v>
                </c:pt>
                <c:pt idx="37">
                  <c:v>0.35688888888888892</c:v>
                </c:pt>
                <c:pt idx="38">
                  <c:v>0.35688888888888892</c:v>
                </c:pt>
                <c:pt idx="39">
                  <c:v>0.35688888888888892</c:v>
                </c:pt>
                <c:pt idx="40">
                  <c:v>0.35688888888888892</c:v>
                </c:pt>
                <c:pt idx="41">
                  <c:v>0.35688888888888892</c:v>
                </c:pt>
                <c:pt idx="42">
                  <c:v>0.35688888888888892</c:v>
                </c:pt>
                <c:pt idx="43">
                  <c:v>0.35688888888888892</c:v>
                </c:pt>
                <c:pt idx="44">
                  <c:v>0.35688888888888892</c:v>
                </c:pt>
                <c:pt idx="45">
                  <c:v>0.35688888888888892</c:v>
                </c:pt>
                <c:pt idx="46">
                  <c:v>0.35688888888888892</c:v>
                </c:pt>
                <c:pt idx="47">
                  <c:v>0.35688888888888892</c:v>
                </c:pt>
                <c:pt idx="48">
                  <c:v>0.35688888888888892</c:v>
                </c:pt>
                <c:pt idx="49">
                  <c:v>0.35688888888888892</c:v>
                </c:pt>
                <c:pt idx="50">
                  <c:v>0.35688888888888892</c:v>
                </c:pt>
                <c:pt idx="51">
                  <c:v>0.35688888888888892</c:v>
                </c:pt>
                <c:pt idx="52">
                  <c:v>0.35688888888888892</c:v>
                </c:pt>
                <c:pt idx="53">
                  <c:v>0.35688888888888892</c:v>
                </c:pt>
                <c:pt idx="54">
                  <c:v>0.35688888888888892</c:v>
                </c:pt>
                <c:pt idx="55">
                  <c:v>0.35688888888888892</c:v>
                </c:pt>
                <c:pt idx="56">
                  <c:v>0.35688888888888892</c:v>
                </c:pt>
                <c:pt idx="57">
                  <c:v>0.35688888888888892</c:v>
                </c:pt>
                <c:pt idx="58">
                  <c:v>0.35688888888888892</c:v>
                </c:pt>
                <c:pt idx="59">
                  <c:v>0.35688888888888892</c:v>
                </c:pt>
                <c:pt idx="60">
                  <c:v>0.35688888888888892</c:v>
                </c:pt>
                <c:pt idx="61">
                  <c:v>0.35688888888888892</c:v>
                </c:pt>
                <c:pt idx="62">
                  <c:v>0.35688888888888892</c:v>
                </c:pt>
                <c:pt idx="63">
                  <c:v>0.35688888888888892</c:v>
                </c:pt>
                <c:pt idx="64">
                  <c:v>0.35688888888888892</c:v>
                </c:pt>
                <c:pt idx="65">
                  <c:v>0.35688888888888892</c:v>
                </c:pt>
                <c:pt idx="66">
                  <c:v>0.35688888888888892</c:v>
                </c:pt>
                <c:pt idx="67">
                  <c:v>0.35688888888888892</c:v>
                </c:pt>
                <c:pt idx="68">
                  <c:v>0.35688888888888892</c:v>
                </c:pt>
                <c:pt idx="69">
                  <c:v>0.35688888888888892</c:v>
                </c:pt>
                <c:pt idx="70">
                  <c:v>0.35688888888888892</c:v>
                </c:pt>
                <c:pt idx="71">
                  <c:v>0.35688888888888892</c:v>
                </c:pt>
                <c:pt idx="72">
                  <c:v>0.35688888888888892</c:v>
                </c:pt>
                <c:pt idx="73">
                  <c:v>0.35688888888888892</c:v>
                </c:pt>
                <c:pt idx="74">
                  <c:v>0.35688888888888892</c:v>
                </c:pt>
                <c:pt idx="75">
                  <c:v>0.35688888888888892</c:v>
                </c:pt>
                <c:pt idx="76">
                  <c:v>0.35688888888888892</c:v>
                </c:pt>
                <c:pt idx="77">
                  <c:v>0.35688888888888892</c:v>
                </c:pt>
                <c:pt idx="78">
                  <c:v>0.35688888888888892</c:v>
                </c:pt>
                <c:pt idx="79">
                  <c:v>0.35688888888888892</c:v>
                </c:pt>
                <c:pt idx="80">
                  <c:v>0.35688888888888892</c:v>
                </c:pt>
                <c:pt idx="81">
                  <c:v>0.35688888888888892</c:v>
                </c:pt>
                <c:pt idx="82">
                  <c:v>0.35688888888888892</c:v>
                </c:pt>
                <c:pt idx="83">
                  <c:v>0.35688888888888892</c:v>
                </c:pt>
                <c:pt idx="84">
                  <c:v>0.35688888888888892</c:v>
                </c:pt>
                <c:pt idx="85">
                  <c:v>0.35688888888888892</c:v>
                </c:pt>
                <c:pt idx="86">
                  <c:v>0.35688888888888892</c:v>
                </c:pt>
                <c:pt idx="87">
                  <c:v>0.35688888888888892</c:v>
                </c:pt>
                <c:pt idx="88">
                  <c:v>0.35688888888888892</c:v>
                </c:pt>
                <c:pt idx="89">
                  <c:v>0.35688888888888892</c:v>
                </c:pt>
                <c:pt idx="90">
                  <c:v>0.35688888888888892</c:v>
                </c:pt>
                <c:pt idx="91">
                  <c:v>0.35688888888888892</c:v>
                </c:pt>
                <c:pt idx="92">
                  <c:v>0.35688888888888892</c:v>
                </c:pt>
                <c:pt idx="93">
                  <c:v>0.35688888888888892</c:v>
                </c:pt>
                <c:pt idx="94">
                  <c:v>0.35688888888888892</c:v>
                </c:pt>
                <c:pt idx="95">
                  <c:v>0.35688888888888892</c:v>
                </c:pt>
                <c:pt idx="96">
                  <c:v>0.35688888888888892</c:v>
                </c:pt>
                <c:pt idx="97">
                  <c:v>0.35688888888888892</c:v>
                </c:pt>
                <c:pt idx="98">
                  <c:v>0.35688888888888892</c:v>
                </c:pt>
                <c:pt idx="99">
                  <c:v>0.35688888888888892</c:v>
                </c:pt>
                <c:pt idx="100">
                  <c:v>0.35688888888888892</c:v>
                </c:pt>
                <c:pt idx="101">
                  <c:v>0.35688888888888892</c:v>
                </c:pt>
                <c:pt idx="102">
                  <c:v>0.35688888888888892</c:v>
                </c:pt>
                <c:pt idx="103">
                  <c:v>0.35688888888888892</c:v>
                </c:pt>
                <c:pt idx="104">
                  <c:v>0.35688888888888892</c:v>
                </c:pt>
                <c:pt idx="105">
                  <c:v>0.35688888888888892</c:v>
                </c:pt>
                <c:pt idx="106">
                  <c:v>0.35688888888888892</c:v>
                </c:pt>
                <c:pt idx="107">
                  <c:v>0.35688888888888892</c:v>
                </c:pt>
                <c:pt idx="108">
                  <c:v>0.35688888888888892</c:v>
                </c:pt>
                <c:pt idx="109">
                  <c:v>0.35688888888888892</c:v>
                </c:pt>
                <c:pt idx="110">
                  <c:v>0.35688888888888892</c:v>
                </c:pt>
                <c:pt idx="111">
                  <c:v>0.35688888888888892</c:v>
                </c:pt>
                <c:pt idx="112">
                  <c:v>0.35688888888888892</c:v>
                </c:pt>
                <c:pt idx="113">
                  <c:v>0.35688888888888892</c:v>
                </c:pt>
                <c:pt idx="114">
                  <c:v>0.35688888888888892</c:v>
                </c:pt>
                <c:pt idx="115">
                  <c:v>0.35688888888888892</c:v>
                </c:pt>
                <c:pt idx="116">
                  <c:v>0.35688888888888892</c:v>
                </c:pt>
                <c:pt idx="117">
                  <c:v>0.35688888888888892</c:v>
                </c:pt>
                <c:pt idx="118">
                  <c:v>0.35688888888888892</c:v>
                </c:pt>
                <c:pt idx="119">
                  <c:v>0.35688888888888892</c:v>
                </c:pt>
                <c:pt idx="120">
                  <c:v>0.35688888888888892</c:v>
                </c:pt>
                <c:pt idx="121">
                  <c:v>0.35688888888888892</c:v>
                </c:pt>
                <c:pt idx="122">
                  <c:v>0.35688888888888892</c:v>
                </c:pt>
                <c:pt idx="123">
                  <c:v>0.35688888888888892</c:v>
                </c:pt>
                <c:pt idx="124">
                  <c:v>0.35688888888888892</c:v>
                </c:pt>
                <c:pt idx="125">
                  <c:v>0.35688888888888892</c:v>
                </c:pt>
                <c:pt idx="126">
                  <c:v>0.35688888888888892</c:v>
                </c:pt>
                <c:pt idx="127">
                  <c:v>0.35688888888888892</c:v>
                </c:pt>
                <c:pt idx="128">
                  <c:v>0.35688888888888892</c:v>
                </c:pt>
                <c:pt idx="129">
                  <c:v>0.35688888888888892</c:v>
                </c:pt>
                <c:pt idx="130">
                  <c:v>0.35688888888888892</c:v>
                </c:pt>
                <c:pt idx="131">
                  <c:v>0.35688888888888892</c:v>
                </c:pt>
                <c:pt idx="132">
                  <c:v>0.35688888888888892</c:v>
                </c:pt>
                <c:pt idx="133">
                  <c:v>0.35688888888888892</c:v>
                </c:pt>
                <c:pt idx="134">
                  <c:v>0.35688888888888892</c:v>
                </c:pt>
                <c:pt idx="135">
                  <c:v>0.35688888888888892</c:v>
                </c:pt>
                <c:pt idx="136">
                  <c:v>0.35688888888888892</c:v>
                </c:pt>
                <c:pt idx="137">
                  <c:v>0.35688888888888892</c:v>
                </c:pt>
                <c:pt idx="138">
                  <c:v>0.35688888888888892</c:v>
                </c:pt>
                <c:pt idx="139">
                  <c:v>0.35688888888888892</c:v>
                </c:pt>
                <c:pt idx="140">
                  <c:v>0.35688888888888892</c:v>
                </c:pt>
                <c:pt idx="141">
                  <c:v>0.35688888888888892</c:v>
                </c:pt>
                <c:pt idx="142">
                  <c:v>0.35688888888888892</c:v>
                </c:pt>
                <c:pt idx="143">
                  <c:v>0.35688888888888892</c:v>
                </c:pt>
                <c:pt idx="144">
                  <c:v>0.35688888888888892</c:v>
                </c:pt>
                <c:pt idx="145">
                  <c:v>0.35688888888888892</c:v>
                </c:pt>
                <c:pt idx="146">
                  <c:v>0.35688888888888892</c:v>
                </c:pt>
                <c:pt idx="147">
                  <c:v>0.35688888888888892</c:v>
                </c:pt>
                <c:pt idx="148">
                  <c:v>0.35688888888888892</c:v>
                </c:pt>
                <c:pt idx="149">
                  <c:v>0.35688888888888892</c:v>
                </c:pt>
                <c:pt idx="150">
                  <c:v>0.35688888888888892</c:v>
                </c:pt>
                <c:pt idx="151">
                  <c:v>0.35688888888888892</c:v>
                </c:pt>
                <c:pt idx="152">
                  <c:v>0.35688888888888892</c:v>
                </c:pt>
                <c:pt idx="153">
                  <c:v>0.35688888888888892</c:v>
                </c:pt>
                <c:pt idx="154">
                  <c:v>0.35688888888888892</c:v>
                </c:pt>
                <c:pt idx="155">
                  <c:v>0.35688888888888892</c:v>
                </c:pt>
                <c:pt idx="156">
                  <c:v>0.35688888888888892</c:v>
                </c:pt>
                <c:pt idx="157">
                  <c:v>0.35688888888888892</c:v>
                </c:pt>
                <c:pt idx="158">
                  <c:v>0.35688888888888892</c:v>
                </c:pt>
                <c:pt idx="159">
                  <c:v>0.35688888888888892</c:v>
                </c:pt>
                <c:pt idx="160">
                  <c:v>0.35688888888888892</c:v>
                </c:pt>
                <c:pt idx="161">
                  <c:v>0.35688888888888892</c:v>
                </c:pt>
                <c:pt idx="162">
                  <c:v>0.35688888888888892</c:v>
                </c:pt>
                <c:pt idx="163">
                  <c:v>0.35688888888888892</c:v>
                </c:pt>
                <c:pt idx="164">
                  <c:v>0.35688888888888892</c:v>
                </c:pt>
                <c:pt idx="165">
                  <c:v>0.35688888888888892</c:v>
                </c:pt>
                <c:pt idx="166">
                  <c:v>0.35688888888888892</c:v>
                </c:pt>
                <c:pt idx="167">
                  <c:v>0.35688888888888892</c:v>
                </c:pt>
                <c:pt idx="168">
                  <c:v>0.35688888888888892</c:v>
                </c:pt>
                <c:pt idx="169">
                  <c:v>0.35688888888888892</c:v>
                </c:pt>
                <c:pt idx="170">
                  <c:v>0.35688888888888892</c:v>
                </c:pt>
                <c:pt idx="171">
                  <c:v>0.35688888888888892</c:v>
                </c:pt>
                <c:pt idx="172">
                  <c:v>0.35688888888888892</c:v>
                </c:pt>
                <c:pt idx="173">
                  <c:v>0.35688888888888892</c:v>
                </c:pt>
                <c:pt idx="174">
                  <c:v>0.35688888888888892</c:v>
                </c:pt>
                <c:pt idx="175">
                  <c:v>0.35688888888888892</c:v>
                </c:pt>
                <c:pt idx="176">
                  <c:v>0.35688888888888892</c:v>
                </c:pt>
                <c:pt idx="177">
                  <c:v>0.35688888888888892</c:v>
                </c:pt>
                <c:pt idx="178">
                  <c:v>0.35688888888888892</c:v>
                </c:pt>
                <c:pt idx="179">
                  <c:v>0.35688888888888892</c:v>
                </c:pt>
                <c:pt idx="180">
                  <c:v>0.35688888888888892</c:v>
                </c:pt>
                <c:pt idx="181">
                  <c:v>0.35688888888888892</c:v>
                </c:pt>
                <c:pt idx="182">
                  <c:v>0.35688888888888892</c:v>
                </c:pt>
                <c:pt idx="183">
                  <c:v>0.35688888888888892</c:v>
                </c:pt>
                <c:pt idx="184">
                  <c:v>0.35688888888888892</c:v>
                </c:pt>
                <c:pt idx="185">
                  <c:v>0.35688888888888892</c:v>
                </c:pt>
                <c:pt idx="186">
                  <c:v>0.35688888888888892</c:v>
                </c:pt>
                <c:pt idx="187">
                  <c:v>0.35688888888888892</c:v>
                </c:pt>
                <c:pt idx="188">
                  <c:v>0.35688888888888892</c:v>
                </c:pt>
                <c:pt idx="189">
                  <c:v>0.35688888888888892</c:v>
                </c:pt>
                <c:pt idx="190">
                  <c:v>0.35688888888888892</c:v>
                </c:pt>
                <c:pt idx="191">
                  <c:v>0.35688888888888892</c:v>
                </c:pt>
                <c:pt idx="192">
                  <c:v>0.35688888888888892</c:v>
                </c:pt>
                <c:pt idx="193">
                  <c:v>0.35688888888888892</c:v>
                </c:pt>
                <c:pt idx="194">
                  <c:v>0.35688888888888892</c:v>
                </c:pt>
                <c:pt idx="195">
                  <c:v>0.35688888888888892</c:v>
                </c:pt>
                <c:pt idx="196">
                  <c:v>0.35688888888888892</c:v>
                </c:pt>
                <c:pt idx="197">
                  <c:v>0.35688888888888892</c:v>
                </c:pt>
                <c:pt idx="198">
                  <c:v>0.35688888888888892</c:v>
                </c:pt>
                <c:pt idx="199">
                  <c:v>0.35688888888888892</c:v>
                </c:pt>
                <c:pt idx="200">
                  <c:v>0.35688888888888892</c:v>
                </c:pt>
                <c:pt idx="201">
                  <c:v>0.35688888888888892</c:v>
                </c:pt>
                <c:pt idx="202">
                  <c:v>0.35688888888888892</c:v>
                </c:pt>
                <c:pt idx="203">
                  <c:v>0.35688888888888892</c:v>
                </c:pt>
                <c:pt idx="204">
                  <c:v>0.35688888888888892</c:v>
                </c:pt>
                <c:pt idx="205">
                  <c:v>0.35688888888888892</c:v>
                </c:pt>
                <c:pt idx="206">
                  <c:v>0.35688888888888892</c:v>
                </c:pt>
                <c:pt idx="207">
                  <c:v>0.35688888888888892</c:v>
                </c:pt>
                <c:pt idx="208">
                  <c:v>0.35688888888888892</c:v>
                </c:pt>
                <c:pt idx="209">
                  <c:v>0.35688888888888892</c:v>
                </c:pt>
                <c:pt idx="210">
                  <c:v>0.35688888888888892</c:v>
                </c:pt>
                <c:pt idx="211">
                  <c:v>0.35688888888888892</c:v>
                </c:pt>
                <c:pt idx="212">
                  <c:v>0.35688888888888892</c:v>
                </c:pt>
                <c:pt idx="213">
                  <c:v>0.35688888888888892</c:v>
                </c:pt>
                <c:pt idx="214">
                  <c:v>0.35688888888888892</c:v>
                </c:pt>
                <c:pt idx="215">
                  <c:v>0.35688888888888892</c:v>
                </c:pt>
                <c:pt idx="216">
                  <c:v>0.35688888888888892</c:v>
                </c:pt>
                <c:pt idx="217">
                  <c:v>0.35688888888888892</c:v>
                </c:pt>
                <c:pt idx="218">
                  <c:v>0.35688888888888892</c:v>
                </c:pt>
                <c:pt idx="219">
                  <c:v>0.35688888888888892</c:v>
                </c:pt>
                <c:pt idx="220">
                  <c:v>0.35688888888888892</c:v>
                </c:pt>
                <c:pt idx="221">
                  <c:v>0.35688888888888892</c:v>
                </c:pt>
                <c:pt idx="222">
                  <c:v>0.35688888888888892</c:v>
                </c:pt>
                <c:pt idx="223">
                  <c:v>0.35688888888888892</c:v>
                </c:pt>
                <c:pt idx="224">
                  <c:v>0.35688888888888892</c:v>
                </c:pt>
                <c:pt idx="225">
                  <c:v>0.35688888888888892</c:v>
                </c:pt>
                <c:pt idx="226">
                  <c:v>0.35688888888888892</c:v>
                </c:pt>
                <c:pt idx="227">
                  <c:v>0.35688888888888892</c:v>
                </c:pt>
                <c:pt idx="228">
                  <c:v>0.35688888888888892</c:v>
                </c:pt>
                <c:pt idx="229">
                  <c:v>0.35688888888888892</c:v>
                </c:pt>
                <c:pt idx="230">
                  <c:v>0.35688888888888892</c:v>
                </c:pt>
                <c:pt idx="231">
                  <c:v>0.35688888888888892</c:v>
                </c:pt>
                <c:pt idx="232">
                  <c:v>0.35688888888888892</c:v>
                </c:pt>
                <c:pt idx="233">
                  <c:v>0.35688888888888892</c:v>
                </c:pt>
                <c:pt idx="234">
                  <c:v>0.35688888888888892</c:v>
                </c:pt>
                <c:pt idx="235">
                  <c:v>0.35688888888888892</c:v>
                </c:pt>
                <c:pt idx="236">
                  <c:v>0.35688888888888892</c:v>
                </c:pt>
                <c:pt idx="237">
                  <c:v>0.35688888888888892</c:v>
                </c:pt>
                <c:pt idx="238">
                  <c:v>0.35688888888888892</c:v>
                </c:pt>
                <c:pt idx="239">
                  <c:v>0.35688888888888892</c:v>
                </c:pt>
                <c:pt idx="240">
                  <c:v>0.35688888888888892</c:v>
                </c:pt>
                <c:pt idx="241">
                  <c:v>0.35688888888888892</c:v>
                </c:pt>
                <c:pt idx="242">
                  <c:v>0.35688888888888892</c:v>
                </c:pt>
                <c:pt idx="243">
                  <c:v>0.35688888888888892</c:v>
                </c:pt>
                <c:pt idx="244">
                  <c:v>0.35688888888888892</c:v>
                </c:pt>
                <c:pt idx="245">
                  <c:v>0.35688888888888892</c:v>
                </c:pt>
                <c:pt idx="246">
                  <c:v>0.35688888888888892</c:v>
                </c:pt>
                <c:pt idx="247">
                  <c:v>0.35688888888888892</c:v>
                </c:pt>
                <c:pt idx="248">
                  <c:v>0.35688888888888892</c:v>
                </c:pt>
                <c:pt idx="249">
                  <c:v>0.35688888888888892</c:v>
                </c:pt>
                <c:pt idx="250">
                  <c:v>0.35688888888888892</c:v>
                </c:pt>
                <c:pt idx="251">
                  <c:v>0.35688888888888892</c:v>
                </c:pt>
                <c:pt idx="252">
                  <c:v>0.35688888888888892</c:v>
                </c:pt>
                <c:pt idx="253">
                  <c:v>0.35688888888888892</c:v>
                </c:pt>
                <c:pt idx="254">
                  <c:v>0.35688888888888892</c:v>
                </c:pt>
                <c:pt idx="255">
                  <c:v>0.35688888888888892</c:v>
                </c:pt>
                <c:pt idx="256">
                  <c:v>0.35688888888888892</c:v>
                </c:pt>
                <c:pt idx="257">
                  <c:v>0.35688888888888892</c:v>
                </c:pt>
                <c:pt idx="258">
                  <c:v>0.35688888888888892</c:v>
                </c:pt>
                <c:pt idx="259">
                  <c:v>0.35688888888888892</c:v>
                </c:pt>
                <c:pt idx="260">
                  <c:v>0.35688888888888892</c:v>
                </c:pt>
                <c:pt idx="261">
                  <c:v>0.35688888888888892</c:v>
                </c:pt>
                <c:pt idx="262">
                  <c:v>0.35688888888888892</c:v>
                </c:pt>
                <c:pt idx="263">
                  <c:v>0.35688888888888892</c:v>
                </c:pt>
                <c:pt idx="264">
                  <c:v>0.35688888888888892</c:v>
                </c:pt>
                <c:pt idx="265">
                  <c:v>0.35688888888888892</c:v>
                </c:pt>
                <c:pt idx="266">
                  <c:v>0.35688888888888892</c:v>
                </c:pt>
                <c:pt idx="267">
                  <c:v>0.35688888888888892</c:v>
                </c:pt>
                <c:pt idx="268">
                  <c:v>0.35688888888888892</c:v>
                </c:pt>
                <c:pt idx="269">
                  <c:v>0.35688888888888892</c:v>
                </c:pt>
                <c:pt idx="270">
                  <c:v>0.35688888888888892</c:v>
                </c:pt>
                <c:pt idx="271">
                  <c:v>0.35688888888888892</c:v>
                </c:pt>
                <c:pt idx="272">
                  <c:v>0.35688888888888892</c:v>
                </c:pt>
                <c:pt idx="273">
                  <c:v>0.35688888888888892</c:v>
                </c:pt>
                <c:pt idx="274">
                  <c:v>0.35688888888888892</c:v>
                </c:pt>
                <c:pt idx="275">
                  <c:v>0.35688888888888892</c:v>
                </c:pt>
                <c:pt idx="276">
                  <c:v>0.35688888888888892</c:v>
                </c:pt>
                <c:pt idx="277">
                  <c:v>0.35688888888888892</c:v>
                </c:pt>
                <c:pt idx="278">
                  <c:v>0.35688888888888892</c:v>
                </c:pt>
                <c:pt idx="279">
                  <c:v>0.35688888888888892</c:v>
                </c:pt>
                <c:pt idx="280">
                  <c:v>0.35688888888888892</c:v>
                </c:pt>
                <c:pt idx="281">
                  <c:v>0.35688888888888892</c:v>
                </c:pt>
                <c:pt idx="282">
                  <c:v>0.35688888888888892</c:v>
                </c:pt>
                <c:pt idx="283">
                  <c:v>0.35688888888888892</c:v>
                </c:pt>
                <c:pt idx="284">
                  <c:v>0.35688888888888892</c:v>
                </c:pt>
                <c:pt idx="285">
                  <c:v>0.35688888888888892</c:v>
                </c:pt>
                <c:pt idx="286">
                  <c:v>0.35688888888888892</c:v>
                </c:pt>
                <c:pt idx="287">
                  <c:v>0.35688888888888892</c:v>
                </c:pt>
                <c:pt idx="288">
                  <c:v>0.35688888888888892</c:v>
                </c:pt>
                <c:pt idx="289">
                  <c:v>0.35688888888888892</c:v>
                </c:pt>
                <c:pt idx="290">
                  <c:v>0.35688888888888892</c:v>
                </c:pt>
                <c:pt idx="291">
                  <c:v>0.35688888888888892</c:v>
                </c:pt>
                <c:pt idx="292">
                  <c:v>0.35688888888888892</c:v>
                </c:pt>
                <c:pt idx="293">
                  <c:v>0.35688888888888892</c:v>
                </c:pt>
                <c:pt idx="294">
                  <c:v>0.35688888888888892</c:v>
                </c:pt>
                <c:pt idx="295">
                  <c:v>0.35688888888888892</c:v>
                </c:pt>
                <c:pt idx="296">
                  <c:v>0.35688888888888892</c:v>
                </c:pt>
                <c:pt idx="297">
                  <c:v>0.35688888888888892</c:v>
                </c:pt>
                <c:pt idx="298">
                  <c:v>0.35688888888888892</c:v>
                </c:pt>
                <c:pt idx="299">
                  <c:v>0.35688888888888892</c:v>
                </c:pt>
                <c:pt idx="300">
                  <c:v>0.35688888888888892</c:v>
                </c:pt>
                <c:pt idx="301">
                  <c:v>0.35688888888888892</c:v>
                </c:pt>
                <c:pt idx="302">
                  <c:v>0.35688888888888892</c:v>
                </c:pt>
                <c:pt idx="303">
                  <c:v>0.35688888888888892</c:v>
                </c:pt>
                <c:pt idx="304">
                  <c:v>0.35688888888888892</c:v>
                </c:pt>
                <c:pt idx="305">
                  <c:v>0.35688888888888892</c:v>
                </c:pt>
                <c:pt idx="306">
                  <c:v>0.35688888888888892</c:v>
                </c:pt>
                <c:pt idx="307">
                  <c:v>0.35688888888888892</c:v>
                </c:pt>
                <c:pt idx="308">
                  <c:v>0.35688888888888892</c:v>
                </c:pt>
                <c:pt idx="309">
                  <c:v>0.35688888888888892</c:v>
                </c:pt>
                <c:pt idx="310">
                  <c:v>0.35688888888888892</c:v>
                </c:pt>
                <c:pt idx="311">
                  <c:v>0.35688888888888892</c:v>
                </c:pt>
                <c:pt idx="312">
                  <c:v>0.35688888888888892</c:v>
                </c:pt>
                <c:pt idx="313">
                  <c:v>0.35688888888888892</c:v>
                </c:pt>
                <c:pt idx="314">
                  <c:v>0.35688888888888892</c:v>
                </c:pt>
                <c:pt idx="315">
                  <c:v>0.35688888888888892</c:v>
                </c:pt>
                <c:pt idx="316">
                  <c:v>0.35688888888888892</c:v>
                </c:pt>
                <c:pt idx="317">
                  <c:v>0.35688888888888892</c:v>
                </c:pt>
                <c:pt idx="318">
                  <c:v>0.35688888888888892</c:v>
                </c:pt>
                <c:pt idx="319">
                  <c:v>0.35688888888888892</c:v>
                </c:pt>
                <c:pt idx="320">
                  <c:v>0.35688888888888892</c:v>
                </c:pt>
                <c:pt idx="321">
                  <c:v>0.35688888888888892</c:v>
                </c:pt>
                <c:pt idx="322">
                  <c:v>0.35688888888888892</c:v>
                </c:pt>
                <c:pt idx="323">
                  <c:v>0.35688888888888892</c:v>
                </c:pt>
                <c:pt idx="324">
                  <c:v>0.35688888888888892</c:v>
                </c:pt>
                <c:pt idx="325">
                  <c:v>0.35688888888888892</c:v>
                </c:pt>
                <c:pt idx="326">
                  <c:v>0.35688888888888892</c:v>
                </c:pt>
                <c:pt idx="327">
                  <c:v>0.35688888888888892</c:v>
                </c:pt>
                <c:pt idx="328">
                  <c:v>0.35688888888888892</c:v>
                </c:pt>
                <c:pt idx="329">
                  <c:v>0.35688888888888892</c:v>
                </c:pt>
                <c:pt idx="330">
                  <c:v>0.35688888888888892</c:v>
                </c:pt>
                <c:pt idx="331">
                  <c:v>0.35688888888888892</c:v>
                </c:pt>
                <c:pt idx="332">
                  <c:v>0.35688888888888892</c:v>
                </c:pt>
                <c:pt idx="333">
                  <c:v>0.35688888888888892</c:v>
                </c:pt>
                <c:pt idx="334">
                  <c:v>0.35688888888888892</c:v>
                </c:pt>
                <c:pt idx="335">
                  <c:v>0.35688888888888892</c:v>
                </c:pt>
                <c:pt idx="336">
                  <c:v>0.35688888888888892</c:v>
                </c:pt>
                <c:pt idx="337">
                  <c:v>0.35688888888888892</c:v>
                </c:pt>
                <c:pt idx="338">
                  <c:v>0.35688888888888892</c:v>
                </c:pt>
                <c:pt idx="339">
                  <c:v>0.35688888888888892</c:v>
                </c:pt>
                <c:pt idx="340">
                  <c:v>0.35688888888888892</c:v>
                </c:pt>
                <c:pt idx="341">
                  <c:v>0.35688888888888892</c:v>
                </c:pt>
                <c:pt idx="342">
                  <c:v>0.35688888888888892</c:v>
                </c:pt>
                <c:pt idx="343">
                  <c:v>0.35688888888888892</c:v>
                </c:pt>
                <c:pt idx="344">
                  <c:v>0.35688888888888892</c:v>
                </c:pt>
                <c:pt idx="345">
                  <c:v>0.35688888888888892</c:v>
                </c:pt>
                <c:pt idx="346">
                  <c:v>0.35688888888888892</c:v>
                </c:pt>
                <c:pt idx="347">
                  <c:v>0.35688888888888892</c:v>
                </c:pt>
                <c:pt idx="348">
                  <c:v>0.35688888888888892</c:v>
                </c:pt>
                <c:pt idx="349">
                  <c:v>0.35688888888888892</c:v>
                </c:pt>
                <c:pt idx="350">
                  <c:v>0.35688888888888892</c:v>
                </c:pt>
                <c:pt idx="351">
                  <c:v>0.35688888888888892</c:v>
                </c:pt>
                <c:pt idx="352">
                  <c:v>0.35688888888888892</c:v>
                </c:pt>
                <c:pt idx="353">
                  <c:v>0.35688888888888892</c:v>
                </c:pt>
                <c:pt idx="354">
                  <c:v>0.35688888888888892</c:v>
                </c:pt>
                <c:pt idx="355">
                  <c:v>0.35688888888888892</c:v>
                </c:pt>
                <c:pt idx="356">
                  <c:v>0.35688888888888892</c:v>
                </c:pt>
                <c:pt idx="357">
                  <c:v>0.35688888888888892</c:v>
                </c:pt>
                <c:pt idx="358">
                  <c:v>0.35688888888888892</c:v>
                </c:pt>
                <c:pt idx="359">
                  <c:v>0.35688888888888892</c:v>
                </c:pt>
                <c:pt idx="360">
                  <c:v>0.35688888888888892</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3"/>
          <c:order val="1"/>
          <c:tx>
            <c:strRef>
              <c:f>'Theorie Ausl. el.'!$T$9:$T$10</c:f>
              <c:strCache>
                <c:ptCount val="1"/>
                <c:pt idx="0">
                  <c:v>Eigenverbrauch (tE2 &gt;tS1)</c:v>
                </c:pt>
              </c:strCache>
            </c:strRef>
          </c:tx>
          <c:spPr>
            <a:solidFill>
              <a:srgbClr val="00B050">
                <a:alpha val="28000"/>
              </a:srgbClr>
            </a:solidFill>
          </c:spPr>
          <c:val>
            <c:numRef>
              <c:f>'Theorie Ausl. el.'!$T$11:$T$888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0.35688888888888892</c:v>
                </c:pt>
                <c:pt idx="37">
                  <c:v>0.35688888888888892</c:v>
                </c:pt>
                <c:pt idx="38">
                  <c:v>0.35688888888888892</c:v>
                </c:pt>
                <c:pt idx="39">
                  <c:v>0.35688888888888892</c:v>
                </c:pt>
                <c:pt idx="40">
                  <c:v>0.35688888888888892</c:v>
                </c:pt>
                <c:pt idx="41">
                  <c:v>0.35688888888888892</c:v>
                </c:pt>
                <c:pt idx="42">
                  <c:v>0.35688888888888892</c:v>
                </c:pt>
                <c:pt idx="43">
                  <c:v>0.35688888888888892</c:v>
                </c:pt>
                <c:pt idx="44">
                  <c:v>0.35688888888888892</c:v>
                </c:pt>
                <c:pt idx="45">
                  <c:v>0.35688888888888892</c:v>
                </c:pt>
                <c:pt idx="46">
                  <c:v>0.35688888888888892</c:v>
                </c:pt>
                <c:pt idx="47">
                  <c:v>0.35688888888888892</c:v>
                </c:pt>
                <c:pt idx="48">
                  <c:v>0.35688888888888892</c:v>
                </c:pt>
                <c:pt idx="49">
                  <c:v>0.35688888888888892</c:v>
                </c:pt>
                <c:pt idx="50">
                  <c:v>0.35688888888888892</c:v>
                </c:pt>
                <c:pt idx="51">
                  <c:v>0.35688888888888892</c:v>
                </c:pt>
                <c:pt idx="52">
                  <c:v>0.35688888888888892</c:v>
                </c:pt>
                <c:pt idx="53">
                  <c:v>0.35688888888888892</c:v>
                </c:pt>
                <c:pt idx="54">
                  <c:v>0.35688888888888892</c:v>
                </c:pt>
                <c:pt idx="55">
                  <c:v>0.35688888888888892</c:v>
                </c:pt>
                <c:pt idx="56">
                  <c:v>0.35688888888888892</c:v>
                </c:pt>
                <c:pt idx="57">
                  <c:v>0.35688888888888892</c:v>
                </c:pt>
                <c:pt idx="58">
                  <c:v>0.35688888888888892</c:v>
                </c:pt>
                <c:pt idx="59">
                  <c:v>0.35688888888888892</c:v>
                </c:pt>
                <c:pt idx="60">
                  <c:v>0.35688888888888892</c:v>
                </c:pt>
                <c:pt idx="61">
                  <c:v>0.35688888888888892</c:v>
                </c:pt>
                <c:pt idx="62">
                  <c:v>0.35688888888888892</c:v>
                </c:pt>
                <c:pt idx="63">
                  <c:v>0.35688888888888892</c:v>
                </c:pt>
                <c:pt idx="64">
                  <c:v>0.35688888888888892</c:v>
                </c:pt>
                <c:pt idx="65">
                  <c:v>0.35688888888888892</c:v>
                </c:pt>
                <c:pt idx="66">
                  <c:v>0.35688888888888892</c:v>
                </c:pt>
                <c:pt idx="67">
                  <c:v>0.35688888888888892</c:v>
                </c:pt>
                <c:pt idx="68">
                  <c:v>0.35688888888888892</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5"/>
          <c:order val="2"/>
          <c:tx>
            <c:v>Eigenverbrauch BHKW2</c:v>
          </c:tx>
          <c:spPr>
            <a:solidFill>
              <a:srgbClr val="00B050">
                <a:alpha val="32000"/>
              </a:srgbClr>
            </a:solidFill>
            <a:ln>
              <a:noFill/>
            </a:ln>
          </c:spPr>
          <c:val>
            <c:numRef>
              <c:f>'Theorie Ausl. el.'!$V$11:$V$888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0.35688888888888892</c:v>
                </c:pt>
                <c:pt idx="37">
                  <c:v>0.35688888888888892</c:v>
                </c:pt>
                <c:pt idx="38">
                  <c:v>0.35688888888888892</c:v>
                </c:pt>
                <c:pt idx="39">
                  <c:v>0.35688888888888892</c:v>
                </c:pt>
                <c:pt idx="40">
                  <c:v>0.35688888888888892</c:v>
                </c:pt>
                <c:pt idx="41">
                  <c:v>0.35688888888888892</c:v>
                </c:pt>
                <c:pt idx="42">
                  <c:v>0.35688888888888892</c:v>
                </c:pt>
                <c:pt idx="43">
                  <c:v>0.35688888888888892</c:v>
                </c:pt>
                <c:pt idx="44">
                  <c:v>0.35688888888888892</c:v>
                </c:pt>
                <c:pt idx="45">
                  <c:v>0.35688888888888892</c:v>
                </c:pt>
                <c:pt idx="46">
                  <c:v>0.35688888888888892</c:v>
                </c:pt>
                <c:pt idx="47">
                  <c:v>0.35688888888888892</c:v>
                </c:pt>
                <c:pt idx="48">
                  <c:v>0.35688888888888892</c:v>
                </c:pt>
                <c:pt idx="49">
                  <c:v>0.35688888888888892</c:v>
                </c:pt>
                <c:pt idx="50">
                  <c:v>0.35688888888888892</c:v>
                </c:pt>
                <c:pt idx="51">
                  <c:v>0.35688888888888892</c:v>
                </c:pt>
                <c:pt idx="52">
                  <c:v>0.35688888888888892</c:v>
                </c:pt>
                <c:pt idx="53">
                  <c:v>0.35688888888888892</c:v>
                </c:pt>
                <c:pt idx="54">
                  <c:v>0.35688888888888892</c:v>
                </c:pt>
                <c:pt idx="55">
                  <c:v>0.35688888888888892</c:v>
                </c:pt>
                <c:pt idx="56">
                  <c:v>0.35688888888888892</c:v>
                </c:pt>
                <c:pt idx="57">
                  <c:v>0.35688888888888892</c:v>
                </c:pt>
                <c:pt idx="58">
                  <c:v>0.35688888888888892</c:v>
                </c:pt>
                <c:pt idx="59">
                  <c:v>0.35688888888888892</c:v>
                </c:pt>
                <c:pt idx="60">
                  <c:v>0.35688888888888892</c:v>
                </c:pt>
                <c:pt idx="61">
                  <c:v>0.35688888888888892</c:v>
                </c:pt>
                <c:pt idx="62">
                  <c:v>0.35688888888888892</c:v>
                </c:pt>
                <c:pt idx="63">
                  <c:v>0.35688888888888892</c:v>
                </c:pt>
                <c:pt idx="64">
                  <c:v>0.35688888888888892</c:v>
                </c:pt>
                <c:pt idx="65">
                  <c:v>0.35688888888888892</c:v>
                </c:pt>
                <c:pt idx="66">
                  <c:v>0.35688888888888892</c:v>
                </c:pt>
                <c:pt idx="67">
                  <c:v>0.35688888888888892</c:v>
                </c:pt>
                <c:pt idx="68">
                  <c:v>0.35688888888888892</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4"/>
          <c:order val="3"/>
          <c:tx>
            <c:v>Eigenverbrauch BHKW2 tE2&lt;tS2</c:v>
          </c:tx>
          <c:spPr>
            <a:solidFill>
              <a:srgbClr val="00B050">
                <a:alpha val="49000"/>
              </a:srgbClr>
            </a:solidFill>
            <a:ln>
              <a:noFill/>
            </a:ln>
          </c:spPr>
          <c:val>
            <c:numRef>
              <c:f>'Theorie Ausl. el.'!$U$11:$U$888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4"/>
          <c:tx>
            <c:v>BHKW1</c:v>
          </c:tx>
          <c:spPr>
            <a:solidFill>
              <a:schemeClr val="bg1"/>
            </a:solidFill>
            <a:ln w="19050">
              <a:solidFill>
                <a:schemeClr val="tx2"/>
              </a:solidFill>
            </a:ln>
          </c:spPr>
          <c:val>
            <c:numRef>
              <c:f>'Theorie Ausl. el.'!$N$11:$N$888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0.17844444444444446</c:v>
                </c:pt>
                <c:pt idx="318">
                  <c:v>0.17844444444444446</c:v>
                </c:pt>
                <c:pt idx="319">
                  <c:v>0.17844444444444446</c:v>
                </c:pt>
                <c:pt idx="320">
                  <c:v>0.17844444444444446</c:v>
                </c:pt>
                <c:pt idx="321">
                  <c:v>0.17844444444444446</c:v>
                </c:pt>
                <c:pt idx="322">
                  <c:v>0.17844444444444446</c:v>
                </c:pt>
                <c:pt idx="323">
                  <c:v>0.17844444444444446</c:v>
                </c:pt>
                <c:pt idx="324">
                  <c:v>0.17844444444444446</c:v>
                </c:pt>
                <c:pt idx="325">
                  <c:v>0.17844444444444446</c:v>
                </c:pt>
                <c:pt idx="326">
                  <c:v>0.17844444444444446</c:v>
                </c:pt>
                <c:pt idx="327">
                  <c:v>0.17844444444444446</c:v>
                </c:pt>
                <c:pt idx="328">
                  <c:v>0.17844444444444446</c:v>
                </c:pt>
                <c:pt idx="329">
                  <c:v>0.17844444444444446</c:v>
                </c:pt>
                <c:pt idx="330">
                  <c:v>0.17844444444444446</c:v>
                </c:pt>
                <c:pt idx="331">
                  <c:v>0.17844444444444446</c:v>
                </c:pt>
                <c:pt idx="332">
                  <c:v>0.17844444444444446</c:v>
                </c:pt>
                <c:pt idx="333">
                  <c:v>0.17844444444444446</c:v>
                </c:pt>
                <c:pt idx="334">
                  <c:v>0.17844444444444446</c:v>
                </c:pt>
                <c:pt idx="335">
                  <c:v>0.17844444444444446</c:v>
                </c:pt>
                <c:pt idx="336">
                  <c:v>0.17844444444444446</c:v>
                </c:pt>
                <c:pt idx="337">
                  <c:v>0.17844444444444446</c:v>
                </c:pt>
                <c:pt idx="338">
                  <c:v>0.17844444444444446</c:v>
                </c:pt>
                <c:pt idx="339">
                  <c:v>0.17844444444444446</c:v>
                </c:pt>
                <c:pt idx="340">
                  <c:v>0.17844444444444446</c:v>
                </c:pt>
                <c:pt idx="341">
                  <c:v>0.17844444444444446</c:v>
                </c:pt>
                <c:pt idx="342">
                  <c:v>0.17844444444444446</c:v>
                </c:pt>
                <c:pt idx="343">
                  <c:v>0.17844444444444446</c:v>
                </c:pt>
                <c:pt idx="344">
                  <c:v>0.17844444444444446</c:v>
                </c:pt>
                <c:pt idx="345">
                  <c:v>0.17844444444444446</c:v>
                </c:pt>
                <c:pt idx="346">
                  <c:v>0.17844444444444446</c:v>
                </c:pt>
                <c:pt idx="347">
                  <c:v>0.17844444444444446</c:v>
                </c:pt>
                <c:pt idx="348">
                  <c:v>0.17844444444444446</c:v>
                </c:pt>
                <c:pt idx="349">
                  <c:v>0.17844444444444446</c:v>
                </c:pt>
                <c:pt idx="350">
                  <c:v>0.17844444444444446</c:v>
                </c:pt>
                <c:pt idx="351">
                  <c:v>0.17844444444444446</c:v>
                </c:pt>
                <c:pt idx="352">
                  <c:v>0.17844444444444446</c:v>
                </c:pt>
                <c:pt idx="353">
                  <c:v>0.17844444444444446</c:v>
                </c:pt>
                <c:pt idx="354">
                  <c:v>0.17844444444444446</c:v>
                </c:pt>
                <c:pt idx="355">
                  <c:v>0.17844444444444446</c:v>
                </c:pt>
                <c:pt idx="356">
                  <c:v>0.17844444444444446</c:v>
                </c:pt>
                <c:pt idx="357">
                  <c:v>0.17844444444444446</c:v>
                </c:pt>
                <c:pt idx="358">
                  <c:v>0.17844444444444446</c:v>
                </c:pt>
                <c:pt idx="359">
                  <c:v>0.17844444444444446</c:v>
                </c:pt>
                <c:pt idx="360">
                  <c:v>0.17844444444444446</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5"/>
          <c:tx>
            <c:v>JDL</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3.3333333333333326E-2</c:v>
                </c:pt>
                <c:pt idx="877">
                  <c:v>0</c:v>
                </c:pt>
              </c:numCache>
            </c:numRef>
          </c:val>
        </c:ser>
        <c:dLbls>
          <c:showLegendKey val="0"/>
          <c:showVal val="0"/>
          <c:showCatName val="0"/>
          <c:showSerName val="0"/>
          <c:showPercent val="0"/>
          <c:showBubbleSize val="0"/>
        </c:dLbls>
        <c:axId val="155051520"/>
        <c:axId val="107934784"/>
      </c:areaChart>
      <c:catAx>
        <c:axId val="155051520"/>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a:solidFill>
              <a:schemeClr val="tx1"/>
            </a:solidFill>
          </a:ln>
        </c:spPr>
        <c:crossAx val="107934784"/>
        <c:crosses val="autoZero"/>
        <c:auto val="1"/>
        <c:lblAlgn val="ctr"/>
        <c:lblOffset val="100"/>
        <c:tickLblSkip val="88"/>
        <c:tickMarkSkip val="88"/>
        <c:noMultiLvlLbl val="0"/>
      </c:catAx>
      <c:valAx>
        <c:axId val="107934784"/>
        <c:scaling>
          <c:orientation val="minMax"/>
          <c:min val="0"/>
        </c:scaling>
        <c:delete val="0"/>
        <c:axPos val="l"/>
        <c:title>
          <c:tx>
            <c:rich>
              <a:bodyPr rot="-5400000" vert="horz"/>
              <a:lstStyle/>
              <a:p>
                <a:pPr>
                  <a:defRPr/>
                </a:pPr>
                <a:r>
                  <a:rPr lang="en-US"/>
                  <a:t>normierte el. Leistung</a:t>
                </a:r>
              </a:p>
            </c:rich>
          </c:tx>
          <c:layout>
            <c:manualLayout>
              <c:xMode val="edge"/>
              <c:yMode val="edge"/>
              <c:x val="1.8874890638670188E-2"/>
              <c:y val="0.10924716002815239"/>
            </c:manualLayout>
          </c:layout>
          <c:overlay val="0"/>
        </c:title>
        <c:numFmt formatCode="General" sourceLinked="1"/>
        <c:majorTickMark val="out"/>
        <c:minorTickMark val="out"/>
        <c:tickLblPos val="nextTo"/>
        <c:spPr>
          <a:ln w="15875">
            <a:solidFill>
              <a:schemeClr val="tx1"/>
            </a:solidFill>
          </a:ln>
        </c:spPr>
        <c:crossAx val="155051520"/>
        <c:crosses val="autoZero"/>
        <c:crossBetween val="midCat"/>
        <c:majorUnit val="0.1"/>
        <c:minorUnit val="5.0000000000000024E-2"/>
      </c:valAx>
    </c:plotArea>
    <c:legend>
      <c:legendPos val="r"/>
      <c:legendEntry>
        <c:idx val="1"/>
        <c:delete val="1"/>
      </c:legendEntry>
      <c:legendEntry>
        <c:idx val="3"/>
        <c:delete val="1"/>
      </c:legendEntry>
      <c:layout>
        <c:manualLayout>
          <c:xMode val="edge"/>
          <c:yMode val="edge"/>
          <c:x val="0.75759711286089304"/>
          <c:y val="0.20679790026246747"/>
          <c:w val="0.21740288713910783"/>
          <c:h val="0.44515115358391766"/>
        </c:manualLayout>
      </c:layout>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8276938355653"/>
          <c:y val="8.3427265929135505E-2"/>
          <c:w val="0.7820521452017507"/>
          <c:h val="0.75562255317043203"/>
        </c:manualLayout>
      </c:layout>
      <c:areaChart>
        <c:grouping val="standard"/>
        <c:varyColors val="0"/>
        <c:ser>
          <c:idx val="2"/>
          <c:order val="0"/>
          <c:tx>
            <c:v>BHKW2</c:v>
          </c:tx>
          <c:spPr>
            <a:noFill/>
            <a:ln w="19050">
              <a:solidFill>
                <a:schemeClr val="tx2"/>
              </a:solidFill>
              <a:prstDash val="solid"/>
            </a:ln>
          </c:spPr>
          <c:val>
            <c:numRef>
              <c:f>'Theorie Ausl. el.'!$S$11:$S$888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0.35688888888888892</c:v>
                </c:pt>
                <c:pt idx="37">
                  <c:v>0.35688888888888892</c:v>
                </c:pt>
                <c:pt idx="38">
                  <c:v>0.35688888888888892</c:v>
                </c:pt>
                <c:pt idx="39">
                  <c:v>0.35688888888888892</c:v>
                </c:pt>
                <c:pt idx="40">
                  <c:v>0.35688888888888892</c:v>
                </c:pt>
                <c:pt idx="41">
                  <c:v>0.35688888888888892</c:v>
                </c:pt>
                <c:pt idx="42">
                  <c:v>0.35688888888888892</c:v>
                </c:pt>
                <c:pt idx="43">
                  <c:v>0.35688888888888892</c:v>
                </c:pt>
                <c:pt idx="44">
                  <c:v>0.35688888888888892</c:v>
                </c:pt>
                <c:pt idx="45">
                  <c:v>0.35688888888888892</c:v>
                </c:pt>
                <c:pt idx="46">
                  <c:v>0.35688888888888892</c:v>
                </c:pt>
                <c:pt idx="47">
                  <c:v>0.35688888888888892</c:v>
                </c:pt>
                <c:pt idx="48">
                  <c:v>0.35688888888888892</c:v>
                </c:pt>
                <c:pt idx="49">
                  <c:v>0.35688888888888892</c:v>
                </c:pt>
                <c:pt idx="50">
                  <c:v>0.35688888888888892</c:v>
                </c:pt>
                <c:pt idx="51">
                  <c:v>0.35688888888888892</c:v>
                </c:pt>
                <c:pt idx="52">
                  <c:v>0.35688888888888892</c:v>
                </c:pt>
                <c:pt idx="53">
                  <c:v>0.35688888888888892</c:v>
                </c:pt>
                <c:pt idx="54">
                  <c:v>0.35688888888888892</c:v>
                </c:pt>
                <c:pt idx="55">
                  <c:v>0.35688888888888892</c:v>
                </c:pt>
                <c:pt idx="56">
                  <c:v>0.35688888888888892</c:v>
                </c:pt>
                <c:pt idx="57">
                  <c:v>0.35688888888888892</c:v>
                </c:pt>
                <c:pt idx="58">
                  <c:v>0.35688888888888892</c:v>
                </c:pt>
                <c:pt idx="59">
                  <c:v>0.35688888888888892</c:v>
                </c:pt>
                <c:pt idx="60">
                  <c:v>0.35688888888888892</c:v>
                </c:pt>
                <c:pt idx="61">
                  <c:v>0.35688888888888892</c:v>
                </c:pt>
                <c:pt idx="62">
                  <c:v>0.35688888888888892</c:v>
                </c:pt>
                <c:pt idx="63">
                  <c:v>0.35688888888888892</c:v>
                </c:pt>
                <c:pt idx="64">
                  <c:v>0.35688888888888892</c:v>
                </c:pt>
                <c:pt idx="65">
                  <c:v>0.35688888888888892</c:v>
                </c:pt>
                <c:pt idx="66">
                  <c:v>0.35688888888888892</c:v>
                </c:pt>
                <c:pt idx="67">
                  <c:v>0.35688888888888892</c:v>
                </c:pt>
                <c:pt idx="68">
                  <c:v>0.35688888888888892</c:v>
                </c:pt>
                <c:pt idx="69">
                  <c:v>0.35688888888888892</c:v>
                </c:pt>
                <c:pt idx="70">
                  <c:v>0.35688888888888892</c:v>
                </c:pt>
                <c:pt idx="71">
                  <c:v>0.35688888888888892</c:v>
                </c:pt>
                <c:pt idx="72">
                  <c:v>0.35688888888888892</c:v>
                </c:pt>
                <c:pt idx="73">
                  <c:v>0.35688888888888892</c:v>
                </c:pt>
                <c:pt idx="74">
                  <c:v>0.35688888888888892</c:v>
                </c:pt>
                <c:pt idx="75">
                  <c:v>0.35688888888888892</c:v>
                </c:pt>
                <c:pt idx="76">
                  <c:v>0.35688888888888892</c:v>
                </c:pt>
                <c:pt idx="77">
                  <c:v>0.35688888888888892</c:v>
                </c:pt>
                <c:pt idx="78">
                  <c:v>0.35688888888888892</c:v>
                </c:pt>
                <c:pt idx="79">
                  <c:v>0.35688888888888892</c:v>
                </c:pt>
                <c:pt idx="80">
                  <c:v>0.35688888888888892</c:v>
                </c:pt>
                <c:pt idx="81">
                  <c:v>0.35688888888888892</c:v>
                </c:pt>
                <c:pt idx="82">
                  <c:v>0.35688888888888892</c:v>
                </c:pt>
                <c:pt idx="83">
                  <c:v>0.35688888888888892</c:v>
                </c:pt>
                <c:pt idx="84">
                  <c:v>0.35688888888888892</c:v>
                </c:pt>
                <c:pt idx="85">
                  <c:v>0.35688888888888892</c:v>
                </c:pt>
                <c:pt idx="86">
                  <c:v>0.35688888888888892</c:v>
                </c:pt>
                <c:pt idx="87">
                  <c:v>0.35688888888888892</c:v>
                </c:pt>
                <c:pt idx="88">
                  <c:v>0.35688888888888892</c:v>
                </c:pt>
                <c:pt idx="89">
                  <c:v>0.35688888888888892</c:v>
                </c:pt>
                <c:pt idx="90">
                  <c:v>0.35688888888888892</c:v>
                </c:pt>
                <c:pt idx="91">
                  <c:v>0.35688888888888892</c:v>
                </c:pt>
                <c:pt idx="92">
                  <c:v>0.35688888888888892</c:v>
                </c:pt>
                <c:pt idx="93">
                  <c:v>0.35688888888888892</c:v>
                </c:pt>
                <c:pt idx="94">
                  <c:v>0.35688888888888892</c:v>
                </c:pt>
                <c:pt idx="95">
                  <c:v>0.35688888888888892</c:v>
                </c:pt>
                <c:pt idx="96">
                  <c:v>0.35688888888888892</c:v>
                </c:pt>
                <c:pt idx="97">
                  <c:v>0.35688888888888892</c:v>
                </c:pt>
                <c:pt idx="98">
                  <c:v>0.35688888888888892</c:v>
                </c:pt>
                <c:pt idx="99">
                  <c:v>0.35688888888888892</c:v>
                </c:pt>
                <c:pt idx="100">
                  <c:v>0.35688888888888892</c:v>
                </c:pt>
                <c:pt idx="101">
                  <c:v>0.35688888888888892</c:v>
                </c:pt>
                <c:pt idx="102">
                  <c:v>0.35688888888888892</c:v>
                </c:pt>
                <c:pt idx="103">
                  <c:v>0.35688888888888892</c:v>
                </c:pt>
                <c:pt idx="104">
                  <c:v>0.35688888888888892</c:v>
                </c:pt>
                <c:pt idx="105">
                  <c:v>0.35688888888888892</c:v>
                </c:pt>
                <c:pt idx="106">
                  <c:v>0.35688888888888892</c:v>
                </c:pt>
                <c:pt idx="107">
                  <c:v>0.35688888888888892</c:v>
                </c:pt>
                <c:pt idx="108">
                  <c:v>0.35688888888888892</c:v>
                </c:pt>
                <c:pt idx="109">
                  <c:v>0.35688888888888892</c:v>
                </c:pt>
                <c:pt idx="110">
                  <c:v>0.35688888888888892</c:v>
                </c:pt>
                <c:pt idx="111">
                  <c:v>0.35688888888888892</c:v>
                </c:pt>
                <c:pt idx="112">
                  <c:v>0.35688888888888892</c:v>
                </c:pt>
                <c:pt idx="113">
                  <c:v>0.35688888888888892</c:v>
                </c:pt>
                <c:pt idx="114">
                  <c:v>0.35688888888888892</c:v>
                </c:pt>
                <c:pt idx="115">
                  <c:v>0.35688888888888892</c:v>
                </c:pt>
                <c:pt idx="116">
                  <c:v>0.35688888888888892</c:v>
                </c:pt>
                <c:pt idx="117">
                  <c:v>0.35688888888888892</c:v>
                </c:pt>
                <c:pt idx="118">
                  <c:v>0.35688888888888892</c:v>
                </c:pt>
                <c:pt idx="119">
                  <c:v>0.35688888888888892</c:v>
                </c:pt>
                <c:pt idx="120">
                  <c:v>0.35688888888888892</c:v>
                </c:pt>
                <c:pt idx="121">
                  <c:v>0.35688888888888892</c:v>
                </c:pt>
                <c:pt idx="122">
                  <c:v>0.35688888888888892</c:v>
                </c:pt>
                <c:pt idx="123">
                  <c:v>0.35688888888888892</c:v>
                </c:pt>
                <c:pt idx="124">
                  <c:v>0.35688888888888892</c:v>
                </c:pt>
                <c:pt idx="125">
                  <c:v>0.35688888888888892</c:v>
                </c:pt>
                <c:pt idx="126">
                  <c:v>0.35688888888888892</c:v>
                </c:pt>
                <c:pt idx="127">
                  <c:v>0.35688888888888892</c:v>
                </c:pt>
                <c:pt idx="128">
                  <c:v>0.35688888888888892</c:v>
                </c:pt>
                <c:pt idx="129">
                  <c:v>0.35688888888888892</c:v>
                </c:pt>
                <c:pt idx="130">
                  <c:v>0.35688888888888892</c:v>
                </c:pt>
                <c:pt idx="131">
                  <c:v>0.35688888888888892</c:v>
                </c:pt>
                <c:pt idx="132">
                  <c:v>0.35688888888888892</c:v>
                </c:pt>
                <c:pt idx="133">
                  <c:v>0.35688888888888892</c:v>
                </c:pt>
                <c:pt idx="134">
                  <c:v>0.35688888888888892</c:v>
                </c:pt>
                <c:pt idx="135">
                  <c:v>0.35688888888888892</c:v>
                </c:pt>
                <c:pt idx="136">
                  <c:v>0.35688888888888892</c:v>
                </c:pt>
                <c:pt idx="137">
                  <c:v>0.35688888888888892</c:v>
                </c:pt>
                <c:pt idx="138">
                  <c:v>0.35688888888888892</c:v>
                </c:pt>
                <c:pt idx="139">
                  <c:v>0.35688888888888892</c:v>
                </c:pt>
                <c:pt idx="140">
                  <c:v>0.35688888888888892</c:v>
                </c:pt>
                <c:pt idx="141">
                  <c:v>0.35688888888888892</c:v>
                </c:pt>
                <c:pt idx="142">
                  <c:v>0.35688888888888892</c:v>
                </c:pt>
                <c:pt idx="143">
                  <c:v>0.35688888888888892</c:v>
                </c:pt>
                <c:pt idx="144">
                  <c:v>0.35688888888888892</c:v>
                </c:pt>
                <c:pt idx="145">
                  <c:v>0.35688888888888892</c:v>
                </c:pt>
                <c:pt idx="146">
                  <c:v>0.35688888888888892</c:v>
                </c:pt>
                <c:pt idx="147">
                  <c:v>0.35688888888888892</c:v>
                </c:pt>
                <c:pt idx="148">
                  <c:v>0.35688888888888892</c:v>
                </c:pt>
                <c:pt idx="149">
                  <c:v>0.35688888888888892</c:v>
                </c:pt>
                <c:pt idx="150">
                  <c:v>0.35688888888888892</c:v>
                </c:pt>
                <c:pt idx="151">
                  <c:v>0.35688888888888892</c:v>
                </c:pt>
                <c:pt idx="152">
                  <c:v>0.35688888888888892</c:v>
                </c:pt>
                <c:pt idx="153">
                  <c:v>0.35688888888888892</c:v>
                </c:pt>
                <c:pt idx="154">
                  <c:v>0.35688888888888892</c:v>
                </c:pt>
                <c:pt idx="155">
                  <c:v>0.35688888888888892</c:v>
                </c:pt>
                <c:pt idx="156">
                  <c:v>0.35688888888888892</c:v>
                </c:pt>
                <c:pt idx="157">
                  <c:v>0.35688888888888892</c:v>
                </c:pt>
                <c:pt idx="158">
                  <c:v>0.35688888888888892</c:v>
                </c:pt>
                <c:pt idx="159">
                  <c:v>0.35688888888888892</c:v>
                </c:pt>
                <c:pt idx="160">
                  <c:v>0.35688888888888892</c:v>
                </c:pt>
                <c:pt idx="161">
                  <c:v>0.35688888888888892</c:v>
                </c:pt>
                <c:pt idx="162">
                  <c:v>0.35688888888888892</c:v>
                </c:pt>
                <c:pt idx="163">
                  <c:v>0.35688888888888892</c:v>
                </c:pt>
                <c:pt idx="164">
                  <c:v>0.35688888888888892</c:v>
                </c:pt>
                <c:pt idx="165">
                  <c:v>0.35688888888888892</c:v>
                </c:pt>
                <c:pt idx="166">
                  <c:v>0.35688888888888892</c:v>
                </c:pt>
                <c:pt idx="167">
                  <c:v>0.35688888888888892</c:v>
                </c:pt>
                <c:pt idx="168">
                  <c:v>0.35688888888888892</c:v>
                </c:pt>
                <c:pt idx="169">
                  <c:v>0.35688888888888892</c:v>
                </c:pt>
                <c:pt idx="170">
                  <c:v>0.35688888888888892</c:v>
                </c:pt>
                <c:pt idx="171">
                  <c:v>0.35688888888888892</c:v>
                </c:pt>
                <c:pt idx="172">
                  <c:v>0.35688888888888892</c:v>
                </c:pt>
                <c:pt idx="173">
                  <c:v>0.35688888888888892</c:v>
                </c:pt>
                <c:pt idx="174">
                  <c:v>0.35688888888888892</c:v>
                </c:pt>
                <c:pt idx="175">
                  <c:v>0.35688888888888892</c:v>
                </c:pt>
                <c:pt idx="176">
                  <c:v>0.35688888888888892</c:v>
                </c:pt>
                <c:pt idx="177">
                  <c:v>0.35688888888888892</c:v>
                </c:pt>
                <c:pt idx="178">
                  <c:v>0.35688888888888892</c:v>
                </c:pt>
                <c:pt idx="179">
                  <c:v>0.35688888888888892</c:v>
                </c:pt>
                <c:pt idx="180">
                  <c:v>0.35688888888888892</c:v>
                </c:pt>
                <c:pt idx="181">
                  <c:v>0.35688888888888892</c:v>
                </c:pt>
                <c:pt idx="182">
                  <c:v>0.35688888888888892</c:v>
                </c:pt>
                <c:pt idx="183">
                  <c:v>0.35688888888888892</c:v>
                </c:pt>
                <c:pt idx="184">
                  <c:v>0.35688888888888892</c:v>
                </c:pt>
                <c:pt idx="185">
                  <c:v>0.35688888888888892</c:v>
                </c:pt>
                <c:pt idx="186">
                  <c:v>0.35688888888888892</c:v>
                </c:pt>
                <c:pt idx="187">
                  <c:v>0.35688888888888892</c:v>
                </c:pt>
                <c:pt idx="188">
                  <c:v>0.35688888888888892</c:v>
                </c:pt>
                <c:pt idx="189">
                  <c:v>0.35688888888888892</c:v>
                </c:pt>
                <c:pt idx="190">
                  <c:v>0.35688888888888892</c:v>
                </c:pt>
                <c:pt idx="191">
                  <c:v>0.35688888888888892</c:v>
                </c:pt>
                <c:pt idx="192">
                  <c:v>0.35688888888888892</c:v>
                </c:pt>
                <c:pt idx="193">
                  <c:v>0.35688888888888892</c:v>
                </c:pt>
                <c:pt idx="194">
                  <c:v>0.35688888888888892</c:v>
                </c:pt>
                <c:pt idx="195">
                  <c:v>0.35688888888888892</c:v>
                </c:pt>
                <c:pt idx="196">
                  <c:v>0.35688888888888892</c:v>
                </c:pt>
                <c:pt idx="197">
                  <c:v>0.35688888888888892</c:v>
                </c:pt>
                <c:pt idx="198">
                  <c:v>0.35688888888888892</c:v>
                </c:pt>
                <c:pt idx="199">
                  <c:v>0.35688888888888892</c:v>
                </c:pt>
                <c:pt idx="200">
                  <c:v>0.35688888888888892</c:v>
                </c:pt>
                <c:pt idx="201">
                  <c:v>0.35688888888888892</c:v>
                </c:pt>
                <c:pt idx="202">
                  <c:v>0.35688888888888892</c:v>
                </c:pt>
                <c:pt idx="203">
                  <c:v>0.35688888888888892</c:v>
                </c:pt>
                <c:pt idx="204">
                  <c:v>0.35688888888888892</c:v>
                </c:pt>
                <c:pt idx="205">
                  <c:v>0.35688888888888892</c:v>
                </c:pt>
                <c:pt idx="206">
                  <c:v>0.35688888888888892</c:v>
                </c:pt>
                <c:pt idx="207">
                  <c:v>0.35688888888888892</c:v>
                </c:pt>
                <c:pt idx="208">
                  <c:v>0.35688888888888892</c:v>
                </c:pt>
                <c:pt idx="209">
                  <c:v>0.35688888888888892</c:v>
                </c:pt>
                <c:pt idx="210">
                  <c:v>0.35688888888888892</c:v>
                </c:pt>
                <c:pt idx="211">
                  <c:v>0.35688888888888892</c:v>
                </c:pt>
                <c:pt idx="212">
                  <c:v>0.35688888888888892</c:v>
                </c:pt>
                <c:pt idx="213">
                  <c:v>0.35688888888888892</c:v>
                </c:pt>
                <c:pt idx="214">
                  <c:v>0.35688888888888892</c:v>
                </c:pt>
                <c:pt idx="215">
                  <c:v>0.35688888888888892</c:v>
                </c:pt>
                <c:pt idx="216">
                  <c:v>0.35688888888888892</c:v>
                </c:pt>
                <c:pt idx="217">
                  <c:v>0.35688888888888892</c:v>
                </c:pt>
                <c:pt idx="218">
                  <c:v>0.35688888888888892</c:v>
                </c:pt>
                <c:pt idx="219">
                  <c:v>0.35688888888888892</c:v>
                </c:pt>
                <c:pt idx="220">
                  <c:v>0.35688888888888892</c:v>
                </c:pt>
                <c:pt idx="221">
                  <c:v>0.35688888888888892</c:v>
                </c:pt>
                <c:pt idx="222">
                  <c:v>0.35688888888888892</c:v>
                </c:pt>
                <c:pt idx="223">
                  <c:v>0.35688888888888892</c:v>
                </c:pt>
                <c:pt idx="224">
                  <c:v>0.35688888888888892</c:v>
                </c:pt>
                <c:pt idx="225">
                  <c:v>0.35688888888888892</c:v>
                </c:pt>
                <c:pt idx="226">
                  <c:v>0.35688888888888892</c:v>
                </c:pt>
                <c:pt idx="227">
                  <c:v>0.35688888888888892</c:v>
                </c:pt>
                <c:pt idx="228">
                  <c:v>0.35688888888888892</c:v>
                </c:pt>
                <c:pt idx="229">
                  <c:v>0.35688888888888892</c:v>
                </c:pt>
                <c:pt idx="230">
                  <c:v>0.35688888888888892</c:v>
                </c:pt>
                <c:pt idx="231">
                  <c:v>0.35688888888888892</c:v>
                </c:pt>
                <c:pt idx="232">
                  <c:v>0.35688888888888892</c:v>
                </c:pt>
                <c:pt idx="233">
                  <c:v>0.35688888888888892</c:v>
                </c:pt>
                <c:pt idx="234">
                  <c:v>0.35688888888888892</c:v>
                </c:pt>
                <c:pt idx="235">
                  <c:v>0.35688888888888892</c:v>
                </c:pt>
                <c:pt idx="236">
                  <c:v>0.35688888888888892</c:v>
                </c:pt>
                <c:pt idx="237">
                  <c:v>0.35688888888888892</c:v>
                </c:pt>
                <c:pt idx="238">
                  <c:v>0.35688888888888892</c:v>
                </c:pt>
                <c:pt idx="239">
                  <c:v>0.35688888888888892</c:v>
                </c:pt>
                <c:pt idx="240">
                  <c:v>0.35688888888888892</c:v>
                </c:pt>
                <c:pt idx="241">
                  <c:v>0.35688888888888892</c:v>
                </c:pt>
                <c:pt idx="242">
                  <c:v>0.35688888888888892</c:v>
                </c:pt>
                <c:pt idx="243">
                  <c:v>0.35688888888888892</c:v>
                </c:pt>
                <c:pt idx="244">
                  <c:v>0.35688888888888892</c:v>
                </c:pt>
                <c:pt idx="245">
                  <c:v>0.35688888888888892</c:v>
                </c:pt>
                <c:pt idx="246">
                  <c:v>0.35688888888888892</c:v>
                </c:pt>
                <c:pt idx="247">
                  <c:v>0.35688888888888892</c:v>
                </c:pt>
                <c:pt idx="248">
                  <c:v>0.35688888888888892</c:v>
                </c:pt>
                <c:pt idx="249">
                  <c:v>0.35688888888888892</c:v>
                </c:pt>
                <c:pt idx="250">
                  <c:v>0.35688888888888892</c:v>
                </c:pt>
                <c:pt idx="251">
                  <c:v>0.35688888888888892</c:v>
                </c:pt>
                <c:pt idx="252">
                  <c:v>0.35688888888888892</c:v>
                </c:pt>
                <c:pt idx="253">
                  <c:v>0.35688888888888892</c:v>
                </c:pt>
                <c:pt idx="254">
                  <c:v>0.35688888888888892</c:v>
                </c:pt>
                <c:pt idx="255">
                  <c:v>0.35688888888888892</c:v>
                </c:pt>
                <c:pt idx="256">
                  <c:v>0.35688888888888892</c:v>
                </c:pt>
                <c:pt idx="257">
                  <c:v>0.35688888888888892</c:v>
                </c:pt>
                <c:pt idx="258">
                  <c:v>0.35688888888888892</c:v>
                </c:pt>
                <c:pt idx="259">
                  <c:v>0.35688888888888892</c:v>
                </c:pt>
                <c:pt idx="260">
                  <c:v>0.35688888888888892</c:v>
                </c:pt>
                <c:pt idx="261">
                  <c:v>0.35688888888888892</c:v>
                </c:pt>
                <c:pt idx="262">
                  <c:v>0.35688888888888892</c:v>
                </c:pt>
                <c:pt idx="263">
                  <c:v>0.35688888888888892</c:v>
                </c:pt>
                <c:pt idx="264">
                  <c:v>0.35688888888888892</c:v>
                </c:pt>
                <c:pt idx="265">
                  <c:v>0.35688888888888892</c:v>
                </c:pt>
                <c:pt idx="266">
                  <c:v>0.35688888888888892</c:v>
                </c:pt>
                <c:pt idx="267">
                  <c:v>0.35688888888888892</c:v>
                </c:pt>
                <c:pt idx="268">
                  <c:v>0.35688888888888892</c:v>
                </c:pt>
                <c:pt idx="269">
                  <c:v>0.35688888888888892</c:v>
                </c:pt>
                <c:pt idx="270">
                  <c:v>0.35688888888888892</c:v>
                </c:pt>
                <c:pt idx="271">
                  <c:v>0.35688888888888892</c:v>
                </c:pt>
                <c:pt idx="272">
                  <c:v>0.35688888888888892</c:v>
                </c:pt>
                <c:pt idx="273">
                  <c:v>0.35688888888888892</c:v>
                </c:pt>
                <c:pt idx="274">
                  <c:v>0.35688888888888892</c:v>
                </c:pt>
                <c:pt idx="275">
                  <c:v>0.35688888888888892</c:v>
                </c:pt>
                <c:pt idx="276">
                  <c:v>0.35688888888888892</c:v>
                </c:pt>
                <c:pt idx="277">
                  <c:v>0.35688888888888892</c:v>
                </c:pt>
                <c:pt idx="278">
                  <c:v>0.35688888888888892</c:v>
                </c:pt>
                <c:pt idx="279">
                  <c:v>0.35688888888888892</c:v>
                </c:pt>
                <c:pt idx="280">
                  <c:v>0.35688888888888892</c:v>
                </c:pt>
                <c:pt idx="281">
                  <c:v>0.35688888888888892</c:v>
                </c:pt>
                <c:pt idx="282">
                  <c:v>0.35688888888888892</c:v>
                </c:pt>
                <c:pt idx="283">
                  <c:v>0.35688888888888892</c:v>
                </c:pt>
                <c:pt idx="284">
                  <c:v>0.35688888888888892</c:v>
                </c:pt>
                <c:pt idx="285">
                  <c:v>0.35688888888888892</c:v>
                </c:pt>
                <c:pt idx="286">
                  <c:v>0.35688888888888892</c:v>
                </c:pt>
                <c:pt idx="287">
                  <c:v>0.35688888888888892</c:v>
                </c:pt>
                <c:pt idx="288">
                  <c:v>0.35688888888888892</c:v>
                </c:pt>
                <c:pt idx="289">
                  <c:v>0.35688888888888892</c:v>
                </c:pt>
                <c:pt idx="290">
                  <c:v>0.35688888888888892</c:v>
                </c:pt>
                <c:pt idx="291">
                  <c:v>0.35688888888888892</c:v>
                </c:pt>
                <c:pt idx="292">
                  <c:v>0.35688888888888892</c:v>
                </c:pt>
                <c:pt idx="293">
                  <c:v>0.35688888888888892</c:v>
                </c:pt>
                <c:pt idx="294">
                  <c:v>0.35688888888888892</c:v>
                </c:pt>
                <c:pt idx="295">
                  <c:v>0.35688888888888892</c:v>
                </c:pt>
                <c:pt idx="296">
                  <c:v>0.35688888888888892</c:v>
                </c:pt>
                <c:pt idx="297">
                  <c:v>0.35688888888888892</c:v>
                </c:pt>
                <c:pt idx="298">
                  <c:v>0.35688888888888892</c:v>
                </c:pt>
                <c:pt idx="299">
                  <c:v>0.35688888888888892</c:v>
                </c:pt>
                <c:pt idx="300">
                  <c:v>0.35688888888888892</c:v>
                </c:pt>
                <c:pt idx="301">
                  <c:v>0.35688888888888892</c:v>
                </c:pt>
                <c:pt idx="302">
                  <c:v>0.35688888888888892</c:v>
                </c:pt>
                <c:pt idx="303">
                  <c:v>0.35688888888888892</c:v>
                </c:pt>
                <c:pt idx="304">
                  <c:v>0.35688888888888892</c:v>
                </c:pt>
                <c:pt idx="305">
                  <c:v>0.35688888888888892</c:v>
                </c:pt>
                <c:pt idx="306">
                  <c:v>0.35688888888888892</c:v>
                </c:pt>
                <c:pt idx="307">
                  <c:v>0.35688888888888892</c:v>
                </c:pt>
                <c:pt idx="308">
                  <c:v>0.35688888888888892</c:v>
                </c:pt>
                <c:pt idx="309">
                  <c:v>0.35688888888888892</c:v>
                </c:pt>
                <c:pt idx="310">
                  <c:v>0.35688888888888892</c:v>
                </c:pt>
                <c:pt idx="311">
                  <c:v>0.35688888888888892</c:v>
                </c:pt>
                <c:pt idx="312">
                  <c:v>0.35688888888888892</c:v>
                </c:pt>
                <c:pt idx="313">
                  <c:v>0.35688888888888892</c:v>
                </c:pt>
                <c:pt idx="314">
                  <c:v>0.35688888888888892</c:v>
                </c:pt>
                <c:pt idx="315">
                  <c:v>0.35688888888888892</c:v>
                </c:pt>
                <c:pt idx="316">
                  <c:v>0.35688888888888892</c:v>
                </c:pt>
                <c:pt idx="317">
                  <c:v>0.35688888888888892</c:v>
                </c:pt>
                <c:pt idx="318">
                  <c:v>0.35688888888888892</c:v>
                </c:pt>
                <c:pt idx="319">
                  <c:v>0.35688888888888892</c:v>
                </c:pt>
                <c:pt idx="320">
                  <c:v>0.35688888888888892</c:v>
                </c:pt>
                <c:pt idx="321">
                  <c:v>0.35688888888888892</c:v>
                </c:pt>
                <c:pt idx="322">
                  <c:v>0.35688888888888892</c:v>
                </c:pt>
                <c:pt idx="323">
                  <c:v>0.35688888888888892</c:v>
                </c:pt>
                <c:pt idx="324">
                  <c:v>0.35688888888888892</c:v>
                </c:pt>
                <c:pt idx="325">
                  <c:v>0.35688888888888892</c:v>
                </c:pt>
                <c:pt idx="326">
                  <c:v>0.35688888888888892</c:v>
                </c:pt>
                <c:pt idx="327">
                  <c:v>0.35688888888888892</c:v>
                </c:pt>
                <c:pt idx="328">
                  <c:v>0.35688888888888892</c:v>
                </c:pt>
                <c:pt idx="329">
                  <c:v>0.35688888888888892</c:v>
                </c:pt>
                <c:pt idx="330">
                  <c:v>0.35688888888888892</c:v>
                </c:pt>
                <c:pt idx="331">
                  <c:v>0.35688888888888892</c:v>
                </c:pt>
                <c:pt idx="332">
                  <c:v>0.35688888888888892</c:v>
                </c:pt>
                <c:pt idx="333">
                  <c:v>0.35688888888888892</c:v>
                </c:pt>
                <c:pt idx="334">
                  <c:v>0.35688888888888892</c:v>
                </c:pt>
                <c:pt idx="335">
                  <c:v>0.35688888888888892</c:v>
                </c:pt>
                <c:pt idx="336">
                  <c:v>0.35688888888888892</c:v>
                </c:pt>
                <c:pt idx="337">
                  <c:v>0.35688888888888892</c:v>
                </c:pt>
                <c:pt idx="338">
                  <c:v>0.35688888888888892</c:v>
                </c:pt>
                <c:pt idx="339">
                  <c:v>0.35688888888888892</c:v>
                </c:pt>
                <c:pt idx="340">
                  <c:v>0.35688888888888892</c:v>
                </c:pt>
                <c:pt idx="341">
                  <c:v>0.35688888888888892</c:v>
                </c:pt>
                <c:pt idx="342">
                  <c:v>0.35688888888888892</c:v>
                </c:pt>
                <c:pt idx="343">
                  <c:v>0.35688888888888892</c:v>
                </c:pt>
                <c:pt idx="344">
                  <c:v>0.35688888888888892</c:v>
                </c:pt>
                <c:pt idx="345">
                  <c:v>0.35688888888888892</c:v>
                </c:pt>
                <c:pt idx="346">
                  <c:v>0.35688888888888892</c:v>
                </c:pt>
                <c:pt idx="347">
                  <c:v>0.35688888888888892</c:v>
                </c:pt>
                <c:pt idx="348">
                  <c:v>0.35688888888888892</c:v>
                </c:pt>
                <c:pt idx="349">
                  <c:v>0.35688888888888892</c:v>
                </c:pt>
                <c:pt idx="350">
                  <c:v>0.35688888888888892</c:v>
                </c:pt>
                <c:pt idx="351">
                  <c:v>0.35688888888888892</c:v>
                </c:pt>
                <c:pt idx="352">
                  <c:v>0.35688888888888892</c:v>
                </c:pt>
                <c:pt idx="353">
                  <c:v>0.35688888888888892</c:v>
                </c:pt>
                <c:pt idx="354">
                  <c:v>0.35688888888888892</c:v>
                </c:pt>
                <c:pt idx="355">
                  <c:v>0.35688888888888892</c:v>
                </c:pt>
                <c:pt idx="356">
                  <c:v>0.35688888888888892</c:v>
                </c:pt>
                <c:pt idx="357">
                  <c:v>0.35688888888888892</c:v>
                </c:pt>
                <c:pt idx="358">
                  <c:v>0.35688888888888892</c:v>
                </c:pt>
                <c:pt idx="359">
                  <c:v>0.35688888888888892</c:v>
                </c:pt>
                <c:pt idx="360">
                  <c:v>0.35688888888888892</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1"/>
          <c:tx>
            <c:v>BHKW1</c:v>
          </c:tx>
          <c:spPr>
            <a:solidFill>
              <a:schemeClr val="bg1"/>
            </a:solidFill>
            <a:ln w="19050">
              <a:solidFill>
                <a:schemeClr val="tx2"/>
              </a:solidFill>
            </a:ln>
          </c:spPr>
          <c:val>
            <c:numRef>
              <c:f>'Theorie Ausl. el.'!$N$11:$N$888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0.17844444444444446</c:v>
                </c:pt>
                <c:pt idx="318">
                  <c:v>0.17844444444444446</c:v>
                </c:pt>
                <c:pt idx="319">
                  <c:v>0.17844444444444446</c:v>
                </c:pt>
                <c:pt idx="320">
                  <c:v>0.17844444444444446</c:v>
                </c:pt>
                <c:pt idx="321">
                  <c:v>0.17844444444444446</c:v>
                </c:pt>
                <c:pt idx="322">
                  <c:v>0.17844444444444446</c:v>
                </c:pt>
                <c:pt idx="323">
                  <c:v>0.17844444444444446</c:v>
                </c:pt>
                <c:pt idx="324">
                  <c:v>0.17844444444444446</c:v>
                </c:pt>
                <c:pt idx="325">
                  <c:v>0.17844444444444446</c:v>
                </c:pt>
                <c:pt idx="326">
                  <c:v>0.17844444444444446</c:v>
                </c:pt>
                <c:pt idx="327">
                  <c:v>0.17844444444444446</c:v>
                </c:pt>
                <c:pt idx="328">
                  <c:v>0.17844444444444446</c:v>
                </c:pt>
                <c:pt idx="329">
                  <c:v>0.17844444444444446</c:v>
                </c:pt>
                <c:pt idx="330">
                  <c:v>0.17844444444444446</c:v>
                </c:pt>
                <c:pt idx="331">
                  <c:v>0.17844444444444446</c:v>
                </c:pt>
                <c:pt idx="332">
                  <c:v>0.17844444444444446</c:v>
                </c:pt>
                <c:pt idx="333">
                  <c:v>0.17844444444444446</c:v>
                </c:pt>
                <c:pt idx="334">
                  <c:v>0.17844444444444446</c:v>
                </c:pt>
                <c:pt idx="335">
                  <c:v>0.17844444444444446</c:v>
                </c:pt>
                <c:pt idx="336">
                  <c:v>0.17844444444444446</c:v>
                </c:pt>
                <c:pt idx="337">
                  <c:v>0.17844444444444446</c:v>
                </c:pt>
                <c:pt idx="338">
                  <c:v>0.17844444444444446</c:v>
                </c:pt>
                <c:pt idx="339">
                  <c:v>0.17844444444444446</c:v>
                </c:pt>
                <c:pt idx="340">
                  <c:v>0.17844444444444446</c:v>
                </c:pt>
                <c:pt idx="341">
                  <c:v>0.17844444444444446</c:v>
                </c:pt>
                <c:pt idx="342">
                  <c:v>0.17844444444444446</c:v>
                </c:pt>
                <c:pt idx="343">
                  <c:v>0.17844444444444446</c:v>
                </c:pt>
                <c:pt idx="344">
                  <c:v>0.17844444444444446</c:v>
                </c:pt>
                <c:pt idx="345">
                  <c:v>0.17844444444444446</c:v>
                </c:pt>
                <c:pt idx="346">
                  <c:v>0.17844444444444446</c:v>
                </c:pt>
                <c:pt idx="347">
                  <c:v>0.17844444444444446</c:v>
                </c:pt>
                <c:pt idx="348">
                  <c:v>0.17844444444444446</c:v>
                </c:pt>
                <c:pt idx="349">
                  <c:v>0.17844444444444446</c:v>
                </c:pt>
                <c:pt idx="350">
                  <c:v>0.17844444444444446</c:v>
                </c:pt>
                <c:pt idx="351">
                  <c:v>0.17844444444444446</c:v>
                </c:pt>
                <c:pt idx="352">
                  <c:v>0.17844444444444446</c:v>
                </c:pt>
                <c:pt idx="353">
                  <c:v>0.17844444444444446</c:v>
                </c:pt>
                <c:pt idx="354">
                  <c:v>0.17844444444444446</c:v>
                </c:pt>
                <c:pt idx="355">
                  <c:v>0.17844444444444446</c:v>
                </c:pt>
                <c:pt idx="356">
                  <c:v>0.17844444444444446</c:v>
                </c:pt>
                <c:pt idx="357">
                  <c:v>0.17844444444444446</c:v>
                </c:pt>
                <c:pt idx="358">
                  <c:v>0.17844444444444446</c:v>
                </c:pt>
                <c:pt idx="359">
                  <c:v>0.17844444444444446</c:v>
                </c:pt>
                <c:pt idx="360">
                  <c:v>0.17844444444444446</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2"/>
          <c:tx>
            <c:v>JDL</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el.'!$L$11:$L$888</c:f>
              <c:numCache>
                <c:formatCode>General</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3.3333333333333326E-2</c:v>
                </c:pt>
                <c:pt idx="877">
                  <c:v>0</c:v>
                </c:pt>
              </c:numCache>
            </c:numRef>
          </c:val>
        </c:ser>
        <c:dLbls>
          <c:showLegendKey val="0"/>
          <c:showVal val="0"/>
          <c:showCatName val="0"/>
          <c:showSerName val="0"/>
          <c:showPercent val="0"/>
          <c:showBubbleSize val="0"/>
        </c:dLbls>
        <c:axId val="155052032"/>
        <c:axId val="107937088"/>
      </c:areaChart>
      <c:catAx>
        <c:axId val="155052032"/>
        <c:scaling>
          <c:orientation val="minMax"/>
        </c:scaling>
        <c:delete val="0"/>
        <c:axPos val="b"/>
        <c:title>
          <c:tx>
            <c:rich>
              <a:bodyPr/>
              <a:lstStyle/>
              <a:p>
                <a:pPr>
                  <a:defRPr/>
                </a:pPr>
                <a:r>
                  <a:rPr lang="en-US"/>
                  <a:t>Anteil Jahresstunden</a:t>
                </a:r>
              </a:p>
            </c:rich>
          </c:tx>
          <c:overlay val="0"/>
        </c:title>
        <c:numFmt formatCode="#,##0.00" sourceLinked="0"/>
        <c:majorTickMark val="out"/>
        <c:minorTickMark val="none"/>
        <c:tickLblPos val="nextTo"/>
        <c:spPr>
          <a:ln>
            <a:solidFill>
              <a:schemeClr val="tx1"/>
            </a:solidFill>
          </a:ln>
        </c:spPr>
        <c:crossAx val="107937088"/>
        <c:crosses val="autoZero"/>
        <c:auto val="1"/>
        <c:lblAlgn val="ctr"/>
        <c:lblOffset val="100"/>
        <c:tickLblSkip val="88"/>
        <c:tickMarkSkip val="88"/>
        <c:noMultiLvlLbl val="0"/>
      </c:catAx>
      <c:valAx>
        <c:axId val="107937088"/>
        <c:scaling>
          <c:orientation val="minMax"/>
          <c:max val="1.0900000000000001"/>
          <c:min val="0"/>
        </c:scaling>
        <c:delete val="0"/>
        <c:axPos val="l"/>
        <c:title>
          <c:tx>
            <c:rich>
              <a:bodyPr rot="-5400000" vert="horz"/>
              <a:lstStyle/>
              <a:p>
                <a:pPr>
                  <a:defRPr/>
                </a:pPr>
                <a:r>
                  <a:rPr lang="en-US"/>
                  <a:t>normierte el. Leistung</a:t>
                </a:r>
              </a:p>
            </c:rich>
          </c:tx>
          <c:layout>
            <c:manualLayout>
              <c:xMode val="edge"/>
              <c:yMode val="edge"/>
              <c:x val="6.2305295950155831E-3"/>
              <c:y val="5.4117179575660618E-2"/>
            </c:manualLayout>
          </c:layout>
          <c:overlay val="0"/>
        </c:title>
        <c:numFmt formatCode="General" sourceLinked="1"/>
        <c:majorTickMark val="out"/>
        <c:minorTickMark val="out"/>
        <c:tickLblPos val="nextTo"/>
        <c:spPr>
          <a:ln w="15875">
            <a:solidFill>
              <a:schemeClr val="tx1"/>
            </a:solidFill>
          </a:ln>
        </c:spPr>
        <c:crossAx val="155052032"/>
        <c:crosses val="autoZero"/>
        <c:crossBetween val="midCat"/>
        <c:majorUnit val="0.1"/>
        <c:minorUnit val="5.0000000000000024E-2"/>
      </c:valAx>
    </c:plotArea>
    <c:legend>
      <c:legendPos val="r"/>
      <c:layout>
        <c:manualLayout>
          <c:xMode val="edge"/>
          <c:yMode val="edge"/>
          <c:x val="0.75759711286089304"/>
          <c:y val="0.20679790026246747"/>
          <c:w val="0.21740288713910783"/>
          <c:h val="0.31858270833791608"/>
        </c:manualLayout>
      </c:layout>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aseline="0"/>
              <a:t>minimaler Eigenverbrauch BHKW2</a:t>
            </a:r>
          </a:p>
        </c:rich>
      </c:tx>
      <c:overlay val="1"/>
    </c:title>
    <c:autoTitleDeleted val="0"/>
    <c:plotArea>
      <c:layout>
        <c:manualLayout>
          <c:layoutTarget val="inner"/>
          <c:xMode val="edge"/>
          <c:yMode val="edge"/>
          <c:x val="0.15190529308836426"/>
          <c:y val="5.1400554097404488E-2"/>
          <c:w val="0.78258939341589262"/>
          <c:h val="0.77148512685914261"/>
        </c:manualLayout>
      </c:layout>
      <c:areaChart>
        <c:grouping val="standard"/>
        <c:varyColors val="0"/>
        <c:ser>
          <c:idx val="4"/>
          <c:order val="0"/>
          <c:tx>
            <c:v>min.Eigenverbr. BHKW2</c:v>
          </c:tx>
          <c:spPr>
            <a:solidFill>
              <a:srgbClr val="92D050"/>
            </a:solidFill>
            <a:ln>
              <a:noFill/>
            </a:ln>
          </c:spPr>
          <c:val>
            <c:numRef>
              <c:f>'Theorie Ausl. el.'!$Y$11:$Y$888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0.35397098665536797</c:v>
                </c:pt>
                <c:pt idx="30">
                  <c:v>0.35045724380705046</c:v>
                </c:pt>
                <c:pt idx="31">
                  <c:v>0.34704054630883807</c:v>
                </c:pt>
                <c:pt idx="32">
                  <c:v>0.34371520941697153</c:v>
                </c:pt>
                <c:pt idx="33">
                  <c:v>0.3404760465568637</c:v>
                </c:pt>
                <c:pt idx="34">
                  <c:v>0.33731831205733909</c:v>
                </c:pt>
                <c:pt idx="35">
                  <c:v>0.33423765194149158</c:v>
                </c:pt>
                <c:pt idx="36">
                  <c:v>0.33123006144502798</c:v>
                </c:pt>
                <c:pt idx="37">
                  <c:v>0.32829184818275203</c:v>
                </c:pt>
                <c:pt idx="38">
                  <c:v>0.32541960008124737</c:v>
                </c:pt>
                <c:pt idx="39">
                  <c:v>0.3226101573529303</c:v>
                </c:pt>
                <c:pt idx="40">
                  <c:v>0.3198605879124693</c:v>
                </c:pt>
                <c:pt idx="41">
                  <c:v>0.31716816573799422</c:v>
                </c:pt>
                <c:pt idx="42">
                  <c:v>0.31453035176172228</c:v>
                </c:pt>
                <c:pt idx="43">
                  <c:v>0.31194477694163425</c:v>
                </c:pt>
                <c:pt idx="44">
                  <c:v>0.30940922722074105</c:v>
                </c:pt>
                <c:pt idx="45">
                  <c:v>0.30692163012568341</c:v>
                </c:pt>
                <c:pt idx="46">
                  <c:v>0.30448004279381125</c:v>
                </c:pt>
                <c:pt idx="47">
                  <c:v>0.30208264124897133</c:v>
                </c:pt>
                <c:pt idx="48">
                  <c:v>0.29972771077216742</c:v>
                </c:pt>
                <c:pt idx="49">
                  <c:v>0.29741363723500303</c:v>
                </c:pt>
                <c:pt idx="50">
                  <c:v>0.29513889928209713</c:v>
                </c:pt>
                <c:pt idx="51">
                  <c:v>0.29290206126411533</c:v>
                </c:pt>
                <c:pt idx="52">
                  <c:v>0.29070176683614024</c:v>
                </c:pt>
                <c:pt idx="53">
                  <c:v>0.28853673314724015</c:v>
                </c:pt>
                <c:pt idx="54">
                  <c:v>0.28640574555658782</c:v>
                </c:pt>
                <c:pt idx="55">
                  <c:v>0.28430765281960968</c:v>
                </c:pt>
                <c:pt idx="56">
                  <c:v>0.28224136269462519</c:v>
                </c:pt>
                <c:pt idx="57">
                  <c:v>0.28020583792644171</c:v>
                </c:pt>
                <c:pt idx="58">
                  <c:v>0.27820009256855616</c:v>
                </c:pt>
                <c:pt idx="59">
                  <c:v>0.27622318861010997</c:v>
                </c:pt>
                <c:pt idx="60">
                  <c:v>0.27427423287763775</c:v>
                </c:pt>
                <c:pt idx="61">
                  <c:v>0.27235237418504388</c:v>
                </c:pt>
                <c:pt idx="62">
                  <c:v>0.27045680070820144</c:v>
                </c:pt>
                <c:pt idx="63">
                  <c:v>0.26858673756315299</c:v>
                </c:pt>
                <c:pt idx="64">
                  <c:v>0.26674144456916182</c:v>
                </c:pt>
                <c:pt idx="65">
                  <c:v>0.26492021417985423</c:v>
                </c:pt>
                <c:pt idx="66">
                  <c:v>0.26312236956744206</c:v>
                </c:pt>
                <c:pt idx="67">
                  <c:v>0.26134726284656873</c:v>
                </c:pt>
                <c:pt idx="68">
                  <c:v>0.25959427342567654</c:v>
                </c:pt>
                <c:pt idx="69">
                  <c:v>0.25786280647501414</c:v>
                </c:pt>
                <c:pt idx="70">
                  <c:v>0.25615229150146801</c:v>
                </c:pt>
                <c:pt idx="71">
                  <c:v>0.25446218102135698</c:v>
                </c:pt>
                <c:pt idx="72">
                  <c:v>0.25279194932318094</c:v>
                </c:pt>
                <c:pt idx="73">
                  <c:v>0.25114109131306561</c:v>
                </c:pt>
                <c:pt idx="74">
                  <c:v>0.24950912143632675</c:v>
                </c:pt>
                <c:pt idx="75">
                  <c:v>0.24789557266918016</c:v>
                </c:pt>
                <c:pt idx="76">
                  <c:v>0.24629999557516324</c:v>
                </c:pt>
                <c:pt idx="77">
                  <c:v>0.2447219574213233</c:v>
                </c:pt>
                <c:pt idx="78">
                  <c:v>0.24316104134966421</c:v>
                </c:pt>
                <c:pt idx="79">
                  <c:v>0.24161684559973506</c:v>
                </c:pt>
                <c:pt idx="80">
                  <c:v>0.24008898277860069</c:v>
                </c:pt>
                <c:pt idx="81">
                  <c:v>0.23857707917475079</c:v>
                </c:pt>
                <c:pt idx="82">
                  <c:v>0.23708077411279915</c:v>
                </c:pt>
                <c:pt idx="83">
                  <c:v>0.23559971934607904</c:v>
                </c:pt>
                <c:pt idx="84">
                  <c:v>0.23413357848448324</c:v>
                </c:pt>
                <c:pt idx="85">
                  <c:v>0.23268202645511082</c:v>
                </c:pt>
                <c:pt idx="86">
                  <c:v>0.23124474899347558</c:v>
                </c:pt>
                <c:pt idx="87">
                  <c:v>0.22982144216321287</c:v>
                </c:pt>
                <c:pt idx="88">
                  <c:v>0.22841181190237914</c:v>
                </c:pt>
                <c:pt idx="89">
                  <c:v>0.22701557359458879</c:v>
                </c:pt>
                <c:pt idx="90">
                  <c:v>0.22563245166336532</c:v>
                </c:pt>
                <c:pt idx="91">
                  <c:v>0.22426217918820779</c:v>
                </c:pt>
                <c:pt idx="92">
                  <c:v>0.22290449754098451</c:v>
                </c:pt>
                <c:pt idx="93">
                  <c:v>0.22155915604137122</c:v>
                </c:pt>
                <c:pt idx="94">
                  <c:v>0.22022591163014038</c:v>
                </c:pt>
                <c:pt idx="95">
                  <c:v>0.21890452855919951</c:v>
                </c:pt>
                <c:pt idx="96">
                  <c:v>0.21759477809735317</c:v>
                </c:pt>
                <c:pt idx="97">
                  <c:v>0.21629643825083511</c:v>
                </c:pt>
                <c:pt idx="98">
                  <c:v>0.21500929349772602</c:v>
                </c:pt>
                <c:pt idx="99">
                  <c:v>0.2137331345354323</c:v>
                </c:pt>
                <c:pt idx="100">
                  <c:v>0.21246775804045948</c:v>
                </c:pt>
                <c:pt idx="101">
                  <c:v>0.21121296643976395</c:v>
                </c:pt>
                <c:pt idx="102">
                  <c:v>0.20996856769301742</c:v>
                </c:pt>
                <c:pt idx="103">
                  <c:v>0.20873437508516102</c:v>
                </c:pt>
                <c:pt idx="104">
                  <c:v>0.20751020702866896</c:v>
                </c:pt>
                <c:pt idx="105">
                  <c:v>0.20629588687497646</c:v>
                </c:pt>
                <c:pt idx="106">
                  <c:v>0.20509124273456791</c:v>
                </c:pt>
                <c:pt idx="107">
                  <c:v>0.20389610730524621</c:v>
                </c:pt>
                <c:pt idx="108">
                  <c:v>0.20271031770814063</c:v>
                </c:pt>
                <c:pt idx="109">
                  <c:v>0.20153371533103581</c:v>
                </c:pt>
                <c:pt idx="110">
                  <c:v>0.20036614567863198</c:v>
                </c:pt>
                <c:pt idx="111">
                  <c:v>0.19920745822936725</c:v>
                </c:pt>
                <c:pt idx="112">
                  <c:v>0.19805750629846142</c:v>
                </c:pt>
                <c:pt idx="113">
                  <c:v>0.19691614690685477</c:v>
                </c:pt>
                <c:pt idx="114">
                  <c:v>0.19578324065574249</c:v>
                </c:pt>
                <c:pt idx="115">
                  <c:v>0.19465865160641305</c:v>
                </c:pt>
                <c:pt idx="116">
                  <c:v>0.1935422471651288</c:v>
                </c:pt>
                <c:pt idx="117">
                  <c:v>0.19243389797279087</c:v>
                </c:pt>
                <c:pt idx="118">
                  <c:v>0.19133347779915288</c:v>
                </c:pt>
                <c:pt idx="119">
                  <c:v>0.19024086344135804</c:v>
                </c:pt>
                <c:pt idx="120">
                  <c:v>0.18915593462658953</c:v>
                </c:pt>
                <c:pt idx="121">
                  <c:v>0.18807857391863247</c:v>
                </c:pt>
                <c:pt idx="122">
                  <c:v>0.18700866662816207</c:v>
                </c:pt>
                <c:pt idx="123">
                  <c:v>0.18594610072657736</c:v>
                </c:pt>
                <c:pt idx="124">
                  <c:v>0.18489076676321514</c:v>
                </c:pt>
                <c:pt idx="125">
                  <c:v>0.18384255778578418</c:v>
                </c:pt>
                <c:pt idx="126">
                  <c:v>0.1828013692638697</c:v>
                </c:pt>
                <c:pt idx="127">
                  <c:v>0.1817670990153667</c:v>
                </c:pt>
                <c:pt idx="128">
                  <c:v>0.18073964713570856</c:v>
                </c:pt>
                <c:pt idx="129">
                  <c:v>0.17971891592976186</c:v>
                </c:pt>
                <c:pt idx="130">
                  <c:v>0.1787048098462688</c:v>
                </c:pt>
                <c:pt idx="131">
                  <c:v>0.17769723541472271</c:v>
                </c:pt>
                <c:pt idx="132">
                  <c:v>0.17669610118456847</c:v>
                </c:pt>
                <c:pt idx="133">
                  <c:v>0.17570131766662445</c:v>
                </c:pt>
                <c:pt idx="134">
                  <c:v>0.17471279727663103</c:v>
                </c:pt>
                <c:pt idx="135">
                  <c:v>0.17373045428083034</c:v>
                </c:pt>
                <c:pt idx="136">
                  <c:v>0.17275420474349146</c:v>
                </c:pt>
                <c:pt idx="137">
                  <c:v>0.17178396647629834</c:v>
                </c:pt>
                <c:pt idx="138">
                  <c:v>0.17081965898951923</c:v>
                </c:pt>
                <c:pt idx="139">
                  <c:v>0.16986120344488376</c:v>
                </c:pt>
                <c:pt idx="140">
                  <c:v>0.16890852261009626</c:v>
                </c:pt>
                <c:pt idx="141">
                  <c:v>0.1679615408149171</c:v>
                </c:pt>
                <c:pt idx="142">
                  <c:v>0.16702018390874718</c:v>
                </c:pt>
                <c:pt idx="143">
                  <c:v>0.16608437921965269</c:v>
                </c:pt>
                <c:pt idx="144">
                  <c:v>0.16515405551477458</c:v>
                </c:pt>
                <c:pt idx="145">
                  <c:v>0.16422914296206348</c:v>
                </c:pt>
                <c:pt idx="146">
                  <c:v>0.16330957309328908</c:v>
                </c:pt>
                <c:pt idx="147">
                  <c:v>0.16239527876827131</c:v>
                </c:pt>
                <c:pt idx="148">
                  <c:v>0.16148619414028753</c:v>
                </c:pt>
                <c:pt idx="149">
                  <c:v>0.16058225462260522</c:v>
                </c:pt>
                <c:pt idx="150">
                  <c:v>0.15968339685610233</c:v>
                </c:pt>
                <c:pt idx="151">
                  <c:v>0.15878955867792577</c:v>
                </c:pt>
                <c:pt idx="152">
                  <c:v>0.15790067909115468</c:v>
                </c:pt>
                <c:pt idx="153">
                  <c:v>0.15701669823542486</c:v>
                </c:pt>
                <c:pt idx="154">
                  <c:v>0.15613755735848212</c:v>
                </c:pt>
                <c:pt idx="155">
                  <c:v>0.15526319878862482</c:v>
                </c:pt>
                <c:pt idx="156">
                  <c:v>0.15439356590800701</c:v>
                </c:pt>
                <c:pt idx="157">
                  <c:v>0.15352860312676597</c:v>
                </c:pt>
                <c:pt idx="158">
                  <c:v>0.15266825585794552</c:v>
                </c:pt>
                <c:pt idx="159">
                  <c:v>0.15181247049318625</c:v>
                </c:pt>
                <c:pt idx="160">
                  <c:v>0.15096119437915323</c:v>
                </c:pt>
                <c:pt idx="161">
                  <c:v>0.15011437579467468</c:v>
                </c:pt>
                <c:pt idx="162">
                  <c:v>0.14927196392856668</c:v>
                </c:pt>
                <c:pt idx="163">
                  <c:v>0.1484339088581188</c:v>
                </c:pt>
                <c:pt idx="164">
                  <c:v>0.14760016152821587</c:v>
                </c:pt>
                <c:pt idx="165">
                  <c:v>0.14677067373107566</c:v>
                </c:pt>
                <c:pt idx="166">
                  <c:v>0.14594539808657891</c:v>
                </c:pt>
                <c:pt idx="167">
                  <c:v>0.14512428802317079</c:v>
                </c:pt>
                <c:pt idx="168">
                  <c:v>0.14430729775931594</c:v>
                </c:pt>
                <c:pt idx="169">
                  <c:v>0.14349438228548461</c:v>
                </c:pt>
                <c:pt idx="170">
                  <c:v>0.14268549734665537</c:v>
                </c:pt>
                <c:pt idx="171">
                  <c:v>0.14188059942531339</c:v>
                </c:pt>
                <c:pt idx="172">
                  <c:v>0.14107964572492926</c:v>
                </c:pt>
                <c:pt idx="173">
                  <c:v>0.14028259415390121</c:v>
                </c:pt>
                <c:pt idx="174">
                  <c:v>0.1394894033099463</c:v>
                </c:pt>
                <c:pt idx="175">
                  <c:v>0.13870003246492424</c:v>
                </c:pt>
                <c:pt idx="176">
                  <c:v>0.13791444155007948</c:v>
                </c:pt>
                <c:pt idx="177">
                  <c:v>0.13713259114168896</c:v>
                </c:pt>
                <c:pt idx="178">
                  <c:v>0.13635444244710149</c:v>
                </c:pt>
                <c:pt idx="179">
                  <c:v>0.1355799572911548</c:v>
                </c:pt>
                <c:pt idx="180">
                  <c:v>0.13480909810295993</c:v>
                </c:pt>
                <c:pt idx="181">
                  <c:v>0.13404182790304009</c:v>
                </c:pt>
                <c:pt idx="182">
                  <c:v>0.13327811029081194</c:v>
                </c:pt>
                <c:pt idx="183">
                  <c:v>0.13251790943240038</c:v>
                </c:pt>
                <c:pt idx="184">
                  <c:v>0.13176119004877285</c:v>
                </c:pt>
                <c:pt idx="185">
                  <c:v>0.13100791740418738</c:v>
                </c:pt>
                <c:pt idx="186">
                  <c:v>0.13025805729494011</c:v>
                </c:pt>
                <c:pt idx="187">
                  <c:v>0.12951157603840668</c:v>
                </c:pt>
                <c:pt idx="188">
                  <c:v>0.12876844046236513</c:v>
                </c:pt>
                <c:pt idx="189">
                  <c:v>0.12802861789459408</c:v>
                </c:pt>
                <c:pt idx="190">
                  <c:v>0.12729207615273652</c:v>
                </c:pt>
                <c:pt idx="191">
                  <c:v>0.12655878353442074</c:v>
                </c:pt>
                <c:pt idx="192">
                  <c:v>0.12582870880763153</c:v>
                </c:pt>
                <c:pt idx="193">
                  <c:v>0.12510182120132374</c:v>
                </c:pt>
                <c:pt idx="194">
                  <c:v>0.12437809039627035</c:v>
                </c:pt>
                <c:pt idx="195">
                  <c:v>0.12365748651613773</c:v>
                </c:pt>
                <c:pt idx="196">
                  <c:v>0.12293998011878426</c:v>
                </c:pt>
                <c:pt idx="197">
                  <c:v>0.12222554218777015</c:v>
                </c:pt>
                <c:pt idx="198">
                  <c:v>0.12151414412407802</c:v>
                </c:pt>
                <c:pt idx="199">
                  <c:v>0.12080575773803404</c:v>
                </c:pt>
                <c:pt idx="200">
                  <c:v>0.12010035524142593</c:v>
                </c:pt>
                <c:pt idx="201">
                  <c:v>0.11939790923981064</c:v>
                </c:pt>
                <c:pt idx="202">
                  <c:v>0.11869839272500771</c:v>
                </c:pt>
                <c:pt idx="203">
                  <c:v>0.11800177906777076</c:v>
                </c:pt>
                <c:pt idx="204">
                  <c:v>0.11730804201063461</c:v>
                </c:pt>
                <c:pt idx="205">
                  <c:v>0.11661715566093189</c:v>
                </c:pt>
                <c:pt idx="206">
                  <c:v>0.11592909448397293</c:v>
                </c:pt>
                <c:pt idx="207">
                  <c:v>0.11524383329638643</c:v>
                </c:pt>
                <c:pt idx="208">
                  <c:v>0.11456134725961531</c:v>
                </c:pt>
                <c:pt idx="209">
                  <c:v>0.11388161187356427</c:v>
                </c:pt>
                <c:pt idx="210">
                  <c:v>0.11320460297039281</c:v>
                </c:pt>
                <c:pt idx="211">
                  <c:v>0.11253029670845216</c:v>
                </c:pt>
                <c:pt idx="212">
                  <c:v>0.11185866956636037</c:v>
                </c:pt>
                <c:pt idx="213">
                  <c:v>0.11118969833721315</c:v>
                </c:pt>
                <c:pt idx="214">
                  <c:v>0.11052336012292485</c:v>
                </c:pt>
                <c:pt idx="215">
                  <c:v>0.10985963232869844</c:v>
                </c:pt>
                <c:pt idx="216">
                  <c:v>0.10919849265761883</c:v>
                </c:pt>
                <c:pt idx="217">
                  <c:v>0.10853991910536742</c:v>
                </c:pt>
                <c:pt idx="218">
                  <c:v>0.1078838899550546</c:v>
                </c:pt>
                <c:pt idx="219">
                  <c:v>0.10723038377216576</c:v>
                </c:pt>
                <c:pt idx="220">
                  <c:v>0.10657937939962026</c:v>
                </c:pt>
                <c:pt idx="221">
                  <c:v>0.10593085595293794</c:v>
                </c:pt>
                <c:pt idx="222">
                  <c:v>0.10528479281551106</c:v>
                </c:pt>
                <c:pt idx="223">
                  <c:v>0.10464116963398007</c:v>
                </c:pt>
                <c:pt idx="224">
                  <c:v>0.10399996631370856</c:v>
                </c:pt>
                <c:pt idx="225">
                  <c:v>0.10336116301435661</c:v>
                </c:pt>
                <c:pt idx="226">
                  <c:v>0.10272474014554867</c:v>
                </c:pt>
                <c:pt idx="227">
                  <c:v>0.10209067836263441</c:v>
                </c:pt>
                <c:pt idx="228">
                  <c:v>0.10145895856253917</c:v>
                </c:pt>
                <c:pt idx="229">
                  <c:v>0.10082956187970338</c:v>
                </c:pt>
                <c:pt idx="230">
                  <c:v>0.10020246968210655</c:v>
                </c:pt>
                <c:pt idx="231">
                  <c:v>9.9577663567375296E-2</c:v>
                </c:pt>
                <c:pt idx="232">
                  <c:v>9.8955125358973106E-2</c:v>
                </c:pt>
                <c:pt idx="233">
                  <c:v>9.8334837102468264E-2</c:v>
                </c:pt>
                <c:pt idx="234">
                  <c:v>9.7716781061881197E-2</c:v>
                </c:pt>
                <c:pt idx="235">
                  <c:v>9.7100939716104673E-2</c:v>
                </c:pt>
                <c:pt idx="236">
                  <c:v>9.648729575540016E-2</c:v>
                </c:pt>
                <c:pt idx="237">
                  <c:v>9.5875832077963574E-2</c:v>
                </c:pt>
                <c:pt idx="238">
                  <c:v>9.5266531786562969E-2</c:v>
                </c:pt>
                <c:pt idx="239">
                  <c:v>9.4659378185243281E-2</c:v>
                </c:pt>
                <c:pt idx="240">
                  <c:v>9.4054354776098137E-2</c:v>
                </c:pt>
                <c:pt idx="241">
                  <c:v>9.3451445256106602E-2</c:v>
                </c:pt>
                <c:pt idx="242">
                  <c:v>9.2850633514033332E-2</c:v>
                </c:pt>
                <c:pt idx="243">
                  <c:v>9.2251903627390663E-2</c:v>
                </c:pt>
                <c:pt idx="244">
                  <c:v>9.1655239859461002E-2</c:v>
                </c:pt>
                <c:pt idx="245">
                  <c:v>9.1060626656378152E-2</c:v>
                </c:pt>
                <c:pt idx="246">
                  <c:v>9.0468048644266386E-2</c:v>
                </c:pt>
                <c:pt idx="247">
                  <c:v>8.9877490626435463E-2</c:v>
                </c:pt>
                <c:pt idx="248">
                  <c:v>8.9288937580630945E-2</c:v>
                </c:pt>
                <c:pt idx="249">
                  <c:v>8.8702374656337679E-2</c:v>
                </c:pt>
                <c:pt idx="250">
                  <c:v>8.8117787172135587E-2</c:v>
                </c:pt>
                <c:pt idx="251">
                  <c:v>8.7535160613106511E-2</c:v>
                </c:pt>
                <c:pt idx="252">
                  <c:v>8.6954480628291919E-2</c:v>
                </c:pt>
                <c:pt idx="253">
                  <c:v>8.637573302819801E-2</c:v>
                </c:pt>
                <c:pt idx="254">
                  <c:v>8.579890378234889E-2</c:v>
                </c:pt>
                <c:pt idx="255">
                  <c:v>8.5223979016887164E-2</c:v>
                </c:pt>
                <c:pt idx="256">
                  <c:v>8.4650945012218815E-2</c:v>
                </c:pt>
                <c:pt idx="257">
                  <c:v>8.4079788200702943E-2</c:v>
                </c:pt>
                <c:pt idx="258">
                  <c:v>8.3510495164385579E-2</c:v>
                </c:pt>
                <c:pt idx="259">
                  <c:v>8.2943052632774683E-2</c:v>
                </c:pt>
                <c:pt idx="260">
                  <c:v>8.2377447480658006E-2</c:v>
                </c:pt>
                <c:pt idx="261">
                  <c:v>8.1813666725960243E-2</c:v>
                </c:pt>
                <c:pt idx="262">
                  <c:v>8.1251697527641054E-2</c:v>
                </c:pt>
                <c:pt idx="263">
                  <c:v>8.0691527183631151E-2</c:v>
                </c:pt>
                <c:pt idx="264">
                  <c:v>8.0133143128805928E-2</c:v>
                </c:pt>
                <c:pt idx="265">
                  <c:v>7.9576532932997157E-2</c:v>
                </c:pt>
                <c:pt idx="266">
                  <c:v>7.9021684299040884E-2</c:v>
                </c:pt>
                <c:pt idx="267">
                  <c:v>7.8468585060859186E-2</c:v>
                </c:pt>
                <c:pt idx="268">
                  <c:v>7.791722318157901E-2</c:v>
                </c:pt>
                <c:pt idx="269">
                  <c:v>7.7367586751683315E-2</c:v>
                </c:pt>
                <c:pt idx="270">
                  <c:v>7.681966398719553E-2</c:v>
                </c:pt>
                <c:pt idx="271">
                  <c:v>7.6273443227897419E-2</c:v>
                </c:pt>
                <c:pt idx="272">
                  <c:v>7.572891293557793E-2</c:v>
                </c:pt>
                <c:pt idx="273">
                  <c:v>7.5186061692313233E-2</c:v>
                </c:pt>
                <c:pt idx="274">
                  <c:v>7.4644878198777631E-2</c:v>
                </c:pt>
                <c:pt idx="275">
                  <c:v>7.4105351272583886E-2</c:v>
                </c:pt>
                <c:pt idx="276">
                  <c:v>7.3567469846652633E-2</c:v>
                </c:pt>
                <c:pt idx="277">
                  <c:v>7.3031222967610665E-2</c:v>
                </c:pt>
                <c:pt idx="278">
                  <c:v>7.2496599794217298E-2</c:v>
                </c:pt>
                <c:pt idx="279">
                  <c:v>7.1963589595817168E-2</c:v>
                </c:pt>
                <c:pt idx="280">
                  <c:v>7.1432181750821333E-2</c:v>
                </c:pt>
                <c:pt idx="281">
                  <c:v>7.0902365745212692E-2</c:v>
                </c:pt>
                <c:pt idx="282">
                  <c:v>7.0374131171079157E-2</c:v>
                </c:pt>
                <c:pt idx="283">
                  <c:v>6.9847467725170587E-2</c:v>
                </c:pt>
                <c:pt idx="284">
                  <c:v>6.932236520748003E-2</c:v>
                </c:pt>
                <c:pt idx="285">
                  <c:v>6.8798813519851287E-2</c:v>
                </c:pt>
                <c:pt idx="286">
                  <c:v>6.8276802664607117E-2</c:v>
                </c:pt>
                <c:pt idx="287">
                  <c:v>6.7756322743203201E-2</c:v>
                </c:pt>
                <c:pt idx="288">
                  <c:v>6.7237363954903095E-2</c:v>
                </c:pt>
                <c:pt idx="289">
                  <c:v>6.6719916595476159E-2</c:v>
                </c:pt>
                <c:pt idx="290">
                  <c:v>6.6203971055917465E-2</c:v>
                </c:pt>
                <c:pt idx="291">
                  <c:v>6.5689517821187926E-2</c:v>
                </c:pt>
                <c:pt idx="292">
                  <c:v>6.5176547468976942E-2</c:v>
                </c:pt>
                <c:pt idx="293">
                  <c:v>6.466505066848427E-2</c:v>
                </c:pt>
                <c:pt idx="294">
                  <c:v>6.4155018179222201E-2</c:v>
                </c:pt>
                <c:pt idx="295">
                  <c:v>6.3646440849838504E-2</c:v>
                </c:pt>
                <c:pt idx="296">
                  <c:v>6.3139309616956685E-2</c:v>
                </c:pt>
                <c:pt idx="297">
                  <c:v>6.263361550403701E-2</c:v>
                </c:pt>
                <c:pt idx="298">
                  <c:v>6.2129349620255181E-2</c:v>
                </c:pt>
                <c:pt idx="299">
                  <c:v>6.1626503159399437E-2</c:v>
                </c:pt>
                <c:pt idx="300">
                  <c:v>6.1125067398785093E-2</c:v>
                </c:pt>
                <c:pt idx="301">
                  <c:v>6.0625033698187503E-2</c:v>
                </c:pt>
                <c:pt idx="302">
                  <c:v>6.0126393498790676E-2</c:v>
                </c:pt>
                <c:pt idx="303">
                  <c:v>5.9629138322154218E-2</c:v>
                </c:pt>
                <c:pt idx="304">
                  <c:v>5.9133259769196256E-2</c:v>
                </c:pt>
                <c:pt idx="305">
                  <c:v>5.8638749519191569E-2</c:v>
                </c:pt>
                <c:pt idx="306">
                  <c:v>5.8145599328787267E-2</c:v>
                </c:pt>
                <c:pt idx="307">
                  <c:v>5.7653801031032792E-2</c:v>
                </c:pt>
                <c:pt idx="308">
                  <c:v>5.7163346534425452E-2</c:v>
                </c:pt>
                <c:pt idx="309">
                  <c:v>5.6674227821971512E-2</c:v>
                </c:pt>
                <c:pt idx="310">
                  <c:v>5.6186436950260821E-2</c:v>
                </c:pt>
                <c:pt idx="311">
                  <c:v>5.5699966048557203E-2</c:v>
                </c:pt>
                <c:pt idx="312">
                  <c:v>5.5214807317901848E-2</c:v>
                </c:pt>
                <c:pt idx="313">
                  <c:v>5.4730953030231677E-2</c:v>
                </c:pt>
                <c:pt idx="314">
                  <c:v>5.424839552751004E-2</c:v>
                </c:pt>
                <c:pt idx="315">
                  <c:v>5.3767127220871846E-2</c:v>
                </c:pt>
                <c:pt idx="316">
                  <c:v>5.3287140589781457E-2</c:v>
                </c:pt>
                <c:pt idx="317">
                  <c:v>5.2808428181203237E-2</c:v>
                </c:pt>
                <c:pt idx="318">
                  <c:v>5.2330982608785437E-2</c:v>
                </c:pt>
                <c:pt idx="319">
                  <c:v>5.1854796552055382E-2</c:v>
                </c:pt>
                <c:pt idx="320">
                  <c:v>5.1379862755628225E-2</c:v>
                </c:pt>
                <c:pt idx="321">
                  <c:v>5.0906174028425788E-2</c:v>
                </c:pt>
                <c:pt idx="322">
                  <c:v>5.0433723242909845E-2</c:v>
                </c:pt>
                <c:pt idx="323">
                  <c:v>4.9962503334323727E-2</c:v>
                </c:pt>
                <c:pt idx="324">
                  <c:v>4.949250729994803E-2</c:v>
                </c:pt>
                <c:pt idx="325">
                  <c:v>4.902372819836609E-2</c:v>
                </c:pt>
                <c:pt idx="326">
                  <c:v>4.855615914874023E-2</c:v>
                </c:pt>
                <c:pt idx="327">
                  <c:v>4.8089793330099662E-2</c:v>
                </c:pt>
                <c:pt idx="328">
                  <c:v>4.7624623980637715E-2</c:v>
                </c:pt>
                <c:pt idx="329">
                  <c:v>4.7160644397020501E-2</c:v>
                </c:pt>
                <c:pt idx="330">
                  <c:v>4.6697847933705239E-2</c:v>
                </c:pt>
                <c:pt idx="331">
                  <c:v>4.6236228002268454E-2</c:v>
                </c:pt>
                <c:pt idx="332">
                  <c:v>4.5775778070744622E-2</c:v>
                </c:pt>
                <c:pt idx="333">
                  <c:v>4.5316491662973357E-2</c:v>
                </c:pt>
                <c:pt idx="334">
                  <c:v>4.4858362357957149E-2</c:v>
                </c:pt>
                <c:pt idx="335">
                  <c:v>4.4401383789227644E-2</c:v>
                </c:pt>
                <c:pt idx="336">
                  <c:v>4.3945549644221815E-2</c:v>
                </c:pt>
                <c:pt idx="337">
                  <c:v>4.3490853663666007E-2</c:v>
                </c:pt>
                <c:pt idx="338">
                  <c:v>4.30372896409702E-2</c:v>
                </c:pt>
                <c:pt idx="339">
                  <c:v>4.2584851421629599E-2</c:v>
                </c:pt>
                <c:pt idx="340">
                  <c:v>4.2133532902635995E-2</c:v>
                </c:pt>
                <c:pt idx="341">
                  <c:v>4.1683328031896116E-2</c:v>
                </c:pt>
                <c:pt idx="342">
                  <c:v>4.1234230807659533E-2</c:v>
                </c:pt>
                <c:pt idx="343">
                  <c:v>4.0786235277954108E-2</c:v>
                </c:pt>
                <c:pt idx="344">
                  <c:v>4.0339335540028887E-2</c:v>
                </c:pt>
                <c:pt idx="345">
                  <c:v>3.9893525739806091E-2</c:v>
                </c:pt>
                <c:pt idx="346">
                  <c:v>3.9448800071338996E-2</c:v>
                </c:pt>
                <c:pt idx="347">
                  <c:v>3.9005152776279695E-2</c:v>
                </c:pt>
                <c:pt idx="348">
                  <c:v>3.8562578143351622E-2</c:v>
                </c:pt>
                <c:pt idx="349">
                  <c:v>3.8121070507831978E-2</c:v>
                </c:pt>
                <c:pt idx="350">
                  <c:v>3.768062425103913E-2</c:v>
                </c:pt>
                <c:pt idx="351">
                  <c:v>3.7241233799829132E-2</c:v>
                </c:pt>
                <c:pt idx="352">
                  <c:v>3.6802893626096678E-2</c:v>
                </c:pt>
                <c:pt idx="353">
                  <c:v>3.6365598246286046E-2</c:v>
                </c:pt>
                <c:pt idx="354">
                  <c:v>3.5929342220905602E-2</c:v>
                </c:pt>
                <c:pt idx="355">
                  <c:v>3.549412015405129E-2</c:v>
                </c:pt>
                <c:pt idx="356">
                  <c:v>3.5059926692935339E-2</c:v>
                </c:pt>
                <c:pt idx="357">
                  <c:v>3.4626756527421754E-2</c:v>
                </c:pt>
                <c:pt idx="358">
                  <c:v>3.4194604389568228E-2</c:v>
                </c:pt>
                <c:pt idx="359">
                  <c:v>3.3763465053173847E-2</c:v>
                </c:pt>
                <c:pt idx="360">
                  <c:v>3.3333333333333326E-2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5"/>
          <c:order val="1"/>
          <c:tx>
            <c:v>Abzug BHKW2</c:v>
          </c:tx>
          <c:spPr>
            <a:solidFill>
              <a:schemeClr val="bg1"/>
            </a:solidFill>
            <a:ln>
              <a:noFill/>
            </a:ln>
          </c:spPr>
          <c:val>
            <c:numRef>
              <c:f>'Theorie Ausl. el.'!$Z$11:$Z$888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0.17769723541472271</c:v>
                </c:pt>
                <c:pt idx="132">
                  <c:v>0.17669610118456847</c:v>
                </c:pt>
                <c:pt idx="133">
                  <c:v>0.17570131766662445</c:v>
                </c:pt>
                <c:pt idx="134">
                  <c:v>0.17471279727663103</c:v>
                </c:pt>
                <c:pt idx="135">
                  <c:v>0.17373045428083034</c:v>
                </c:pt>
                <c:pt idx="136">
                  <c:v>0.17275420474349146</c:v>
                </c:pt>
                <c:pt idx="137">
                  <c:v>0.17178396647629834</c:v>
                </c:pt>
                <c:pt idx="138">
                  <c:v>0.17081965898951923</c:v>
                </c:pt>
                <c:pt idx="139">
                  <c:v>0.16986120344488376</c:v>
                </c:pt>
                <c:pt idx="140">
                  <c:v>0.16890852261009626</c:v>
                </c:pt>
                <c:pt idx="141">
                  <c:v>0.1679615408149171</c:v>
                </c:pt>
                <c:pt idx="142">
                  <c:v>0.16702018390874718</c:v>
                </c:pt>
                <c:pt idx="143">
                  <c:v>0.16608437921965269</c:v>
                </c:pt>
                <c:pt idx="144">
                  <c:v>0.16515405551477458</c:v>
                </c:pt>
                <c:pt idx="145">
                  <c:v>0.16422914296206348</c:v>
                </c:pt>
                <c:pt idx="146">
                  <c:v>0.16330957309328908</c:v>
                </c:pt>
                <c:pt idx="147">
                  <c:v>0.16239527876827131</c:v>
                </c:pt>
                <c:pt idx="148">
                  <c:v>0.16148619414028753</c:v>
                </c:pt>
                <c:pt idx="149">
                  <c:v>0.16058225462260522</c:v>
                </c:pt>
                <c:pt idx="150">
                  <c:v>0.15968339685610233</c:v>
                </c:pt>
                <c:pt idx="151">
                  <c:v>0.15878955867792577</c:v>
                </c:pt>
                <c:pt idx="152">
                  <c:v>0.15790067909115468</c:v>
                </c:pt>
                <c:pt idx="153">
                  <c:v>0.15701669823542486</c:v>
                </c:pt>
                <c:pt idx="154">
                  <c:v>0.15613755735848212</c:v>
                </c:pt>
                <c:pt idx="155">
                  <c:v>0.15526319878862482</c:v>
                </c:pt>
                <c:pt idx="156">
                  <c:v>0.15439356590800701</c:v>
                </c:pt>
                <c:pt idx="157">
                  <c:v>0.15352860312676597</c:v>
                </c:pt>
                <c:pt idx="158">
                  <c:v>0.15266825585794552</c:v>
                </c:pt>
                <c:pt idx="159">
                  <c:v>0.15181247049318625</c:v>
                </c:pt>
                <c:pt idx="160">
                  <c:v>0.15096119437915323</c:v>
                </c:pt>
                <c:pt idx="161">
                  <c:v>0.15011437579467468</c:v>
                </c:pt>
                <c:pt idx="162">
                  <c:v>0.14927196392856668</c:v>
                </c:pt>
                <c:pt idx="163">
                  <c:v>0.1484339088581188</c:v>
                </c:pt>
                <c:pt idx="164">
                  <c:v>0.14760016152821587</c:v>
                </c:pt>
                <c:pt idx="165">
                  <c:v>0.14677067373107566</c:v>
                </c:pt>
                <c:pt idx="166">
                  <c:v>0.14594539808657891</c:v>
                </c:pt>
                <c:pt idx="167">
                  <c:v>0.14512428802317079</c:v>
                </c:pt>
                <c:pt idx="168">
                  <c:v>0.14430729775931594</c:v>
                </c:pt>
                <c:pt idx="169">
                  <c:v>0.14349438228548461</c:v>
                </c:pt>
                <c:pt idx="170">
                  <c:v>0.14268549734665537</c:v>
                </c:pt>
                <c:pt idx="171">
                  <c:v>0.14188059942531339</c:v>
                </c:pt>
                <c:pt idx="172">
                  <c:v>0.14107964572492926</c:v>
                </c:pt>
                <c:pt idx="173">
                  <c:v>0.14028259415390121</c:v>
                </c:pt>
                <c:pt idx="174">
                  <c:v>0.1394894033099463</c:v>
                </c:pt>
                <c:pt idx="175">
                  <c:v>0.13870003246492424</c:v>
                </c:pt>
                <c:pt idx="176">
                  <c:v>0.13791444155007948</c:v>
                </c:pt>
                <c:pt idx="177">
                  <c:v>0.13713259114168896</c:v>
                </c:pt>
                <c:pt idx="178">
                  <c:v>0.13635444244710149</c:v>
                </c:pt>
                <c:pt idx="179">
                  <c:v>0.1355799572911548</c:v>
                </c:pt>
                <c:pt idx="180">
                  <c:v>0.13480909810295993</c:v>
                </c:pt>
                <c:pt idx="181">
                  <c:v>0.13404182790304009</c:v>
                </c:pt>
                <c:pt idx="182">
                  <c:v>0.13327811029081194</c:v>
                </c:pt>
                <c:pt idx="183">
                  <c:v>0.13251790943240038</c:v>
                </c:pt>
                <c:pt idx="184">
                  <c:v>0.13176119004877285</c:v>
                </c:pt>
                <c:pt idx="185">
                  <c:v>0.13100791740418738</c:v>
                </c:pt>
                <c:pt idx="186">
                  <c:v>0.13025805729494011</c:v>
                </c:pt>
                <c:pt idx="187">
                  <c:v>0.12951157603840668</c:v>
                </c:pt>
                <c:pt idx="188">
                  <c:v>0.12876844046236513</c:v>
                </c:pt>
                <c:pt idx="189">
                  <c:v>0.12802861789459408</c:v>
                </c:pt>
                <c:pt idx="190">
                  <c:v>0.12729207615273652</c:v>
                </c:pt>
                <c:pt idx="191">
                  <c:v>0.12655878353442074</c:v>
                </c:pt>
                <c:pt idx="192">
                  <c:v>0.12582870880763153</c:v>
                </c:pt>
                <c:pt idx="193">
                  <c:v>0.12510182120132374</c:v>
                </c:pt>
                <c:pt idx="194">
                  <c:v>0.12437809039627035</c:v>
                </c:pt>
                <c:pt idx="195">
                  <c:v>0.12365748651613773</c:v>
                </c:pt>
                <c:pt idx="196">
                  <c:v>0.12293998011878426</c:v>
                </c:pt>
                <c:pt idx="197">
                  <c:v>0.12222554218777015</c:v>
                </c:pt>
                <c:pt idx="198">
                  <c:v>0.12151414412407802</c:v>
                </c:pt>
                <c:pt idx="199">
                  <c:v>0.12080575773803404</c:v>
                </c:pt>
                <c:pt idx="200">
                  <c:v>0.12010035524142593</c:v>
                </c:pt>
                <c:pt idx="201">
                  <c:v>0.11939790923981064</c:v>
                </c:pt>
                <c:pt idx="202">
                  <c:v>0.11869839272500771</c:v>
                </c:pt>
                <c:pt idx="203">
                  <c:v>0.11800177906777076</c:v>
                </c:pt>
                <c:pt idx="204">
                  <c:v>0.11730804201063461</c:v>
                </c:pt>
                <c:pt idx="205">
                  <c:v>0.11661715566093189</c:v>
                </c:pt>
                <c:pt idx="206">
                  <c:v>0.11592909448397293</c:v>
                </c:pt>
                <c:pt idx="207">
                  <c:v>0.11524383329638643</c:v>
                </c:pt>
                <c:pt idx="208">
                  <c:v>0.11456134725961531</c:v>
                </c:pt>
                <c:pt idx="209">
                  <c:v>0.11388161187356427</c:v>
                </c:pt>
                <c:pt idx="210">
                  <c:v>0.11320460297039281</c:v>
                </c:pt>
                <c:pt idx="211">
                  <c:v>0.11253029670845216</c:v>
                </c:pt>
                <c:pt idx="212">
                  <c:v>0.11185866956636037</c:v>
                </c:pt>
                <c:pt idx="213">
                  <c:v>0.11118969833721315</c:v>
                </c:pt>
                <c:pt idx="214">
                  <c:v>0.11052336012292485</c:v>
                </c:pt>
                <c:pt idx="215">
                  <c:v>0.10985963232869844</c:v>
                </c:pt>
                <c:pt idx="216">
                  <c:v>0.10919849265761883</c:v>
                </c:pt>
                <c:pt idx="217">
                  <c:v>0.10853991910536742</c:v>
                </c:pt>
                <c:pt idx="218">
                  <c:v>0.1078838899550546</c:v>
                </c:pt>
                <c:pt idx="219">
                  <c:v>0.10723038377216576</c:v>
                </c:pt>
                <c:pt idx="220">
                  <c:v>0.10657937939962026</c:v>
                </c:pt>
                <c:pt idx="221">
                  <c:v>0.10593085595293794</c:v>
                </c:pt>
                <c:pt idx="222">
                  <c:v>0.10528479281551106</c:v>
                </c:pt>
                <c:pt idx="223">
                  <c:v>0.10464116963398007</c:v>
                </c:pt>
                <c:pt idx="224">
                  <c:v>0.10399996631370856</c:v>
                </c:pt>
                <c:pt idx="225">
                  <c:v>0.10336116301435661</c:v>
                </c:pt>
                <c:pt idx="226">
                  <c:v>0.10272474014554867</c:v>
                </c:pt>
                <c:pt idx="227">
                  <c:v>0.10209067836263441</c:v>
                </c:pt>
                <c:pt idx="228">
                  <c:v>0.10145895856253917</c:v>
                </c:pt>
                <c:pt idx="229">
                  <c:v>0.10082956187970338</c:v>
                </c:pt>
                <c:pt idx="230">
                  <c:v>0.10020246968210655</c:v>
                </c:pt>
                <c:pt idx="231">
                  <c:v>9.9577663567375296E-2</c:v>
                </c:pt>
                <c:pt idx="232">
                  <c:v>9.8955125358973106E-2</c:v>
                </c:pt>
                <c:pt idx="233">
                  <c:v>9.8334837102468264E-2</c:v>
                </c:pt>
                <c:pt idx="234">
                  <c:v>9.7716781061881197E-2</c:v>
                </c:pt>
                <c:pt idx="235">
                  <c:v>9.7100939716104673E-2</c:v>
                </c:pt>
                <c:pt idx="236">
                  <c:v>9.648729575540016E-2</c:v>
                </c:pt>
                <c:pt idx="237">
                  <c:v>9.5875832077963574E-2</c:v>
                </c:pt>
                <c:pt idx="238">
                  <c:v>9.5266531786562969E-2</c:v>
                </c:pt>
                <c:pt idx="239">
                  <c:v>9.4659378185243281E-2</c:v>
                </c:pt>
                <c:pt idx="240">
                  <c:v>9.4054354776098137E-2</c:v>
                </c:pt>
                <c:pt idx="241">
                  <c:v>9.3451445256106602E-2</c:v>
                </c:pt>
                <c:pt idx="242">
                  <c:v>9.2850633514033332E-2</c:v>
                </c:pt>
                <c:pt idx="243">
                  <c:v>9.2251903627390663E-2</c:v>
                </c:pt>
                <c:pt idx="244">
                  <c:v>9.1655239859461002E-2</c:v>
                </c:pt>
                <c:pt idx="245">
                  <c:v>9.1060626656378152E-2</c:v>
                </c:pt>
                <c:pt idx="246">
                  <c:v>9.0468048644266386E-2</c:v>
                </c:pt>
                <c:pt idx="247">
                  <c:v>8.9877490626435463E-2</c:v>
                </c:pt>
                <c:pt idx="248">
                  <c:v>8.9288937580630945E-2</c:v>
                </c:pt>
                <c:pt idx="249">
                  <c:v>8.8702374656337679E-2</c:v>
                </c:pt>
                <c:pt idx="250">
                  <c:v>8.8117787172135587E-2</c:v>
                </c:pt>
                <c:pt idx="251">
                  <c:v>8.7535160613106511E-2</c:v>
                </c:pt>
                <c:pt idx="252">
                  <c:v>8.6954480628291919E-2</c:v>
                </c:pt>
                <c:pt idx="253">
                  <c:v>8.637573302819801E-2</c:v>
                </c:pt>
                <c:pt idx="254">
                  <c:v>8.579890378234889E-2</c:v>
                </c:pt>
                <c:pt idx="255">
                  <c:v>8.5223979016887164E-2</c:v>
                </c:pt>
                <c:pt idx="256">
                  <c:v>8.4650945012218815E-2</c:v>
                </c:pt>
                <c:pt idx="257">
                  <c:v>8.4079788200702943E-2</c:v>
                </c:pt>
                <c:pt idx="258">
                  <c:v>8.3510495164385579E-2</c:v>
                </c:pt>
                <c:pt idx="259">
                  <c:v>8.2943052632774683E-2</c:v>
                </c:pt>
                <c:pt idx="260">
                  <c:v>8.2377447480658006E-2</c:v>
                </c:pt>
                <c:pt idx="261">
                  <c:v>8.1813666725960243E-2</c:v>
                </c:pt>
                <c:pt idx="262">
                  <c:v>8.1251697527641054E-2</c:v>
                </c:pt>
                <c:pt idx="263">
                  <c:v>8.0691527183631151E-2</c:v>
                </c:pt>
                <c:pt idx="264">
                  <c:v>8.0133143128805928E-2</c:v>
                </c:pt>
                <c:pt idx="265">
                  <c:v>7.9576532932997157E-2</c:v>
                </c:pt>
                <c:pt idx="266">
                  <c:v>7.9021684299040884E-2</c:v>
                </c:pt>
                <c:pt idx="267">
                  <c:v>7.8468585060859186E-2</c:v>
                </c:pt>
                <c:pt idx="268">
                  <c:v>7.791722318157901E-2</c:v>
                </c:pt>
                <c:pt idx="269">
                  <c:v>7.7367586751683315E-2</c:v>
                </c:pt>
                <c:pt idx="270">
                  <c:v>7.681966398719553E-2</c:v>
                </c:pt>
                <c:pt idx="271">
                  <c:v>7.6273443227897419E-2</c:v>
                </c:pt>
                <c:pt idx="272">
                  <c:v>7.572891293557793E-2</c:v>
                </c:pt>
                <c:pt idx="273">
                  <c:v>7.5186061692313233E-2</c:v>
                </c:pt>
                <c:pt idx="274">
                  <c:v>7.4644878198777631E-2</c:v>
                </c:pt>
                <c:pt idx="275">
                  <c:v>7.4105351272583886E-2</c:v>
                </c:pt>
                <c:pt idx="276">
                  <c:v>7.3567469846652633E-2</c:v>
                </c:pt>
                <c:pt idx="277">
                  <c:v>7.3031222967610665E-2</c:v>
                </c:pt>
                <c:pt idx="278">
                  <c:v>7.2496599794217298E-2</c:v>
                </c:pt>
                <c:pt idx="279">
                  <c:v>7.1963589595817168E-2</c:v>
                </c:pt>
                <c:pt idx="280">
                  <c:v>7.1432181750821333E-2</c:v>
                </c:pt>
                <c:pt idx="281">
                  <c:v>7.0902365745212692E-2</c:v>
                </c:pt>
                <c:pt idx="282">
                  <c:v>7.0374131171079157E-2</c:v>
                </c:pt>
                <c:pt idx="283">
                  <c:v>6.9847467725170587E-2</c:v>
                </c:pt>
                <c:pt idx="284">
                  <c:v>6.932236520748003E-2</c:v>
                </c:pt>
                <c:pt idx="285">
                  <c:v>6.8798813519851287E-2</c:v>
                </c:pt>
                <c:pt idx="286">
                  <c:v>6.8276802664607117E-2</c:v>
                </c:pt>
                <c:pt idx="287">
                  <c:v>6.7756322743203201E-2</c:v>
                </c:pt>
                <c:pt idx="288">
                  <c:v>6.7237363954903095E-2</c:v>
                </c:pt>
                <c:pt idx="289">
                  <c:v>6.6719916595476159E-2</c:v>
                </c:pt>
                <c:pt idx="290">
                  <c:v>6.6203971055917465E-2</c:v>
                </c:pt>
                <c:pt idx="291">
                  <c:v>6.5689517821187926E-2</c:v>
                </c:pt>
                <c:pt idx="292">
                  <c:v>6.5176547468976942E-2</c:v>
                </c:pt>
                <c:pt idx="293">
                  <c:v>6.466505066848427E-2</c:v>
                </c:pt>
                <c:pt idx="294">
                  <c:v>6.4155018179222201E-2</c:v>
                </c:pt>
                <c:pt idx="295">
                  <c:v>6.3646440849838504E-2</c:v>
                </c:pt>
                <c:pt idx="296">
                  <c:v>6.3139309616956685E-2</c:v>
                </c:pt>
                <c:pt idx="297">
                  <c:v>6.263361550403701E-2</c:v>
                </c:pt>
                <c:pt idx="298">
                  <c:v>6.2129349620255181E-2</c:v>
                </c:pt>
                <c:pt idx="299">
                  <c:v>6.1626503159399437E-2</c:v>
                </c:pt>
                <c:pt idx="300">
                  <c:v>6.1125067398785093E-2</c:v>
                </c:pt>
                <c:pt idx="301">
                  <c:v>6.0625033698187503E-2</c:v>
                </c:pt>
                <c:pt idx="302">
                  <c:v>6.0126393498790676E-2</c:v>
                </c:pt>
                <c:pt idx="303">
                  <c:v>5.9629138322154218E-2</c:v>
                </c:pt>
                <c:pt idx="304">
                  <c:v>5.9133259769196256E-2</c:v>
                </c:pt>
                <c:pt idx="305">
                  <c:v>5.8638749519191569E-2</c:v>
                </c:pt>
                <c:pt idx="306">
                  <c:v>5.8145599328787267E-2</c:v>
                </c:pt>
                <c:pt idx="307">
                  <c:v>5.7653801031032792E-2</c:v>
                </c:pt>
                <c:pt idx="308">
                  <c:v>5.7163346534425452E-2</c:v>
                </c:pt>
                <c:pt idx="309">
                  <c:v>5.6674227821971512E-2</c:v>
                </c:pt>
                <c:pt idx="310">
                  <c:v>5.6186436950260821E-2</c:v>
                </c:pt>
                <c:pt idx="311">
                  <c:v>5.5699966048557203E-2</c:v>
                </c:pt>
                <c:pt idx="312">
                  <c:v>5.5214807317901848E-2</c:v>
                </c:pt>
                <c:pt idx="313">
                  <c:v>5.4730953030231677E-2</c:v>
                </c:pt>
                <c:pt idx="314">
                  <c:v>5.424839552751004E-2</c:v>
                </c:pt>
                <c:pt idx="315">
                  <c:v>5.3767127220871846E-2</c:v>
                </c:pt>
                <c:pt idx="316">
                  <c:v>5.3287140589781457E-2</c:v>
                </c:pt>
                <c:pt idx="317">
                  <c:v>5.2808428181203237E-2</c:v>
                </c:pt>
                <c:pt idx="318">
                  <c:v>5.2330982608785437E-2</c:v>
                </c:pt>
                <c:pt idx="319">
                  <c:v>5.1854796552055382E-2</c:v>
                </c:pt>
                <c:pt idx="320">
                  <c:v>5.1379862755628225E-2</c:v>
                </c:pt>
                <c:pt idx="321">
                  <c:v>5.0906174028425788E-2</c:v>
                </c:pt>
                <c:pt idx="322">
                  <c:v>5.0433723242909845E-2</c:v>
                </c:pt>
                <c:pt idx="323">
                  <c:v>4.9962503334323727E-2</c:v>
                </c:pt>
                <c:pt idx="324">
                  <c:v>4.949250729994803E-2</c:v>
                </c:pt>
                <c:pt idx="325">
                  <c:v>4.902372819836609E-2</c:v>
                </c:pt>
                <c:pt idx="326">
                  <c:v>4.855615914874023E-2</c:v>
                </c:pt>
                <c:pt idx="327">
                  <c:v>4.8089793330099662E-2</c:v>
                </c:pt>
                <c:pt idx="328">
                  <c:v>4.7624623980637715E-2</c:v>
                </c:pt>
                <c:pt idx="329">
                  <c:v>4.7160644397020501E-2</c:v>
                </c:pt>
                <c:pt idx="330">
                  <c:v>4.6697847933705239E-2</c:v>
                </c:pt>
                <c:pt idx="331">
                  <c:v>4.6236228002268454E-2</c:v>
                </c:pt>
                <c:pt idx="332">
                  <c:v>4.5775778070744622E-2</c:v>
                </c:pt>
                <c:pt idx="333">
                  <c:v>4.5316491662973357E-2</c:v>
                </c:pt>
                <c:pt idx="334">
                  <c:v>4.4858362357957149E-2</c:v>
                </c:pt>
                <c:pt idx="335">
                  <c:v>4.4401383789227644E-2</c:v>
                </c:pt>
                <c:pt idx="336">
                  <c:v>4.3945549644221815E-2</c:v>
                </c:pt>
                <c:pt idx="337">
                  <c:v>4.3490853663666007E-2</c:v>
                </c:pt>
                <c:pt idx="338">
                  <c:v>4.30372896409702E-2</c:v>
                </c:pt>
                <c:pt idx="339">
                  <c:v>4.2584851421629599E-2</c:v>
                </c:pt>
                <c:pt idx="340">
                  <c:v>4.2133532902635995E-2</c:v>
                </c:pt>
                <c:pt idx="341">
                  <c:v>4.1683328031896116E-2</c:v>
                </c:pt>
                <c:pt idx="342">
                  <c:v>4.1234230807659533E-2</c:v>
                </c:pt>
                <c:pt idx="343">
                  <c:v>4.0786235277954108E-2</c:v>
                </c:pt>
                <c:pt idx="344">
                  <c:v>4.0339335540028887E-2</c:v>
                </c:pt>
                <c:pt idx="345">
                  <c:v>3.9893525739806091E-2</c:v>
                </c:pt>
                <c:pt idx="346">
                  <c:v>3.9448800071338996E-2</c:v>
                </c:pt>
                <c:pt idx="347">
                  <c:v>3.9005152776279695E-2</c:v>
                </c:pt>
                <c:pt idx="348">
                  <c:v>3.8562578143351622E-2</c:v>
                </c:pt>
                <c:pt idx="349">
                  <c:v>3.8121070507831978E-2</c:v>
                </c:pt>
                <c:pt idx="350">
                  <c:v>3.768062425103913E-2</c:v>
                </c:pt>
                <c:pt idx="351">
                  <c:v>3.7241233799829132E-2</c:v>
                </c:pt>
                <c:pt idx="352">
                  <c:v>3.6802893626096678E-2</c:v>
                </c:pt>
                <c:pt idx="353">
                  <c:v>3.6365598246286046E-2</c:v>
                </c:pt>
                <c:pt idx="354">
                  <c:v>3.5929342220905602E-2</c:v>
                </c:pt>
                <c:pt idx="355">
                  <c:v>3.549412015405129E-2</c:v>
                </c:pt>
                <c:pt idx="356">
                  <c:v>3.5059926692935339E-2</c:v>
                </c:pt>
                <c:pt idx="357">
                  <c:v>3.4626756527421754E-2</c:v>
                </c:pt>
                <c:pt idx="358">
                  <c:v>3.4194604389568228E-2</c:v>
                </c:pt>
                <c:pt idx="359">
                  <c:v>3.3763465053173847E-2</c:v>
                </c:pt>
                <c:pt idx="360">
                  <c:v>3.3333333333333326E-2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0"/>
          <c:order val="2"/>
          <c:tx>
            <c:v>JDL, aufgeteilt</c:v>
          </c:tx>
          <c:spPr>
            <a:noFill/>
            <a:ln w="19050">
              <a:solidFill>
                <a:schemeClr val="tx1"/>
              </a:solidFill>
            </a:ln>
          </c:spPr>
          <c:cat>
            <c:numRef>
              <c:f>'Theorie Ausl. el.'!$K$11:$K$888</c:f>
              <c:numCache>
                <c:formatCode>General</c:formatCode>
                <c:ptCount val="878"/>
                <c:pt idx="0">
                  <c:v>0</c:v>
                </c:pt>
                <c:pt idx="1">
                  <c:v>1.1415525114155251E-3</c:v>
                </c:pt>
                <c:pt idx="2">
                  <c:v>2.2831050228310501E-3</c:v>
                </c:pt>
                <c:pt idx="3">
                  <c:v>3.4246575342465752E-3</c:v>
                </c:pt>
                <c:pt idx="4">
                  <c:v>4.5662100456621002E-3</c:v>
                </c:pt>
                <c:pt idx="5">
                  <c:v>5.7077625570776253E-3</c:v>
                </c:pt>
                <c:pt idx="6">
                  <c:v>6.8493150684931503E-3</c:v>
                </c:pt>
                <c:pt idx="7">
                  <c:v>7.9908675799086754E-3</c:v>
                </c:pt>
                <c:pt idx="8">
                  <c:v>9.1324200913242004E-3</c:v>
                </c:pt>
                <c:pt idx="9">
                  <c:v>1.0273972602739725E-2</c:v>
                </c:pt>
                <c:pt idx="10">
                  <c:v>1.1415525114155251E-2</c:v>
                </c:pt>
                <c:pt idx="11">
                  <c:v>1.2557077625570776E-2</c:v>
                </c:pt>
                <c:pt idx="12">
                  <c:v>1.3698630136986301E-2</c:v>
                </c:pt>
                <c:pt idx="13">
                  <c:v>1.4840182648401826E-2</c:v>
                </c:pt>
                <c:pt idx="14">
                  <c:v>1.5981735159817351E-2</c:v>
                </c:pt>
                <c:pt idx="15">
                  <c:v>1.7123287671232876E-2</c:v>
                </c:pt>
                <c:pt idx="16">
                  <c:v>1.8264840182648401E-2</c:v>
                </c:pt>
                <c:pt idx="17">
                  <c:v>1.9406392694063926E-2</c:v>
                </c:pt>
                <c:pt idx="18">
                  <c:v>2.0547945205479451E-2</c:v>
                </c:pt>
                <c:pt idx="19">
                  <c:v>2.1689497716894976E-2</c:v>
                </c:pt>
                <c:pt idx="20">
                  <c:v>2.2831050228310501E-2</c:v>
                </c:pt>
                <c:pt idx="21">
                  <c:v>2.3972602739726026E-2</c:v>
                </c:pt>
                <c:pt idx="22">
                  <c:v>2.5114155251141551E-2</c:v>
                </c:pt>
                <c:pt idx="23">
                  <c:v>2.6255707762557076E-2</c:v>
                </c:pt>
                <c:pt idx="24">
                  <c:v>2.7397260273972601E-2</c:v>
                </c:pt>
                <c:pt idx="25">
                  <c:v>2.8538812785388126E-2</c:v>
                </c:pt>
                <c:pt idx="26">
                  <c:v>2.9680365296803651E-2</c:v>
                </c:pt>
                <c:pt idx="27">
                  <c:v>3.0821917808219176E-2</c:v>
                </c:pt>
                <c:pt idx="28">
                  <c:v>3.1963470319634701E-2</c:v>
                </c:pt>
                <c:pt idx="29">
                  <c:v>3.3105022831050226E-2</c:v>
                </c:pt>
                <c:pt idx="30">
                  <c:v>3.4246575342465752E-2</c:v>
                </c:pt>
                <c:pt idx="31">
                  <c:v>3.5388127853881277E-2</c:v>
                </c:pt>
                <c:pt idx="32">
                  <c:v>3.6529680365296802E-2</c:v>
                </c:pt>
                <c:pt idx="33">
                  <c:v>3.7671232876712327E-2</c:v>
                </c:pt>
                <c:pt idx="34">
                  <c:v>3.8812785388127852E-2</c:v>
                </c:pt>
                <c:pt idx="35">
                  <c:v>3.9954337899543377E-2</c:v>
                </c:pt>
                <c:pt idx="36">
                  <c:v>4.1095890410958902E-2</c:v>
                </c:pt>
                <c:pt idx="37">
                  <c:v>4.2237442922374427E-2</c:v>
                </c:pt>
                <c:pt idx="38">
                  <c:v>4.3378995433789952E-2</c:v>
                </c:pt>
                <c:pt idx="39">
                  <c:v>4.4520547945205477E-2</c:v>
                </c:pt>
                <c:pt idx="40">
                  <c:v>4.5662100456621002E-2</c:v>
                </c:pt>
                <c:pt idx="41">
                  <c:v>4.6803652968036527E-2</c:v>
                </c:pt>
                <c:pt idx="42">
                  <c:v>4.7945205479452052E-2</c:v>
                </c:pt>
                <c:pt idx="43">
                  <c:v>4.9086757990867577E-2</c:v>
                </c:pt>
                <c:pt idx="44">
                  <c:v>5.0228310502283102E-2</c:v>
                </c:pt>
                <c:pt idx="45">
                  <c:v>5.1369863013698627E-2</c:v>
                </c:pt>
                <c:pt idx="46">
                  <c:v>5.2511415525114152E-2</c:v>
                </c:pt>
                <c:pt idx="47">
                  <c:v>5.3652968036529677E-2</c:v>
                </c:pt>
                <c:pt idx="48">
                  <c:v>5.4794520547945202E-2</c:v>
                </c:pt>
                <c:pt idx="49">
                  <c:v>5.5936073059360727E-2</c:v>
                </c:pt>
                <c:pt idx="50">
                  <c:v>5.7077625570776253E-2</c:v>
                </c:pt>
                <c:pt idx="51">
                  <c:v>5.8219178082191778E-2</c:v>
                </c:pt>
                <c:pt idx="52">
                  <c:v>5.9360730593607303E-2</c:v>
                </c:pt>
                <c:pt idx="53">
                  <c:v>6.0502283105022828E-2</c:v>
                </c:pt>
                <c:pt idx="54">
                  <c:v>6.1643835616438353E-2</c:v>
                </c:pt>
                <c:pt idx="55">
                  <c:v>6.2785388127853878E-2</c:v>
                </c:pt>
                <c:pt idx="56">
                  <c:v>6.3926940639269403E-2</c:v>
                </c:pt>
                <c:pt idx="57">
                  <c:v>6.5068493150684928E-2</c:v>
                </c:pt>
                <c:pt idx="58">
                  <c:v>6.6210045662100453E-2</c:v>
                </c:pt>
                <c:pt idx="59">
                  <c:v>6.7351598173515978E-2</c:v>
                </c:pt>
                <c:pt idx="60">
                  <c:v>6.8493150684931503E-2</c:v>
                </c:pt>
                <c:pt idx="61">
                  <c:v>6.9634703196347028E-2</c:v>
                </c:pt>
                <c:pt idx="62">
                  <c:v>7.0776255707762553E-2</c:v>
                </c:pt>
                <c:pt idx="63">
                  <c:v>7.1917808219178078E-2</c:v>
                </c:pt>
                <c:pt idx="64">
                  <c:v>7.3059360730593603E-2</c:v>
                </c:pt>
                <c:pt idx="65">
                  <c:v>7.4200913242009128E-2</c:v>
                </c:pt>
                <c:pt idx="66">
                  <c:v>7.5342465753424653E-2</c:v>
                </c:pt>
                <c:pt idx="67">
                  <c:v>7.6484018264840178E-2</c:v>
                </c:pt>
                <c:pt idx="68">
                  <c:v>7.7625570776255703E-2</c:v>
                </c:pt>
                <c:pt idx="69">
                  <c:v>7.8767123287671229E-2</c:v>
                </c:pt>
                <c:pt idx="70">
                  <c:v>7.9908675799086754E-2</c:v>
                </c:pt>
                <c:pt idx="71">
                  <c:v>8.1050228310502279E-2</c:v>
                </c:pt>
                <c:pt idx="72">
                  <c:v>8.2191780821917804E-2</c:v>
                </c:pt>
                <c:pt idx="73">
                  <c:v>8.3333333333333329E-2</c:v>
                </c:pt>
                <c:pt idx="74">
                  <c:v>8.4474885844748854E-2</c:v>
                </c:pt>
                <c:pt idx="75">
                  <c:v>8.5616438356164379E-2</c:v>
                </c:pt>
                <c:pt idx="76">
                  <c:v>8.6757990867579904E-2</c:v>
                </c:pt>
                <c:pt idx="77">
                  <c:v>8.7899543378995429E-2</c:v>
                </c:pt>
                <c:pt idx="78">
                  <c:v>8.9041095890410954E-2</c:v>
                </c:pt>
                <c:pt idx="79">
                  <c:v>9.0182648401826479E-2</c:v>
                </c:pt>
                <c:pt idx="80">
                  <c:v>9.1324200913242004E-2</c:v>
                </c:pt>
                <c:pt idx="81">
                  <c:v>9.2465753424657529E-2</c:v>
                </c:pt>
                <c:pt idx="82">
                  <c:v>9.3607305936073054E-2</c:v>
                </c:pt>
                <c:pt idx="83">
                  <c:v>9.4748858447488579E-2</c:v>
                </c:pt>
                <c:pt idx="84">
                  <c:v>9.5890410958904104E-2</c:v>
                </c:pt>
                <c:pt idx="85">
                  <c:v>9.7031963470319629E-2</c:v>
                </c:pt>
                <c:pt idx="86">
                  <c:v>9.8173515981735154E-2</c:v>
                </c:pt>
                <c:pt idx="87">
                  <c:v>9.9315068493150679E-2</c:v>
                </c:pt>
                <c:pt idx="88">
                  <c:v>0.1004566210045662</c:v>
                </c:pt>
                <c:pt idx="89">
                  <c:v>0.10159817351598173</c:v>
                </c:pt>
                <c:pt idx="90">
                  <c:v>0.10273972602739725</c:v>
                </c:pt>
                <c:pt idx="91">
                  <c:v>0.10388127853881278</c:v>
                </c:pt>
                <c:pt idx="92">
                  <c:v>0.1050228310502283</c:v>
                </c:pt>
                <c:pt idx="93">
                  <c:v>0.10616438356164383</c:v>
                </c:pt>
                <c:pt idx="94">
                  <c:v>0.10730593607305935</c:v>
                </c:pt>
                <c:pt idx="95">
                  <c:v>0.10844748858447488</c:v>
                </c:pt>
                <c:pt idx="96">
                  <c:v>0.1095890410958904</c:v>
                </c:pt>
                <c:pt idx="97">
                  <c:v>0.11073059360730593</c:v>
                </c:pt>
                <c:pt idx="98">
                  <c:v>0.11187214611872145</c:v>
                </c:pt>
                <c:pt idx="99">
                  <c:v>0.11301369863013698</c:v>
                </c:pt>
                <c:pt idx="100">
                  <c:v>0.11415525114155251</c:v>
                </c:pt>
                <c:pt idx="101">
                  <c:v>0.11529680365296803</c:v>
                </c:pt>
                <c:pt idx="102">
                  <c:v>0.11643835616438356</c:v>
                </c:pt>
                <c:pt idx="103">
                  <c:v>0.11757990867579908</c:v>
                </c:pt>
                <c:pt idx="104">
                  <c:v>0.11872146118721461</c:v>
                </c:pt>
                <c:pt idx="105">
                  <c:v>0.11986301369863013</c:v>
                </c:pt>
                <c:pt idx="106">
                  <c:v>0.12100456621004566</c:v>
                </c:pt>
                <c:pt idx="107">
                  <c:v>0.12214611872146118</c:v>
                </c:pt>
                <c:pt idx="108">
                  <c:v>0.12328767123287671</c:v>
                </c:pt>
                <c:pt idx="109">
                  <c:v>0.12442922374429223</c:v>
                </c:pt>
                <c:pt idx="110">
                  <c:v>0.12557077625570776</c:v>
                </c:pt>
                <c:pt idx="111">
                  <c:v>0.12671232876712329</c:v>
                </c:pt>
                <c:pt idx="112">
                  <c:v>0.12785388127853881</c:v>
                </c:pt>
                <c:pt idx="113">
                  <c:v>0.12899543378995434</c:v>
                </c:pt>
                <c:pt idx="114">
                  <c:v>0.13013698630136986</c:v>
                </c:pt>
                <c:pt idx="115">
                  <c:v>0.13127853881278539</c:v>
                </c:pt>
                <c:pt idx="116">
                  <c:v>0.13242009132420091</c:v>
                </c:pt>
                <c:pt idx="117">
                  <c:v>0.13356164383561644</c:v>
                </c:pt>
                <c:pt idx="118">
                  <c:v>0.13470319634703196</c:v>
                </c:pt>
                <c:pt idx="119">
                  <c:v>0.13584474885844749</c:v>
                </c:pt>
                <c:pt idx="120">
                  <c:v>0.13698630136986301</c:v>
                </c:pt>
                <c:pt idx="121">
                  <c:v>0.13812785388127855</c:v>
                </c:pt>
                <c:pt idx="122">
                  <c:v>0.13926940639269406</c:v>
                </c:pt>
                <c:pt idx="123">
                  <c:v>0.1404109589041096</c:v>
                </c:pt>
                <c:pt idx="124">
                  <c:v>0.14155251141552511</c:v>
                </c:pt>
                <c:pt idx="125">
                  <c:v>0.14269406392694065</c:v>
                </c:pt>
                <c:pt idx="126">
                  <c:v>0.14383561643835616</c:v>
                </c:pt>
                <c:pt idx="127">
                  <c:v>0.1449771689497717</c:v>
                </c:pt>
                <c:pt idx="128">
                  <c:v>0.14611872146118721</c:v>
                </c:pt>
                <c:pt idx="129">
                  <c:v>0.14726027397260275</c:v>
                </c:pt>
                <c:pt idx="130">
                  <c:v>0.14840182648401826</c:v>
                </c:pt>
                <c:pt idx="131">
                  <c:v>0.1495433789954338</c:v>
                </c:pt>
                <c:pt idx="132">
                  <c:v>0.15068493150684931</c:v>
                </c:pt>
                <c:pt idx="133">
                  <c:v>0.15182648401826485</c:v>
                </c:pt>
                <c:pt idx="134">
                  <c:v>0.15296803652968036</c:v>
                </c:pt>
                <c:pt idx="135">
                  <c:v>0.1541095890410959</c:v>
                </c:pt>
                <c:pt idx="136">
                  <c:v>0.15525114155251141</c:v>
                </c:pt>
                <c:pt idx="137">
                  <c:v>0.15639269406392695</c:v>
                </c:pt>
                <c:pt idx="138">
                  <c:v>0.15753424657534246</c:v>
                </c:pt>
                <c:pt idx="139">
                  <c:v>0.158675799086758</c:v>
                </c:pt>
                <c:pt idx="140">
                  <c:v>0.15981735159817351</c:v>
                </c:pt>
                <c:pt idx="141">
                  <c:v>0.16095890410958905</c:v>
                </c:pt>
                <c:pt idx="142">
                  <c:v>0.16210045662100456</c:v>
                </c:pt>
                <c:pt idx="143">
                  <c:v>0.1632420091324201</c:v>
                </c:pt>
                <c:pt idx="144">
                  <c:v>0.16438356164383561</c:v>
                </c:pt>
                <c:pt idx="145">
                  <c:v>0.16552511415525115</c:v>
                </c:pt>
                <c:pt idx="146">
                  <c:v>0.16666666666666666</c:v>
                </c:pt>
                <c:pt idx="147">
                  <c:v>0.1678082191780822</c:v>
                </c:pt>
                <c:pt idx="148">
                  <c:v>0.16894977168949771</c:v>
                </c:pt>
                <c:pt idx="149">
                  <c:v>0.17009132420091325</c:v>
                </c:pt>
                <c:pt idx="150">
                  <c:v>0.17123287671232876</c:v>
                </c:pt>
                <c:pt idx="151">
                  <c:v>0.1723744292237443</c:v>
                </c:pt>
                <c:pt idx="152">
                  <c:v>0.17351598173515981</c:v>
                </c:pt>
                <c:pt idx="153">
                  <c:v>0.17465753424657535</c:v>
                </c:pt>
                <c:pt idx="154">
                  <c:v>0.17579908675799086</c:v>
                </c:pt>
                <c:pt idx="155">
                  <c:v>0.1769406392694064</c:v>
                </c:pt>
                <c:pt idx="156">
                  <c:v>0.17808219178082191</c:v>
                </c:pt>
                <c:pt idx="157">
                  <c:v>0.17922374429223745</c:v>
                </c:pt>
                <c:pt idx="158">
                  <c:v>0.18036529680365296</c:v>
                </c:pt>
                <c:pt idx="159">
                  <c:v>0.1815068493150685</c:v>
                </c:pt>
                <c:pt idx="160">
                  <c:v>0.18264840182648401</c:v>
                </c:pt>
                <c:pt idx="161">
                  <c:v>0.18378995433789955</c:v>
                </c:pt>
                <c:pt idx="162">
                  <c:v>0.18493150684931506</c:v>
                </c:pt>
                <c:pt idx="163">
                  <c:v>0.1860730593607306</c:v>
                </c:pt>
                <c:pt idx="164">
                  <c:v>0.18721461187214611</c:v>
                </c:pt>
                <c:pt idx="165">
                  <c:v>0.18835616438356165</c:v>
                </c:pt>
                <c:pt idx="166">
                  <c:v>0.18949771689497716</c:v>
                </c:pt>
                <c:pt idx="167">
                  <c:v>0.1906392694063927</c:v>
                </c:pt>
                <c:pt idx="168">
                  <c:v>0.19178082191780821</c:v>
                </c:pt>
                <c:pt idx="169">
                  <c:v>0.19292237442922375</c:v>
                </c:pt>
                <c:pt idx="170">
                  <c:v>0.19406392694063926</c:v>
                </c:pt>
                <c:pt idx="171">
                  <c:v>0.1952054794520548</c:v>
                </c:pt>
                <c:pt idx="172">
                  <c:v>0.19634703196347031</c:v>
                </c:pt>
                <c:pt idx="173">
                  <c:v>0.19748858447488585</c:v>
                </c:pt>
                <c:pt idx="174">
                  <c:v>0.19863013698630136</c:v>
                </c:pt>
                <c:pt idx="175">
                  <c:v>0.1997716894977169</c:v>
                </c:pt>
                <c:pt idx="176">
                  <c:v>0.20091324200913241</c:v>
                </c:pt>
                <c:pt idx="177">
                  <c:v>0.20205479452054795</c:v>
                </c:pt>
                <c:pt idx="178">
                  <c:v>0.20319634703196346</c:v>
                </c:pt>
                <c:pt idx="179">
                  <c:v>0.204337899543379</c:v>
                </c:pt>
                <c:pt idx="180">
                  <c:v>0.20547945205479451</c:v>
                </c:pt>
                <c:pt idx="181">
                  <c:v>0.20662100456621005</c:v>
                </c:pt>
                <c:pt idx="182">
                  <c:v>0.20776255707762556</c:v>
                </c:pt>
                <c:pt idx="183">
                  <c:v>0.2089041095890411</c:v>
                </c:pt>
                <c:pt idx="184">
                  <c:v>0.21004566210045661</c:v>
                </c:pt>
                <c:pt idx="185">
                  <c:v>0.21118721461187215</c:v>
                </c:pt>
                <c:pt idx="186">
                  <c:v>0.21232876712328766</c:v>
                </c:pt>
                <c:pt idx="187">
                  <c:v>0.2134703196347032</c:v>
                </c:pt>
                <c:pt idx="188">
                  <c:v>0.21461187214611871</c:v>
                </c:pt>
                <c:pt idx="189">
                  <c:v>0.21575342465753425</c:v>
                </c:pt>
                <c:pt idx="190">
                  <c:v>0.21689497716894976</c:v>
                </c:pt>
                <c:pt idx="191">
                  <c:v>0.2180365296803653</c:v>
                </c:pt>
                <c:pt idx="192">
                  <c:v>0.21917808219178081</c:v>
                </c:pt>
                <c:pt idx="193">
                  <c:v>0.22031963470319635</c:v>
                </c:pt>
                <c:pt idx="194">
                  <c:v>0.22146118721461186</c:v>
                </c:pt>
                <c:pt idx="195">
                  <c:v>0.2226027397260274</c:v>
                </c:pt>
                <c:pt idx="196">
                  <c:v>0.22374429223744291</c:v>
                </c:pt>
                <c:pt idx="197">
                  <c:v>0.22488584474885845</c:v>
                </c:pt>
                <c:pt idx="198">
                  <c:v>0.22602739726027396</c:v>
                </c:pt>
                <c:pt idx="199">
                  <c:v>0.2271689497716895</c:v>
                </c:pt>
                <c:pt idx="200">
                  <c:v>0.22831050228310501</c:v>
                </c:pt>
                <c:pt idx="201">
                  <c:v>0.22945205479452055</c:v>
                </c:pt>
                <c:pt idx="202">
                  <c:v>0.23059360730593606</c:v>
                </c:pt>
                <c:pt idx="203">
                  <c:v>0.2317351598173516</c:v>
                </c:pt>
                <c:pt idx="204">
                  <c:v>0.23287671232876711</c:v>
                </c:pt>
                <c:pt idx="205">
                  <c:v>0.23401826484018265</c:v>
                </c:pt>
                <c:pt idx="206">
                  <c:v>0.23515981735159816</c:v>
                </c:pt>
                <c:pt idx="207">
                  <c:v>0.2363013698630137</c:v>
                </c:pt>
                <c:pt idx="208">
                  <c:v>0.23744292237442921</c:v>
                </c:pt>
                <c:pt idx="209">
                  <c:v>0.23858447488584475</c:v>
                </c:pt>
                <c:pt idx="210">
                  <c:v>0.23972602739726026</c:v>
                </c:pt>
                <c:pt idx="211">
                  <c:v>0.2408675799086758</c:v>
                </c:pt>
                <c:pt idx="212">
                  <c:v>0.24200913242009131</c:v>
                </c:pt>
                <c:pt idx="213">
                  <c:v>0.24315068493150685</c:v>
                </c:pt>
                <c:pt idx="214">
                  <c:v>0.24429223744292236</c:v>
                </c:pt>
                <c:pt idx="215">
                  <c:v>0.2454337899543379</c:v>
                </c:pt>
                <c:pt idx="216">
                  <c:v>0.24657534246575341</c:v>
                </c:pt>
                <c:pt idx="217">
                  <c:v>0.24771689497716895</c:v>
                </c:pt>
                <c:pt idx="218">
                  <c:v>0.24885844748858446</c:v>
                </c:pt>
                <c:pt idx="219">
                  <c:v>0.25</c:v>
                </c:pt>
                <c:pt idx="220">
                  <c:v>0.25114155251141551</c:v>
                </c:pt>
                <c:pt idx="221">
                  <c:v>0.25228310502283108</c:v>
                </c:pt>
                <c:pt idx="222">
                  <c:v>0.25342465753424659</c:v>
                </c:pt>
                <c:pt idx="223">
                  <c:v>0.2545662100456621</c:v>
                </c:pt>
                <c:pt idx="224">
                  <c:v>0.25570776255707761</c:v>
                </c:pt>
                <c:pt idx="225">
                  <c:v>0.25684931506849318</c:v>
                </c:pt>
                <c:pt idx="226">
                  <c:v>0.25799086757990869</c:v>
                </c:pt>
                <c:pt idx="227">
                  <c:v>0.2591324200913242</c:v>
                </c:pt>
                <c:pt idx="228">
                  <c:v>0.26027397260273971</c:v>
                </c:pt>
                <c:pt idx="229">
                  <c:v>0.26141552511415528</c:v>
                </c:pt>
                <c:pt idx="230">
                  <c:v>0.26255707762557079</c:v>
                </c:pt>
                <c:pt idx="231">
                  <c:v>0.2636986301369863</c:v>
                </c:pt>
                <c:pt idx="232">
                  <c:v>0.26484018264840181</c:v>
                </c:pt>
                <c:pt idx="233">
                  <c:v>0.26598173515981738</c:v>
                </c:pt>
                <c:pt idx="234">
                  <c:v>0.26712328767123289</c:v>
                </c:pt>
                <c:pt idx="235">
                  <c:v>0.2682648401826484</c:v>
                </c:pt>
                <c:pt idx="236">
                  <c:v>0.26940639269406391</c:v>
                </c:pt>
                <c:pt idx="237">
                  <c:v>0.27054794520547948</c:v>
                </c:pt>
                <c:pt idx="238">
                  <c:v>0.27168949771689499</c:v>
                </c:pt>
                <c:pt idx="239">
                  <c:v>0.2728310502283105</c:v>
                </c:pt>
                <c:pt idx="240">
                  <c:v>0.27397260273972601</c:v>
                </c:pt>
                <c:pt idx="241">
                  <c:v>0.27511415525114158</c:v>
                </c:pt>
                <c:pt idx="242">
                  <c:v>0.27625570776255709</c:v>
                </c:pt>
                <c:pt idx="243">
                  <c:v>0.2773972602739726</c:v>
                </c:pt>
                <c:pt idx="244">
                  <c:v>0.27853881278538811</c:v>
                </c:pt>
                <c:pt idx="245">
                  <c:v>0.27968036529680368</c:v>
                </c:pt>
                <c:pt idx="246">
                  <c:v>0.28082191780821919</c:v>
                </c:pt>
                <c:pt idx="247">
                  <c:v>0.2819634703196347</c:v>
                </c:pt>
                <c:pt idx="248">
                  <c:v>0.28310502283105021</c:v>
                </c:pt>
                <c:pt idx="249">
                  <c:v>0.28424657534246578</c:v>
                </c:pt>
                <c:pt idx="250">
                  <c:v>0.28538812785388129</c:v>
                </c:pt>
                <c:pt idx="251">
                  <c:v>0.2865296803652968</c:v>
                </c:pt>
                <c:pt idx="252">
                  <c:v>0.28767123287671231</c:v>
                </c:pt>
                <c:pt idx="253">
                  <c:v>0.28881278538812788</c:v>
                </c:pt>
                <c:pt idx="254">
                  <c:v>0.28995433789954339</c:v>
                </c:pt>
                <c:pt idx="255">
                  <c:v>0.2910958904109589</c:v>
                </c:pt>
                <c:pt idx="256">
                  <c:v>0.29223744292237441</c:v>
                </c:pt>
                <c:pt idx="257">
                  <c:v>0.29337899543378998</c:v>
                </c:pt>
                <c:pt idx="258">
                  <c:v>0.29452054794520549</c:v>
                </c:pt>
                <c:pt idx="259">
                  <c:v>0.295662100456621</c:v>
                </c:pt>
                <c:pt idx="260">
                  <c:v>0.29680365296803651</c:v>
                </c:pt>
                <c:pt idx="261">
                  <c:v>0.29794520547945208</c:v>
                </c:pt>
                <c:pt idx="262">
                  <c:v>0.29908675799086759</c:v>
                </c:pt>
                <c:pt idx="263">
                  <c:v>0.3002283105022831</c:v>
                </c:pt>
                <c:pt idx="264">
                  <c:v>0.30136986301369861</c:v>
                </c:pt>
                <c:pt idx="265">
                  <c:v>0.30251141552511418</c:v>
                </c:pt>
                <c:pt idx="266">
                  <c:v>0.30365296803652969</c:v>
                </c:pt>
                <c:pt idx="267">
                  <c:v>0.3047945205479452</c:v>
                </c:pt>
                <c:pt idx="268">
                  <c:v>0.30593607305936071</c:v>
                </c:pt>
                <c:pt idx="269">
                  <c:v>0.30707762557077628</c:v>
                </c:pt>
                <c:pt idx="270">
                  <c:v>0.30821917808219179</c:v>
                </c:pt>
                <c:pt idx="271">
                  <c:v>0.3093607305936073</c:v>
                </c:pt>
                <c:pt idx="272">
                  <c:v>0.31050228310502281</c:v>
                </c:pt>
                <c:pt idx="273">
                  <c:v>0.31164383561643838</c:v>
                </c:pt>
                <c:pt idx="274">
                  <c:v>0.31278538812785389</c:v>
                </c:pt>
                <c:pt idx="275">
                  <c:v>0.3139269406392694</c:v>
                </c:pt>
                <c:pt idx="276">
                  <c:v>0.31506849315068491</c:v>
                </c:pt>
                <c:pt idx="277">
                  <c:v>0.31621004566210048</c:v>
                </c:pt>
                <c:pt idx="278">
                  <c:v>0.31735159817351599</c:v>
                </c:pt>
                <c:pt idx="279">
                  <c:v>0.3184931506849315</c:v>
                </c:pt>
                <c:pt idx="280">
                  <c:v>0.31963470319634701</c:v>
                </c:pt>
                <c:pt idx="281">
                  <c:v>0.32077625570776258</c:v>
                </c:pt>
                <c:pt idx="282">
                  <c:v>0.32191780821917809</c:v>
                </c:pt>
                <c:pt idx="283">
                  <c:v>0.3230593607305936</c:v>
                </c:pt>
                <c:pt idx="284">
                  <c:v>0.32420091324200911</c:v>
                </c:pt>
                <c:pt idx="285">
                  <c:v>0.32534246575342468</c:v>
                </c:pt>
                <c:pt idx="286">
                  <c:v>0.32648401826484019</c:v>
                </c:pt>
                <c:pt idx="287">
                  <c:v>0.3276255707762557</c:v>
                </c:pt>
                <c:pt idx="288">
                  <c:v>0.32876712328767121</c:v>
                </c:pt>
                <c:pt idx="289">
                  <c:v>0.32990867579908678</c:v>
                </c:pt>
                <c:pt idx="290">
                  <c:v>0.33105022831050229</c:v>
                </c:pt>
                <c:pt idx="291">
                  <c:v>0.3321917808219178</c:v>
                </c:pt>
                <c:pt idx="292">
                  <c:v>0.33333333333333331</c:v>
                </c:pt>
                <c:pt idx="293">
                  <c:v>0.33447488584474888</c:v>
                </c:pt>
                <c:pt idx="294">
                  <c:v>0.33561643835616439</c:v>
                </c:pt>
                <c:pt idx="295">
                  <c:v>0.3367579908675799</c:v>
                </c:pt>
                <c:pt idx="296">
                  <c:v>0.33789954337899542</c:v>
                </c:pt>
                <c:pt idx="297">
                  <c:v>0.33904109589041098</c:v>
                </c:pt>
                <c:pt idx="298">
                  <c:v>0.34018264840182649</c:v>
                </c:pt>
                <c:pt idx="299">
                  <c:v>0.341324200913242</c:v>
                </c:pt>
                <c:pt idx="300">
                  <c:v>0.34246575342465752</c:v>
                </c:pt>
                <c:pt idx="301">
                  <c:v>0.34360730593607308</c:v>
                </c:pt>
                <c:pt idx="302">
                  <c:v>0.34474885844748859</c:v>
                </c:pt>
                <c:pt idx="303">
                  <c:v>0.3458904109589041</c:v>
                </c:pt>
                <c:pt idx="304">
                  <c:v>0.34703196347031962</c:v>
                </c:pt>
                <c:pt idx="305">
                  <c:v>0.34817351598173518</c:v>
                </c:pt>
                <c:pt idx="306">
                  <c:v>0.34931506849315069</c:v>
                </c:pt>
                <c:pt idx="307">
                  <c:v>0.3504566210045662</c:v>
                </c:pt>
                <c:pt idx="308">
                  <c:v>0.35159817351598172</c:v>
                </c:pt>
                <c:pt idx="309">
                  <c:v>0.35273972602739728</c:v>
                </c:pt>
                <c:pt idx="310">
                  <c:v>0.35388127853881279</c:v>
                </c:pt>
                <c:pt idx="311">
                  <c:v>0.3550228310502283</c:v>
                </c:pt>
                <c:pt idx="312">
                  <c:v>0.35616438356164382</c:v>
                </c:pt>
                <c:pt idx="313">
                  <c:v>0.35730593607305938</c:v>
                </c:pt>
                <c:pt idx="314">
                  <c:v>0.35844748858447489</c:v>
                </c:pt>
                <c:pt idx="315">
                  <c:v>0.3595890410958904</c:v>
                </c:pt>
                <c:pt idx="316">
                  <c:v>0.36073059360730592</c:v>
                </c:pt>
                <c:pt idx="317">
                  <c:v>0.36187214611872148</c:v>
                </c:pt>
                <c:pt idx="318">
                  <c:v>0.36301369863013699</c:v>
                </c:pt>
                <c:pt idx="319">
                  <c:v>0.36415525114155251</c:v>
                </c:pt>
                <c:pt idx="320">
                  <c:v>0.36529680365296802</c:v>
                </c:pt>
                <c:pt idx="321">
                  <c:v>0.36643835616438358</c:v>
                </c:pt>
                <c:pt idx="322">
                  <c:v>0.36757990867579909</c:v>
                </c:pt>
                <c:pt idx="323">
                  <c:v>0.36872146118721461</c:v>
                </c:pt>
                <c:pt idx="324">
                  <c:v>0.36986301369863012</c:v>
                </c:pt>
                <c:pt idx="325">
                  <c:v>0.37100456621004568</c:v>
                </c:pt>
                <c:pt idx="326">
                  <c:v>0.37214611872146119</c:v>
                </c:pt>
                <c:pt idx="327">
                  <c:v>0.37328767123287671</c:v>
                </c:pt>
                <c:pt idx="328">
                  <c:v>0.37442922374429222</c:v>
                </c:pt>
                <c:pt idx="329">
                  <c:v>0.37557077625570778</c:v>
                </c:pt>
                <c:pt idx="330">
                  <c:v>0.37671232876712329</c:v>
                </c:pt>
                <c:pt idx="331">
                  <c:v>0.37785388127853881</c:v>
                </c:pt>
                <c:pt idx="332">
                  <c:v>0.37899543378995432</c:v>
                </c:pt>
                <c:pt idx="333">
                  <c:v>0.38013698630136988</c:v>
                </c:pt>
                <c:pt idx="334">
                  <c:v>0.38127853881278539</c:v>
                </c:pt>
                <c:pt idx="335">
                  <c:v>0.38242009132420091</c:v>
                </c:pt>
                <c:pt idx="336">
                  <c:v>0.38356164383561642</c:v>
                </c:pt>
                <c:pt idx="337">
                  <c:v>0.38470319634703198</c:v>
                </c:pt>
                <c:pt idx="338">
                  <c:v>0.38584474885844749</c:v>
                </c:pt>
                <c:pt idx="339">
                  <c:v>0.38698630136986301</c:v>
                </c:pt>
                <c:pt idx="340">
                  <c:v>0.38812785388127852</c:v>
                </c:pt>
                <c:pt idx="341">
                  <c:v>0.38926940639269408</c:v>
                </c:pt>
                <c:pt idx="342">
                  <c:v>0.3904109589041096</c:v>
                </c:pt>
                <c:pt idx="343">
                  <c:v>0.39155251141552511</c:v>
                </c:pt>
                <c:pt idx="344">
                  <c:v>0.39269406392694062</c:v>
                </c:pt>
                <c:pt idx="345">
                  <c:v>0.39383561643835618</c:v>
                </c:pt>
                <c:pt idx="346">
                  <c:v>0.3949771689497717</c:v>
                </c:pt>
                <c:pt idx="347">
                  <c:v>0.39611872146118721</c:v>
                </c:pt>
                <c:pt idx="348">
                  <c:v>0.39726027397260272</c:v>
                </c:pt>
                <c:pt idx="349">
                  <c:v>0.39840182648401828</c:v>
                </c:pt>
                <c:pt idx="350">
                  <c:v>0.3995433789954338</c:v>
                </c:pt>
                <c:pt idx="351">
                  <c:v>0.40068493150684931</c:v>
                </c:pt>
                <c:pt idx="352">
                  <c:v>0.40182648401826482</c:v>
                </c:pt>
                <c:pt idx="353">
                  <c:v>0.40296803652968038</c:v>
                </c:pt>
                <c:pt idx="354">
                  <c:v>0.4041095890410959</c:v>
                </c:pt>
                <c:pt idx="355">
                  <c:v>0.40525114155251141</c:v>
                </c:pt>
                <c:pt idx="356">
                  <c:v>0.40639269406392692</c:v>
                </c:pt>
                <c:pt idx="357">
                  <c:v>0.40753424657534248</c:v>
                </c:pt>
                <c:pt idx="358">
                  <c:v>0.408675799086758</c:v>
                </c:pt>
                <c:pt idx="359">
                  <c:v>0.40981735159817351</c:v>
                </c:pt>
                <c:pt idx="360">
                  <c:v>0.41095890410958902</c:v>
                </c:pt>
                <c:pt idx="361">
                  <c:v>0.41210045662100458</c:v>
                </c:pt>
                <c:pt idx="362">
                  <c:v>0.4132420091324201</c:v>
                </c:pt>
                <c:pt idx="363">
                  <c:v>0.41438356164383561</c:v>
                </c:pt>
                <c:pt idx="364">
                  <c:v>0.41552511415525112</c:v>
                </c:pt>
                <c:pt idx="365">
                  <c:v>0.41666666666666669</c:v>
                </c:pt>
                <c:pt idx="366">
                  <c:v>0.4178082191780822</c:v>
                </c:pt>
                <c:pt idx="367">
                  <c:v>0.41894977168949771</c:v>
                </c:pt>
                <c:pt idx="368">
                  <c:v>0.42009132420091322</c:v>
                </c:pt>
                <c:pt idx="369">
                  <c:v>0.42123287671232879</c:v>
                </c:pt>
                <c:pt idx="370">
                  <c:v>0.4223744292237443</c:v>
                </c:pt>
                <c:pt idx="371">
                  <c:v>0.42351598173515981</c:v>
                </c:pt>
                <c:pt idx="372">
                  <c:v>0.42465753424657532</c:v>
                </c:pt>
                <c:pt idx="373">
                  <c:v>0.42579908675799089</c:v>
                </c:pt>
                <c:pt idx="374">
                  <c:v>0.4269406392694064</c:v>
                </c:pt>
                <c:pt idx="375">
                  <c:v>0.42808219178082191</c:v>
                </c:pt>
                <c:pt idx="376">
                  <c:v>0.42922374429223742</c:v>
                </c:pt>
                <c:pt idx="377">
                  <c:v>0.43036529680365299</c:v>
                </c:pt>
                <c:pt idx="378">
                  <c:v>0.4315068493150685</c:v>
                </c:pt>
                <c:pt idx="379">
                  <c:v>0.43264840182648401</c:v>
                </c:pt>
                <c:pt idx="380">
                  <c:v>0.43378995433789952</c:v>
                </c:pt>
                <c:pt idx="381">
                  <c:v>0.43493150684931509</c:v>
                </c:pt>
                <c:pt idx="382">
                  <c:v>0.4360730593607306</c:v>
                </c:pt>
                <c:pt idx="383">
                  <c:v>0.43721461187214611</c:v>
                </c:pt>
                <c:pt idx="384">
                  <c:v>0.43835616438356162</c:v>
                </c:pt>
                <c:pt idx="385">
                  <c:v>0.43949771689497719</c:v>
                </c:pt>
                <c:pt idx="386">
                  <c:v>0.4406392694063927</c:v>
                </c:pt>
                <c:pt idx="387">
                  <c:v>0.44178082191780821</c:v>
                </c:pt>
                <c:pt idx="388">
                  <c:v>0.44292237442922372</c:v>
                </c:pt>
                <c:pt idx="389">
                  <c:v>0.44406392694063929</c:v>
                </c:pt>
                <c:pt idx="390">
                  <c:v>0.4452054794520548</c:v>
                </c:pt>
                <c:pt idx="391">
                  <c:v>0.44634703196347031</c:v>
                </c:pt>
                <c:pt idx="392">
                  <c:v>0.44748858447488582</c:v>
                </c:pt>
                <c:pt idx="393">
                  <c:v>0.44863013698630139</c:v>
                </c:pt>
                <c:pt idx="394">
                  <c:v>0.4497716894977169</c:v>
                </c:pt>
                <c:pt idx="395">
                  <c:v>0.45091324200913241</c:v>
                </c:pt>
                <c:pt idx="396">
                  <c:v>0.45205479452054792</c:v>
                </c:pt>
                <c:pt idx="397">
                  <c:v>0.45319634703196349</c:v>
                </c:pt>
                <c:pt idx="398">
                  <c:v>0.454337899543379</c:v>
                </c:pt>
                <c:pt idx="399">
                  <c:v>0.45547945205479451</c:v>
                </c:pt>
                <c:pt idx="400">
                  <c:v>0.45662100456621002</c:v>
                </c:pt>
                <c:pt idx="401">
                  <c:v>0.45776255707762559</c:v>
                </c:pt>
                <c:pt idx="402">
                  <c:v>0.4589041095890411</c:v>
                </c:pt>
                <c:pt idx="403">
                  <c:v>0.46004566210045661</c:v>
                </c:pt>
                <c:pt idx="404">
                  <c:v>0.46118721461187212</c:v>
                </c:pt>
                <c:pt idx="405">
                  <c:v>0.46232876712328769</c:v>
                </c:pt>
                <c:pt idx="406">
                  <c:v>0.4634703196347032</c:v>
                </c:pt>
                <c:pt idx="407">
                  <c:v>0.46461187214611871</c:v>
                </c:pt>
                <c:pt idx="408">
                  <c:v>0.46575342465753422</c:v>
                </c:pt>
                <c:pt idx="409">
                  <c:v>0.46689497716894979</c:v>
                </c:pt>
                <c:pt idx="410">
                  <c:v>0.4680365296803653</c:v>
                </c:pt>
                <c:pt idx="411">
                  <c:v>0.46917808219178081</c:v>
                </c:pt>
                <c:pt idx="412">
                  <c:v>0.47031963470319632</c:v>
                </c:pt>
                <c:pt idx="413">
                  <c:v>0.47146118721461189</c:v>
                </c:pt>
                <c:pt idx="414">
                  <c:v>0.4726027397260274</c:v>
                </c:pt>
                <c:pt idx="415">
                  <c:v>0.47374429223744291</c:v>
                </c:pt>
                <c:pt idx="416">
                  <c:v>0.47488584474885842</c:v>
                </c:pt>
                <c:pt idx="417">
                  <c:v>0.47602739726027399</c:v>
                </c:pt>
                <c:pt idx="418">
                  <c:v>0.4771689497716895</c:v>
                </c:pt>
                <c:pt idx="419">
                  <c:v>0.47831050228310501</c:v>
                </c:pt>
                <c:pt idx="420">
                  <c:v>0.47945205479452052</c:v>
                </c:pt>
                <c:pt idx="421">
                  <c:v>0.48059360730593609</c:v>
                </c:pt>
                <c:pt idx="422">
                  <c:v>0.4817351598173516</c:v>
                </c:pt>
                <c:pt idx="423">
                  <c:v>0.48287671232876711</c:v>
                </c:pt>
                <c:pt idx="424">
                  <c:v>0.48401826484018262</c:v>
                </c:pt>
                <c:pt idx="425">
                  <c:v>0.48515981735159819</c:v>
                </c:pt>
                <c:pt idx="426">
                  <c:v>0.4863013698630137</c:v>
                </c:pt>
                <c:pt idx="427">
                  <c:v>0.48744292237442921</c:v>
                </c:pt>
                <c:pt idx="428">
                  <c:v>0.48858447488584472</c:v>
                </c:pt>
                <c:pt idx="429">
                  <c:v>0.48972602739726029</c:v>
                </c:pt>
                <c:pt idx="430">
                  <c:v>0.4908675799086758</c:v>
                </c:pt>
                <c:pt idx="431">
                  <c:v>0.49200913242009131</c:v>
                </c:pt>
                <c:pt idx="432">
                  <c:v>0.49315068493150682</c:v>
                </c:pt>
                <c:pt idx="433">
                  <c:v>0.49429223744292239</c:v>
                </c:pt>
                <c:pt idx="434">
                  <c:v>0.4954337899543379</c:v>
                </c:pt>
                <c:pt idx="435">
                  <c:v>0.49657534246575341</c:v>
                </c:pt>
                <c:pt idx="436">
                  <c:v>0.49771689497716892</c:v>
                </c:pt>
                <c:pt idx="437">
                  <c:v>0.49885844748858449</c:v>
                </c:pt>
                <c:pt idx="438">
                  <c:v>0.5</c:v>
                </c:pt>
                <c:pt idx="439">
                  <c:v>0.50114155251141557</c:v>
                </c:pt>
                <c:pt idx="440">
                  <c:v>0.50228310502283102</c:v>
                </c:pt>
                <c:pt idx="441">
                  <c:v>0.50342465753424659</c:v>
                </c:pt>
                <c:pt idx="442">
                  <c:v>0.50456621004566216</c:v>
                </c:pt>
                <c:pt idx="443">
                  <c:v>0.50570776255707761</c:v>
                </c:pt>
                <c:pt idx="444">
                  <c:v>0.50684931506849318</c:v>
                </c:pt>
                <c:pt idx="445">
                  <c:v>0.50799086757990863</c:v>
                </c:pt>
                <c:pt idx="446">
                  <c:v>0.5091324200913242</c:v>
                </c:pt>
                <c:pt idx="447">
                  <c:v>0.51027397260273977</c:v>
                </c:pt>
                <c:pt idx="448">
                  <c:v>0.51141552511415522</c:v>
                </c:pt>
                <c:pt idx="449">
                  <c:v>0.51255707762557079</c:v>
                </c:pt>
                <c:pt idx="450">
                  <c:v>0.51369863013698636</c:v>
                </c:pt>
                <c:pt idx="451">
                  <c:v>0.51484018264840181</c:v>
                </c:pt>
                <c:pt idx="452">
                  <c:v>0.51598173515981738</c:v>
                </c:pt>
                <c:pt idx="453">
                  <c:v>0.51712328767123283</c:v>
                </c:pt>
                <c:pt idx="454">
                  <c:v>0.5182648401826484</c:v>
                </c:pt>
                <c:pt idx="455">
                  <c:v>0.51940639269406397</c:v>
                </c:pt>
                <c:pt idx="456">
                  <c:v>0.52054794520547942</c:v>
                </c:pt>
                <c:pt idx="457">
                  <c:v>0.52168949771689499</c:v>
                </c:pt>
                <c:pt idx="458">
                  <c:v>0.52283105022831056</c:v>
                </c:pt>
                <c:pt idx="459">
                  <c:v>0.52397260273972601</c:v>
                </c:pt>
                <c:pt idx="460">
                  <c:v>0.52511415525114158</c:v>
                </c:pt>
                <c:pt idx="461">
                  <c:v>0.52625570776255703</c:v>
                </c:pt>
                <c:pt idx="462">
                  <c:v>0.5273972602739726</c:v>
                </c:pt>
                <c:pt idx="463">
                  <c:v>0.52853881278538817</c:v>
                </c:pt>
                <c:pt idx="464">
                  <c:v>0.52968036529680362</c:v>
                </c:pt>
                <c:pt idx="465">
                  <c:v>0.53082191780821919</c:v>
                </c:pt>
                <c:pt idx="466">
                  <c:v>0.53196347031963476</c:v>
                </c:pt>
                <c:pt idx="467">
                  <c:v>0.53310502283105021</c:v>
                </c:pt>
                <c:pt idx="468">
                  <c:v>0.53424657534246578</c:v>
                </c:pt>
                <c:pt idx="469">
                  <c:v>0.53538812785388123</c:v>
                </c:pt>
                <c:pt idx="470">
                  <c:v>0.5365296803652968</c:v>
                </c:pt>
                <c:pt idx="471">
                  <c:v>0.53767123287671237</c:v>
                </c:pt>
                <c:pt idx="472">
                  <c:v>0.53881278538812782</c:v>
                </c:pt>
                <c:pt idx="473">
                  <c:v>0.53995433789954339</c:v>
                </c:pt>
                <c:pt idx="474">
                  <c:v>0.54109589041095896</c:v>
                </c:pt>
                <c:pt idx="475">
                  <c:v>0.54223744292237441</c:v>
                </c:pt>
                <c:pt idx="476">
                  <c:v>0.54337899543378998</c:v>
                </c:pt>
                <c:pt idx="477">
                  <c:v>0.54452054794520544</c:v>
                </c:pt>
                <c:pt idx="478">
                  <c:v>0.545662100456621</c:v>
                </c:pt>
                <c:pt idx="479">
                  <c:v>0.54680365296803657</c:v>
                </c:pt>
                <c:pt idx="480">
                  <c:v>0.54794520547945202</c:v>
                </c:pt>
                <c:pt idx="481">
                  <c:v>0.54908675799086759</c:v>
                </c:pt>
                <c:pt idx="482">
                  <c:v>0.55022831050228316</c:v>
                </c:pt>
                <c:pt idx="483">
                  <c:v>0.55136986301369861</c:v>
                </c:pt>
                <c:pt idx="484">
                  <c:v>0.55251141552511418</c:v>
                </c:pt>
                <c:pt idx="485">
                  <c:v>0.55365296803652964</c:v>
                </c:pt>
                <c:pt idx="486">
                  <c:v>0.5547945205479452</c:v>
                </c:pt>
                <c:pt idx="487">
                  <c:v>0.55593607305936077</c:v>
                </c:pt>
                <c:pt idx="488">
                  <c:v>0.55707762557077622</c:v>
                </c:pt>
                <c:pt idx="489">
                  <c:v>0.55821917808219179</c:v>
                </c:pt>
                <c:pt idx="490">
                  <c:v>0.55936073059360736</c:v>
                </c:pt>
                <c:pt idx="491">
                  <c:v>0.56050228310502281</c:v>
                </c:pt>
                <c:pt idx="492">
                  <c:v>0.56164383561643838</c:v>
                </c:pt>
                <c:pt idx="493">
                  <c:v>0.56278538812785384</c:v>
                </c:pt>
                <c:pt idx="494">
                  <c:v>0.5639269406392694</c:v>
                </c:pt>
                <c:pt idx="495">
                  <c:v>0.56506849315068497</c:v>
                </c:pt>
                <c:pt idx="496">
                  <c:v>0.56621004566210043</c:v>
                </c:pt>
                <c:pt idx="497">
                  <c:v>0.56735159817351599</c:v>
                </c:pt>
                <c:pt idx="498">
                  <c:v>0.56849315068493156</c:v>
                </c:pt>
                <c:pt idx="499">
                  <c:v>0.56963470319634701</c:v>
                </c:pt>
                <c:pt idx="500">
                  <c:v>0.57077625570776258</c:v>
                </c:pt>
                <c:pt idx="501">
                  <c:v>0.57191780821917804</c:v>
                </c:pt>
                <c:pt idx="502">
                  <c:v>0.5730593607305936</c:v>
                </c:pt>
                <c:pt idx="503">
                  <c:v>0.57420091324200917</c:v>
                </c:pt>
                <c:pt idx="504">
                  <c:v>0.57534246575342463</c:v>
                </c:pt>
                <c:pt idx="505">
                  <c:v>0.57648401826484019</c:v>
                </c:pt>
                <c:pt idx="506">
                  <c:v>0.57762557077625576</c:v>
                </c:pt>
                <c:pt idx="507">
                  <c:v>0.57876712328767121</c:v>
                </c:pt>
                <c:pt idx="508">
                  <c:v>0.57990867579908678</c:v>
                </c:pt>
                <c:pt idx="509">
                  <c:v>0.58105022831050224</c:v>
                </c:pt>
                <c:pt idx="510">
                  <c:v>0.5821917808219178</c:v>
                </c:pt>
                <c:pt idx="511">
                  <c:v>0.58333333333333337</c:v>
                </c:pt>
                <c:pt idx="512">
                  <c:v>0.58447488584474883</c:v>
                </c:pt>
                <c:pt idx="513">
                  <c:v>0.58561643835616439</c:v>
                </c:pt>
                <c:pt idx="514">
                  <c:v>0.58675799086757996</c:v>
                </c:pt>
                <c:pt idx="515">
                  <c:v>0.58789954337899542</c:v>
                </c:pt>
                <c:pt idx="516">
                  <c:v>0.58904109589041098</c:v>
                </c:pt>
                <c:pt idx="517">
                  <c:v>0.59018264840182644</c:v>
                </c:pt>
                <c:pt idx="518">
                  <c:v>0.591324200913242</c:v>
                </c:pt>
                <c:pt idx="519">
                  <c:v>0.59246575342465757</c:v>
                </c:pt>
                <c:pt idx="520">
                  <c:v>0.59360730593607303</c:v>
                </c:pt>
                <c:pt idx="521">
                  <c:v>0.59474885844748859</c:v>
                </c:pt>
                <c:pt idx="522">
                  <c:v>0.59589041095890416</c:v>
                </c:pt>
                <c:pt idx="523">
                  <c:v>0.59703196347031962</c:v>
                </c:pt>
                <c:pt idx="524">
                  <c:v>0.59817351598173518</c:v>
                </c:pt>
                <c:pt idx="525">
                  <c:v>0.59931506849315064</c:v>
                </c:pt>
                <c:pt idx="526">
                  <c:v>0.6004566210045662</c:v>
                </c:pt>
                <c:pt idx="527">
                  <c:v>0.60159817351598177</c:v>
                </c:pt>
                <c:pt idx="528">
                  <c:v>0.60273972602739723</c:v>
                </c:pt>
                <c:pt idx="529">
                  <c:v>0.60388127853881279</c:v>
                </c:pt>
                <c:pt idx="530">
                  <c:v>0.60502283105022836</c:v>
                </c:pt>
                <c:pt idx="531">
                  <c:v>0.60616438356164382</c:v>
                </c:pt>
                <c:pt idx="532">
                  <c:v>0.60730593607305938</c:v>
                </c:pt>
                <c:pt idx="533">
                  <c:v>0.60844748858447484</c:v>
                </c:pt>
                <c:pt idx="534">
                  <c:v>0.6095890410958904</c:v>
                </c:pt>
                <c:pt idx="535">
                  <c:v>0.61073059360730597</c:v>
                </c:pt>
                <c:pt idx="536">
                  <c:v>0.61187214611872143</c:v>
                </c:pt>
                <c:pt idx="537">
                  <c:v>0.61301369863013699</c:v>
                </c:pt>
                <c:pt idx="538">
                  <c:v>0.61415525114155256</c:v>
                </c:pt>
                <c:pt idx="539">
                  <c:v>0.61529680365296802</c:v>
                </c:pt>
                <c:pt idx="540">
                  <c:v>0.61643835616438358</c:v>
                </c:pt>
                <c:pt idx="541">
                  <c:v>0.61757990867579904</c:v>
                </c:pt>
                <c:pt idx="542">
                  <c:v>0.61872146118721461</c:v>
                </c:pt>
                <c:pt idx="543">
                  <c:v>0.61986301369863017</c:v>
                </c:pt>
                <c:pt idx="544">
                  <c:v>0.62100456621004563</c:v>
                </c:pt>
                <c:pt idx="545">
                  <c:v>0.62214611872146119</c:v>
                </c:pt>
                <c:pt idx="546">
                  <c:v>0.62328767123287676</c:v>
                </c:pt>
                <c:pt idx="547">
                  <c:v>0.62442922374429222</c:v>
                </c:pt>
                <c:pt idx="548">
                  <c:v>0.62557077625570778</c:v>
                </c:pt>
                <c:pt idx="549">
                  <c:v>0.62671232876712324</c:v>
                </c:pt>
                <c:pt idx="550">
                  <c:v>0.62785388127853881</c:v>
                </c:pt>
                <c:pt idx="551">
                  <c:v>0.62899543378995437</c:v>
                </c:pt>
                <c:pt idx="552">
                  <c:v>0.63013698630136983</c:v>
                </c:pt>
                <c:pt idx="553">
                  <c:v>0.63127853881278539</c:v>
                </c:pt>
                <c:pt idx="554">
                  <c:v>0.63242009132420096</c:v>
                </c:pt>
                <c:pt idx="555">
                  <c:v>0.63356164383561642</c:v>
                </c:pt>
                <c:pt idx="556">
                  <c:v>0.63470319634703198</c:v>
                </c:pt>
                <c:pt idx="557">
                  <c:v>0.63584474885844744</c:v>
                </c:pt>
                <c:pt idx="558">
                  <c:v>0.63698630136986301</c:v>
                </c:pt>
                <c:pt idx="559">
                  <c:v>0.63812785388127857</c:v>
                </c:pt>
                <c:pt idx="560">
                  <c:v>0.63926940639269403</c:v>
                </c:pt>
                <c:pt idx="561">
                  <c:v>0.6404109589041096</c:v>
                </c:pt>
                <c:pt idx="562">
                  <c:v>0.64155251141552516</c:v>
                </c:pt>
                <c:pt idx="563">
                  <c:v>0.64269406392694062</c:v>
                </c:pt>
                <c:pt idx="564">
                  <c:v>0.64383561643835618</c:v>
                </c:pt>
                <c:pt idx="565">
                  <c:v>0.64497716894977164</c:v>
                </c:pt>
                <c:pt idx="566">
                  <c:v>0.64611872146118721</c:v>
                </c:pt>
                <c:pt idx="567">
                  <c:v>0.64726027397260277</c:v>
                </c:pt>
                <c:pt idx="568">
                  <c:v>0.64840182648401823</c:v>
                </c:pt>
                <c:pt idx="569">
                  <c:v>0.6495433789954338</c:v>
                </c:pt>
                <c:pt idx="570">
                  <c:v>0.65068493150684936</c:v>
                </c:pt>
                <c:pt idx="571">
                  <c:v>0.65182648401826482</c:v>
                </c:pt>
                <c:pt idx="572">
                  <c:v>0.65296803652968038</c:v>
                </c:pt>
                <c:pt idx="573">
                  <c:v>0.65410958904109584</c:v>
                </c:pt>
                <c:pt idx="574">
                  <c:v>0.65525114155251141</c:v>
                </c:pt>
                <c:pt idx="575">
                  <c:v>0.65639269406392697</c:v>
                </c:pt>
                <c:pt idx="576">
                  <c:v>0.65753424657534243</c:v>
                </c:pt>
                <c:pt idx="577">
                  <c:v>0.658675799086758</c:v>
                </c:pt>
                <c:pt idx="578">
                  <c:v>0.65981735159817356</c:v>
                </c:pt>
                <c:pt idx="579">
                  <c:v>0.66095890410958902</c:v>
                </c:pt>
                <c:pt idx="580">
                  <c:v>0.66210045662100458</c:v>
                </c:pt>
                <c:pt idx="581">
                  <c:v>0.66324200913242004</c:v>
                </c:pt>
                <c:pt idx="582">
                  <c:v>0.66438356164383561</c:v>
                </c:pt>
                <c:pt idx="583">
                  <c:v>0.66552511415525117</c:v>
                </c:pt>
                <c:pt idx="584">
                  <c:v>0.66666666666666663</c:v>
                </c:pt>
                <c:pt idx="585">
                  <c:v>0.6678082191780822</c:v>
                </c:pt>
                <c:pt idx="586">
                  <c:v>0.66894977168949776</c:v>
                </c:pt>
                <c:pt idx="587">
                  <c:v>0.67009132420091322</c:v>
                </c:pt>
                <c:pt idx="588">
                  <c:v>0.67123287671232879</c:v>
                </c:pt>
                <c:pt idx="589">
                  <c:v>0.67237442922374424</c:v>
                </c:pt>
                <c:pt idx="590">
                  <c:v>0.67351598173515981</c:v>
                </c:pt>
                <c:pt idx="591">
                  <c:v>0.67465753424657537</c:v>
                </c:pt>
                <c:pt idx="592">
                  <c:v>0.67579908675799083</c:v>
                </c:pt>
                <c:pt idx="593">
                  <c:v>0.6769406392694064</c:v>
                </c:pt>
                <c:pt idx="594">
                  <c:v>0.67808219178082196</c:v>
                </c:pt>
                <c:pt idx="595">
                  <c:v>0.67922374429223742</c:v>
                </c:pt>
                <c:pt idx="596">
                  <c:v>0.68036529680365299</c:v>
                </c:pt>
                <c:pt idx="597">
                  <c:v>0.68150684931506844</c:v>
                </c:pt>
                <c:pt idx="598">
                  <c:v>0.68264840182648401</c:v>
                </c:pt>
                <c:pt idx="599">
                  <c:v>0.68378995433789957</c:v>
                </c:pt>
                <c:pt idx="600">
                  <c:v>0.68493150684931503</c:v>
                </c:pt>
                <c:pt idx="601">
                  <c:v>0.6860730593607306</c:v>
                </c:pt>
                <c:pt idx="602">
                  <c:v>0.68721461187214616</c:v>
                </c:pt>
                <c:pt idx="603">
                  <c:v>0.68835616438356162</c:v>
                </c:pt>
                <c:pt idx="604">
                  <c:v>0.68949771689497719</c:v>
                </c:pt>
                <c:pt idx="605">
                  <c:v>0.69063926940639264</c:v>
                </c:pt>
                <c:pt idx="606">
                  <c:v>0.69178082191780821</c:v>
                </c:pt>
                <c:pt idx="607">
                  <c:v>0.69292237442922378</c:v>
                </c:pt>
                <c:pt idx="608">
                  <c:v>0.69406392694063923</c:v>
                </c:pt>
                <c:pt idx="609">
                  <c:v>0.6952054794520548</c:v>
                </c:pt>
                <c:pt idx="610">
                  <c:v>0.69634703196347036</c:v>
                </c:pt>
                <c:pt idx="611">
                  <c:v>0.69748858447488582</c:v>
                </c:pt>
                <c:pt idx="612">
                  <c:v>0.69863013698630139</c:v>
                </c:pt>
                <c:pt idx="613">
                  <c:v>0.69977168949771684</c:v>
                </c:pt>
                <c:pt idx="614">
                  <c:v>0.70091324200913241</c:v>
                </c:pt>
                <c:pt idx="615">
                  <c:v>0.70205479452054798</c:v>
                </c:pt>
                <c:pt idx="616">
                  <c:v>0.70319634703196343</c:v>
                </c:pt>
                <c:pt idx="617">
                  <c:v>0.704337899543379</c:v>
                </c:pt>
                <c:pt idx="618">
                  <c:v>0.70547945205479456</c:v>
                </c:pt>
                <c:pt idx="619">
                  <c:v>0.70662100456621002</c:v>
                </c:pt>
                <c:pt idx="620">
                  <c:v>0.70776255707762559</c:v>
                </c:pt>
                <c:pt idx="621">
                  <c:v>0.70890410958904104</c:v>
                </c:pt>
                <c:pt idx="622">
                  <c:v>0.71004566210045661</c:v>
                </c:pt>
                <c:pt idx="623">
                  <c:v>0.71118721461187218</c:v>
                </c:pt>
                <c:pt idx="624">
                  <c:v>0.71232876712328763</c:v>
                </c:pt>
                <c:pt idx="625">
                  <c:v>0.7134703196347032</c:v>
                </c:pt>
                <c:pt idx="626">
                  <c:v>0.71461187214611877</c:v>
                </c:pt>
                <c:pt idx="627">
                  <c:v>0.71575342465753422</c:v>
                </c:pt>
                <c:pt idx="628">
                  <c:v>0.71689497716894979</c:v>
                </c:pt>
                <c:pt idx="629">
                  <c:v>0.71803652968036524</c:v>
                </c:pt>
                <c:pt idx="630">
                  <c:v>0.71917808219178081</c:v>
                </c:pt>
                <c:pt idx="631">
                  <c:v>0.72031963470319638</c:v>
                </c:pt>
                <c:pt idx="632">
                  <c:v>0.72146118721461183</c:v>
                </c:pt>
                <c:pt idx="633">
                  <c:v>0.7226027397260274</c:v>
                </c:pt>
                <c:pt idx="634">
                  <c:v>0.72374429223744297</c:v>
                </c:pt>
                <c:pt idx="635">
                  <c:v>0.72488584474885842</c:v>
                </c:pt>
                <c:pt idx="636">
                  <c:v>0.72602739726027399</c:v>
                </c:pt>
                <c:pt idx="637">
                  <c:v>0.72716894977168944</c:v>
                </c:pt>
                <c:pt idx="638">
                  <c:v>0.72831050228310501</c:v>
                </c:pt>
                <c:pt idx="639">
                  <c:v>0.72945205479452058</c:v>
                </c:pt>
                <c:pt idx="640">
                  <c:v>0.73059360730593603</c:v>
                </c:pt>
                <c:pt idx="641">
                  <c:v>0.7317351598173516</c:v>
                </c:pt>
                <c:pt idx="642">
                  <c:v>0.73287671232876717</c:v>
                </c:pt>
                <c:pt idx="643">
                  <c:v>0.73401826484018262</c:v>
                </c:pt>
                <c:pt idx="644">
                  <c:v>0.73515981735159819</c:v>
                </c:pt>
                <c:pt idx="645">
                  <c:v>0.73630136986301364</c:v>
                </c:pt>
                <c:pt idx="646">
                  <c:v>0.73744292237442921</c:v>
                </c:pt>
                <c:pt idx="647">
                  <c:v>0.73858447488584478</c:v>
                </c:pt>
                <c:pt idx="648">
                  <c:v>0.73972602739726023</c:v>
                </c:pt>
                <c:pt idx="649">
                  <c:v>0.7408675799086758</c:v>
                </c:pt>
                <c:pt idx="650">
                  <c:v>0.74200913242009137</c:v>
                </c:pt>
                <c:pt idx="651">
                  <c:v>0.74315068493150682</c:v>
                </c:pt>
                <c:pt idx="652">
                  <c:v>0.74429223744292239</c:v>
                </c:pt>
                <c:pt idx="653">
                  <c:v>0.74543378995433784</c:v>
                </c:pt>
                <c:pt idx="654">
                  <c:v>0.74657534246575341</c:v>
                </c:pt>
                <c:pt idx="655">
                  <c:v>0.74771689497716898</c:v>
                </c:pt>
                <c:pt idx="656">
                  <c:v>0.74885844748858443</c:v>
                </c:pt>
                <c:pt idx="657">
                  <c:v>0.75</c:v>
                </c:pt>
                <c:pt idx="658">
                  <c:v>0.75114155251141557</c:v>
                </c:pt>
                <c:pt idx="659">
                  <c:v>0.75228310502283102</c:v>
                </c:pt>
                <c:pt idx="660">
                  <c:v>0.75342465753424659</c:v>
                </c:pt>
                <c:pt idx="661">
                  <c:v>0.75456621004566216</c:v>
                </c:pt>
                <c:pt idx="662">
                  <c:v>0.75570776255707761</c:v>
                </c:pt>
                <c:pt idx="663">
                  <c:v>0.75684931506849318</c:v>
                </c:pt>
                <c:pt idx="664">
                  <c:v>0.75799086757990863</c:v>
                </c:pt>
                <c:pt idx="665">
                  <c:v>0.7591324200913242</c:v>
                </c:pt>
                <c:pt idx="666">
                  <c:v>0.76027397260273977</c:v>
                </c:pt>
                <c:pt idx="667">
                  <c:v>0.76141552511415522</c:v>
                </c:pt>
                <c:pt idx="668">
                  <c:v>0.76255707762557079</c:v>
                </c:pt>
                <c:pt idx="669">
                  <c:v>0.76369863013698636</c:v>
                </c:pt>
                <c:pt idx="670">
                  <c:v>0.76484018264840181</c:v>
                </c:pt>
                <c:pt idx="671">
                  <c:v>0.76598173515981738</c:v>
                </c:pt>
                <c:pt idx="672">
                  <c:v>0.76712328767123283</c:v>
                </c:pt>
                <c:pt idx="673">
                  <c:v>0.7682648401826484</c:v>
                </c:pt>
                <c:pt idx="674">
                  <c:v>0.76940639269406397</c:v>
                </c:pt>
                <c:pt idx="675">
                  <c:v>0.77054794520547942</c:v>
                </c:pt>
                <c:pt idx="676">
                  <c:v>0.77168949771689499</c:v>
                </c:pt>
                <c:pt idx="677">
                  <c:v>0.77283105022831056</c:v>
                </c:pt>
                <c:pt idx="678">
                  <c:v>0.77397260273972601</c:v>
                </c:pt>
                <c:pt idx="679">
                  <c:v>0.77511415525114158</c:v>
                </c:pt>
                <c:pt idx="680">
                  <c:v>0.77625570776255703</c:v>
                </c:pt>
                <c:pt idx="681">
                  <c:v>0.7773972602739726</c:v>
                </c:pt>
                <c:pt idx="682">
                  <c:v>0.77853881278538817</c:v>
                </c:pt>
                <c:pt idx="683">
                  <c:v>0.77968036529680362</c:v>
                </c:pt>
                <c:pt idx="684">
                  <c:v>0.78082191780821919</c:v>
                </c:pt>
                <c:pt idx="685">
                  <c:v>0.78196347031963476</c:v>
                </c:pt>
                <c:pt idx="686">
                  <c:v>0.78310502283105021</c:v>
                </c:pt>
                <c:pt idx="687">
                  <c:v>0.78424657534246578</c:v>
                </c:pt>
                <c:pt idx="688">
                  <c:v>0.78538812785388123</c:v>
                </c:pt>
                <c:pt idx="689">
                  <c:v>0.7865296803652968</c:v>
                </c:pt>
                <c:pt idx="690">
                  <c:v>0.78767123287671237</c:v>
                </c:pt>
                <c:pt idx="691">
                  <c:v>0.78881278538812782</c:v>
                </c:pt>
                <c:pt idx="692">
                  <c:v>0.78995433789954339</c:v>
                </c:pt>
                <c:pt idx="693">
                  <c:v>0.79109589041095896</c:v>
                </c:pt>
                <c:pt idx="694">
                  <c:v>0.79223744292237441</c:v>
                </c:pt>
                <c:pt idx="695">
                  <c:v>0.79337899543378998</c:v>
                </c:pt>
                <c:pt idx="696">
                  <c:v>0.79452054794520544</c:v>
                </c:pt>
                <c:pt idx="697">
                  <c:v>0.795662100456621</c:v>
                </c:pt>
                <c:pt idx="698">
                  <c:v>0.79680365296803657</c:v>
                </c:pt>
                <c:pt idx="699">
                  <c:v>0.79794520547945202</c:v>
                </c:pt>
                <c:pt idx="700">
                  <c:v>0.79908675799086759</c:v>
                </c:pt>
                <c:pt idx="701">
                  <c:v>0.80022831050228316</c:v>
                </c:pt>
                <c:pt idx="702">
                  <c:v>0.80136986301369861</c:v>
                </c:pt>
                <c:pt idx="703">
                  <c:v>0.80251141552511418</c:v>
                </c:pt>
                <c:pt idx="704">
                  <c:v>0.80365296803652964</c:v>
                </c:pt>
                <c:pt idx="705">
                  <c:v>0.8047945205479452</c:v>
                </c:pt>
                <c:pt idx="706">
                  <c:v>0.80593607305936077</c:v>
                </c:pt>
                <c:pt idx="707">
                  <c:v>0.80707762557077622</c:v>
                </c:pt>
                <c:pt idx="708">
                  <c:v>0.80821917808219179</c:v>
                </c:pt>
                <c:pt idx="709">
                  <c:v>0.80936073059360736</c:v>
                </c:pt>
                <c:pt idx="710">
                  <c:v>0.81050228310502281</c:v>
                </c:pt>
                <c:pt idx="711">
                  <c:v>0.81164383561643838</c:v>
                </c:pt>
                <c:pt idx="712">
                  <c:v>0.81278538812785384</c:v>
                </c:pt>
                <c:pt idx="713">
                  <c:v>0.8139269406392694</c:v>
                </c:pt>
                <c:pt idx="714">
                  <c:v>0.81506849315068497</c:v>
                </c:pt>
                <c:pt idx="715">
                  <c:v>0.81621004566210043</c:v>
                </c:pt>
                <c:pt idx="716">
                  <c:v>0.81735159817351599</c:v>
                </c:pt>
                <c:pt idx="717">
                  <c:v>0.81849315068493156</c:v>
                </c:pt>
                <c:pt idx="718">
                  <c:v>0.81963470319634701</c:v>
                </c:pt>
                <c:pt idx="719">
                  <c:v>0.82077625570776258</c:v>
                </c:pt>
                <c:pt idx="720">
                  <c:v>0.82191780821917804</c:v>
                </c:pt>
                <c:pt idx="721">
                  <c:v>0.8230593607305936</c:v>
                </c:pt>
                <c:pt idx="722">
                  <c:v>0.82420091324200917</c:v>
                </c:pt>
                <c:pt idx="723">
                  <c:v>0.82534246575342463</c:v>
                </c:pt>
                <c:pt idx="724">
                  <c:v>0.82648401826484019</c:v>
                </c:pt>
                <c:pt idx="725">
                  <c:v>0.82762557077625576</c:v>
                </c:pt>
                <c:pt idx="726">
                  <c:v>0.82876712328767121</c:v>
                </c:pt>
                <c:pt idx="727">
                  <c:v>0.82990867579908678</c:v>
                </c:pt>
                <c:pt idx="728">
                  <c:v>0.83105022831050224</c:v>
                </c:pt>
                <c:pt idx="729">
                  <c:v>0.8321917808219178</c:v>
                </c:pt>
                <c:pt idx="730">
                  <c:v>0.83333333333333337</c:v>
                </c:pt>
                <c:pt idx="731">
                  <c:v>0.83447488584474883</c:v>
                </c:pt>
                <c:pt idx="732">
                  <c:v>0.83561643835616439</c:v>
                </c:pt>
                <c:pt idx="733">
                  <c:v>0.83675799086757996</c:v>
                </c:pt>
                <c:pt idx="734">
                  <c:v>0.83789954337899542</c:v>
                </c:pt>
                <c:pt idx="735">
                  <c:v>0.83904109589041098</c:v>
                </c:pt>
                <c:pt idx="736">
                  <c:v>0.84018264840182644</c:v>
                </c:pt>
                <c:pt idx="737">
                  <c:v>0.841324200913242</c:v>
                </c:pt>
                <c:pt idx="738">
                  <c:v>0.84246575342465757</c:v>
                </c:pt>
                <c:pt idx="739">
                  <c:v>0.84360730593607303</c:v>
                </c:pt>
                <c:pt idx="740">
                  <c:v>0.84474885844748859</c:v>
                </c:pt>
                <c:pt idx="741">
                  <c:v>0.84589041095890416</c:v>
                </c:pt>
                <c:pt idx="742">
                  <c:v>0.84703196347031962</c:v>
                </c:pt>
                <c:pt idx="743">
                  <c:v>0.84817351598173518</c:v>
                </c:pt>
                <c:pt idx="744">
                  <c:v>0.84931506849315064</c:v>
                </c:pt>
                <c:pt idx="745">
                  <c:v>0.8504566210045662</c:v>
                </c:pt>
                <c:pt idx="746">
                  <c:v>0.85159817351598177</c:v>
                </c:pt>
                <c:pt idx="747">
                  <c:v>0.85273972602739723</c:v>
                </c:pt>
                <c:pt idx="748">
                  <c:v>0.85388127853881279</c:v>
                </c:pt>
                <c:pt idx="749">
                  <c:v>0.85502283105022836</c:v>
                </c:pt>
                <c:pt idx="750">
                  <c:v>0.85616438356164382</c:v>
                </c:pt>
                <c:pt idx="751">
                  <c:v>0.85730593607305938</c:v>
                </c:pt>
                <c:pt idx="752">
                  <c:v>0.85844748858447484</c:v>
                </c:pt>
                <c:pt idx="753">
                  <c:v>0.8595890410958904</c:v>
                </c:pt>
                <c:pt idx="754">
                  <c:v>0.86073059360730597</c:v>
                </c:pt>
                <c:pt idx="755">
                  <c:v>0.86187214611872143</c:v>
                </c:pt>
                <c:pt idx="756">
                  <c:v>0.86301369863013699</c:v>
                </c:pt>
                <c:pt idx="757">
                  <c:v>0.86415525114155256</c:v>
                </c:pt>
                <c:pt idx="758">
                  <c:v>0.86529680365296802</c:v>
                </c:pt>
                <c:pt idx="759">
                  <c:v>0.86643835616438358</c:v>
                </c:pt>
                <c:pt idx="760">
                  <c:v>0.86757990867579904</c:v>
                </c:pt>
                <c:pt idx="761">
                  <c:v>0.86872146118721461</c:v>
                </c:pt>
                <c:pt idx="762">
                  <c:v>0.86986301369863017</c:v>
                </c:pt>
                <c:pt idx="763">
                  <c:v>0.87100456621004563</c:v>
                </c:pt>
                <c:pt idx="764">
                  <c:v>0.87214611872146119</c:v>
                </c:pt>
                <c:pt idx="765">
                  <c:v>0.87328767123287676</c:v>
                </c:pt>
                <c:pt idx="766">
                  <c:v>0.87442922374429222</c:v>
                </c:pt>
                <c:pt idx="767">
                  <c:v>0.87557077625570778</c:v>
                </c:pt>
                <c:pt idx="768">
                  <c:v>0.87671232876712324</c:v>
                </c:pt>
                <c:pt idx="769">
                  <c:v>0.87785388127853881</c:v>
                </c:pt>
                <c:pt idx="770">
                  <c:v>0.87899543378995437</c:v>
                </c:pt>
                <c:pt idx="771">
                  <c:v>0.88013698630136983</c:v>
                </c:pt>
                <c:pt idx="772">
                  <c:v>0.88127853881278539</c:v>
                </c:pt>
                <c:pt idx="773">
                  <c:v>0.88242009132420096</c:v>
                </c:pt>
                <c:pt idx="774">
                  <c:v>0.88356164383561642</c:v>
                </c:pt>
                <c:pt idx="775">
                  <c:v>0.88470319634703198</c:v>
                </c:pt>
                <c:pt idx="776">
                  <c:v>0.88584474885844744</c:v>
                </c:pt>
                <c:pt idx="777">
                  <c:v>0.88698630136986301</c:v>
                </c:pt>
                <c:pt idx="778">
                  <c:v>0.88812785388127857</c:v>
                </c:pt>
                <c:pt idx="779">
                  <c:v>0.88926940639269403</c:v>
                </c:pt>
                <c:pt idx="780">
                  <c:v>0.8904109589041096</c:v>
                </c:pt>
                <c:pt idx="781">
                  <c:v>0.89155251141552516</c:v>
                </c:pt>
                <c:pt idx="782">
                  <c:v>0.89269406392694062</c:v>
                </c:pt>
                <c:pt idx="783">
                  <c:v>0.89383561643835618</c:v>
                </c:pt>
                <c:pt idx="784">
                  <c:v>0.89497716894977164</c:v>
                </c:pt>
                <c:pt idx="785">
                  <c:v>0.89611872146118721</c:v>
                </c:pt>
                <c:pt idx="786">
                  <c:v>0.89726027397260277</c:v>
                </c:pt>
                <c:pt idx="787">
                  <c:v>0.89840182648401823</c:v>
                </c:pt>
                <c:pt idx="788">
                  <c:v>0.8995433789954338</c:v>
                </c:pt>
                <c:pt idx="789">
                  <c:v>0.90068493150684936</c:v>
                </c:pt>
                <c:pt idx="790">
                  <c:v>0.90182648401826482</c:v>
                </c:pt>
                <c:pt idx="791">
                  <c:v>0.90296803652968038</c:v>
                </c:pt>
                <c:pt idx="792">
                  <c:v>0.90410958904109584</c:v>
                </c:pt>
                <c:pt idx="793">
                  <c:v>0.90525114155251141</c:v>
                </c:pt>
                <c:pt idx="794">
                  <c:v>0.90639269406392697</c:v>
                </c:pt>
                <c:pt idx="795">
                  <c:v>0.90753424657534243</c:v>
                </c:pt>
                <c:pt idx="796">
                  <c:v>0.908675799086758</c:v>
                </c:pt>
                <c:pt idx="797">
                  <c:v>0.90981735159817356</c:v>
                </c:pt>
                <c:pt idx="798">
                  <c:v>0.91095890410958902</c:v>
                </c:pt>
                <c:pt idx="799">
                  <c:v>0.91210045662100458</c:v>
                </c:pt>
                <c:pt idx="800">
                  <c:v>0.91324200913242004</c:v>
                </c:pt>
                <c:pt idx="801">
                  <c:v>0.91438356164383561</c:v>
                </c:pt>
                <c:pt idx="802">
                  <c:v>0.91552511415525117</c:v>
                </c:pt>
                <c:pt idx="803">
                  <c:v>0.91666666666666663</c:v>
                </c:pt>
                <c:pt idx="804">
                  <c:v>0.9178082191780822</c:v>
                </c:pt>
                <c:pt idx="805">
                  <c:v>0.91894977168949776</c:v>
                </c:pt>
                <c:pt idx="806">
                  <c:v>0.92009132420091322</c:v>
                </c:pt>
                <c:pt idx="807">
                  <c:v>0.92123287671232879</c:v>
                </c:pt>
                <c:pt idx="808">
                  <c:v>0.92237442922374424</c:v>
                </c:pt>
                <c:pt idx="809">
                  <c:v>0.92351598173515981</c:v>
                </c:pt>
                <c:pt idx="810">
                  <c:v>0.92465753424657537</c:v>
                </c:pt>
                <c:pt idx="811">
                  <c:v>0.92579908675799083</c:v>
                </c:pt>
                <c:pt idx="812">
                  <c:v>0.9269406392694064</c:v>
                </c:pt>
                <c:pt idx="813">
                  <c:v>0.92808219178082196</c:v>
                </c:pt>
                <c:pt idx="814">
                  <c:v>0.92922374429223742</c:v>
                </c:pt>
                <c:pt idx="815">
                  <c:v>0.93036529680365299</c:v>
                </c:pt>
                <c:pt idx="816">
                  <c:v>0.93150684931506844</c:v>
                </c:pt>
                <c:pt idx="817">
                  <c:v>0.93264840182648401</c:v>
                </c:pt>
                <c:pt idx="818">
                  <c:v>0.93378995433789957</c:v>
                </c:pt>
                <c:pt idx="819">
                  <c:v>0.93493150684931503</c:v>
                </c:pt>
                <c:pt idx="820">
                  <c:v>0.9360730593607306</c:v>
                </c:pt>
                <c:pt idx="821">
                  <c:v>0.93721461187214616</c:v>
                </c:pt>
                <c:pt idx="822">
                  <c:v>0.93835616438356162</c:v>
                </c:pt>
                <c:pt idx="823">
                  <c:v>0.93949771689497719</c:v>
                </c:pt>
                <c:pt idx="824">
                  <c:v>0.94063926940639264</c:v>
                </c:pt>
                <c:pt idx="825">
                  <c:v>0.94178082191780821</c:v>
                </c:pt>
                <c:pt idx="826">
                  <c:v>0.94292237442922378</c:v>
                </c:pt>
                <c:pt idx="827">
                  <c:v>0.94406392694063923</c:v>
                </c:pt>
                <c:pt idx="828">
                  <c:v>0.9452054794520548</c:v>
                </c:pt>
                <c:pt idx="829">
                  <c:v>0.94634703196347036</c:v>
                </c:pt>
                <c:pt idx="830">
                  <c:v>0.94748858447488582</c:v>
                </c:pt>
                <c:pt idx="831">
                  <c:v>0.94863013698630139</c:v>
                </c:pt>
                <c:pt idx="832">
                  <c:v>0.94977168949771684</c:v>
                </c:pt>
                <c:pt idx="833">
                  <c:v>0.95091324200913241</c:v>
                </c:pt>
                <c:pt idx="834">
                  <c:v>0.95205479452054798</c:v>
                </c:pt>
                <c:pt idx="835">
                  <c:v>0.95319634703196343</c:v>
                </c:pt>
                <c:pt idx="836">
                  <c:v>0.954337899543379</c:v>
                </c:pt>
                <c:pt idx="837">
                  <c:v>0.95547945205479456</c:v>
                </c:pt>
                <c:pt idx="838">
                  <c:v>0.95662100456621002</c:v>
                </c:pt>
                <c:pt idx="839">
                  <c:v>0.95776255707762559</c:v>
                </c:pt>
                <c:pt idx="840">
                  <c:v>0.95890410958904104</c:v>
                </c:pt>
                <c:pt idx="841">
                  <c:v>0.96004566210045661</c:v>
                </c:pt>
                <c:pt idx="842">
                  <c:v>0.96118721461187218</c:v>
                </c:pt>
                <c:pt idx="843">
                  <c:v>0.96232876712328763</c:v>
                </c:pt>
                <c:pt idx="844">
                  <c:v>0.9634703196347032</c:v>
                </c:pt>
                <c:pt idx="845">
                  <c:v>0.96461187214611877</c:v>
                </c:pt>
                <c:pt idx="846">
                  <c:v>0.96575342465753422</c:v>
                </c:pt>
                <c:pt idx="847">
                  <c:v>0.96689497716894979</c:v>
                </c:pt>
                <c:pt idx="848">
                  <c:v>0.96803652968036524</c:v>
                </c:pt>
                <c:pt idx="849">
                  <c:v>0.96917808219178081</c:v>
                </c:pt>
                <c:pt idx="850">
                  <c:v>0.97031963470319638</c:v>
                </c:pt>
                <c:pt idx="851">
                  <c:v>0.97146118721461183</c:v>
                </c:pt>
                <c:pt idx="852">
                  <c:v>0.9726027397260274</c:v>
                </c:pt>
                <c:pt idx="853">
                  <c:v>0.97374429223744297</c:v>
                </c:pt>
                <c:pt idx="854">
                  <c:v>0.97488584474885842</c:v>
                </c:pt>
                <c:pt idx="855">
                  <c:v>0.97602739726027399</c:v>
                </c:pt>
                <c:pt idx="856">
                  <c:v>0.97716894977168944</c:v>
                </c:pt>
                <c:pt idx="857">
                  <c:v>0.97831050228310501</c:v>
                </c:pt>
                <c:pt idx="858">
                  <c:v>0.97945205479452058</c:v>
                </c:pt>
                <c:pt idx="859">
                  <c:v>0.98059360730593603</c:v>
                </c:pt>
                <c:pt idx="860">
                  <c:v>0.9817351598173516</c:v>
                </c:pt>
                <c:pt idx="861">
                  <c:v>0.98287671232876717</c:v>
                </c:pt>
                <c:pt idx="862">
                  <c:v>0.98401826484018262</c:v>
                </c:pt>
                <c:pt idx="863">
                  <c:v>0.98515981735159819</c:v>
                </c:pt>
                <c:pt idx="864">
                  <c:v>0.98630136986301364</c:v>
                </c:pt>
                <c:pt idx="865">
                  <c:v>0.98744292237442921</c:v>
                </c:pt>
                <c:pt idx="866">
                  <c:v>0.98858447488584478</c:v>
                </c:pt>
                <c:pt idx="867">
                  <c:v>0.98972602739726023</c:v>
                </c:pt>
                <c:pt idx="868">
                  <c:v>0.9908675799086758</c:v>
                </c:pt>
                <c:pt idx="869">
                  <c:v>0.99200913242009137</c:v>
                </c:pt>
                <c:pt idx="870">
                  <c:v>0.99315068493150682</c:v>
                </c:pt>
                <c:pt idx="871">
                  <c:v>0.99429223744292239</c:v>
                </c:pt>
                <c:pt idx="872">
                  <c:v>0.99543378995433784</c:v>
                </c:pt>
                <c:pt idx="873">
                  <c:v>0.99657534246575341</c:v>
                </c:pt>
                <c:pt idx="874">
                  <c:v>0.99771689497716898</c:v>
                </c:pt>
                <c:pt idx="875">
                  <c:v>0.99885844748858443</c:v>
                </c:pt>
                <c:pt idx="876">
                  <c:v>1</c:v>
                </c:pt>
                <c:pt idx="877">
                  <c:v>1</c:v>
                </c:pt>
              </c:numCache>
            </c:numRef>
          </c:cat>
          <c:val>
            <c:numRef>
              <c:f>'Theorie Ausl. el.'!$W$11:$W$888</c:f>
              <c:numCache>
                <c:formatCode>General</c:formatCode>
                <c:ptCount val="878"/>
                <c:pt idx="0">
                  <c:v>1</c:v>
                </c:pt>
                <c:pt idx="1">
                  <c:v>0.62306337032385084</c:v>
                </c:pt>
                <c:pt idx="2">
                  <c:v>0.57885355179454701</c:v>
                </c:pt>
                <c:pt idx="3">
                  <c:v>0.55062620432966969</c:v>
                </c:pt>
                <c:pt idx="4">
                  <c:v>0.52945849017524904</c:v>
                </c:pt>
                <c:pt idx="5">
                  <c:v>0.51235526032734291</c:v>
                </c:pt>
                <c:pt idx="6">
                  <c:v>0.49792043791084617</c:v>
                </c:pt>
                <c:pt idx="7">
                  <c:v>0.48538311761363451</c:v>
                </c:pt>
                <c:pt idx="8">
                  <c:v>0.47427002314372257</c:v>
                </c:pt>
                <c:pt idx="9">
                  <c:v>0.46426854718614952</c:v>
                </c:pt>
                <c:pt idx="10">
                  <c:v>0.45516080441516427</c:v>
                </c:pt>
                <c:pt idx="11">
                  <c:v>0.4467885341851966</c:v>
                </c:pt>
                <c:pt idx="12">
                  <c:v>0.43903296298885575</c:v>
                </c:pt>
                <c:pt idx="13">
                  <c:v>0.43180255118489153</c:v>
                </c:pt>
                <c:pt idx="14">
                  <c:v>0.42502517627488945</c:v>
                </c:pt>
                <c:pt idx="15">
                  <c:v>0.41864294856765472</c:v>
                </c:pt>
                <c:pt idx="16">
                  <c:v>0.41260865875947539</c:v>
                </c:pt>
                <c:pt idx="17">
                  <c:v>0.40688327524645151</c:v>
                </c:pt>
                <c:pt idx="18">
                  <c:v>0.40143413831034047</c:v>
                </c:pt>
                <c:pt idx="19">
                  <c:v>0.39623362971609843</c:v>
                </c:pt>
                <c:pt idx="20">
                  <c:v>0.39125817445544842</c:v>
                </c:pt>
                <c:pt idx="21">
                  <c:v>0.38648747946656326</c:v>
                </c:pt>
                <c:pt idx="22">
                  <c:v>0.38190394461104049</c:v>
                </c:pt>
                <c:pt idx="23">
                  <c:v>0.3774922009697107</c:v>
                </c:pt>
                <c:pt idx="24">
                  <c:v>0.37323874466496554</c:v>
                </c:pt>
                <c:pt idx="25">
                  <c:v>0.36913164333559023</c:v>
                </c:pt>
                <c:pt idx="26">
                  <c:v>0.36516029855343091</c:v>
                </c:pt>
                <c:pt idx="27">
                  <c:v>0.3613152518029914</c:v>
                </c:pt>
                <c:pt idx="28">
                  <c:v>0.35758802473659212</c:v>
                </c:pt>
                <c:pt idx="29">
                  <c:v>0.35397098665536797</c:v>
                </c:pt>
                <c:pt idx="30">
                  <c:v>0.35045724380705046</c:v>
                </c:pt>
                <c:pt idx="31">
                  <c:v>0.34704054630883807</c:v>
                </c:pt>
                <c:pt idx="32">
                  <c:v>0.34371520941697153</c:v>
                </c:pt>
                <c:pt idx="33">
                  <c:v>0.3404760465568637</c:v>
                </c:pt>
                <c:pt idx="34">
                  <c:v>0.33731831205733909</c:v>
                </c:pt>
                <c:pt idx="35">
                  <c:v>0.33423765194149158</c:v>
                </c:pt>
                <c:pt idx="36">
                  <c:v>0.33123006144502798</c:v>
                </c:pt>
                <c:pt idx="37">
                  <c:v>0.32829184818275203</c:v>
                </c:pt>
                <c:pt idx="38">
                  <c:v>0.32541960008124737</c:v>
                </c:pt>
                <c:pt idx="39">
                  <c:v>0.3226101573529303</c:v>
                </c:pt>
                <c:pt idx="40">
                  <c:v>0.3198605879124693</c:v>
                </c:pt>
                <c:pt idx="41">
                  <c:v>0.31716816573799422</c:v>
                </c:pt>
                <c:pt idx="42">
                  <c:v>0.31453035176172228</c:v>
                </c:pt>
                <c:pt idx="43">
                  <c:v>0.31194477694163425</c:v>
                </c:pt>
                <c:pt idx="44">
                  <c:v>0.30940922722074105</c:v>
                </c:pt>
                <c:pt idx="45">
                  <c:v>0.30692163012568341</c:v>
                </c:pt>
                <c:pt idx="46">
                  <c:v>0.30448004279381125</c:v>
                </c:pt>
                <c:pt idx="47">
                  <c:v>0.30208264124897133</c:v>
                </c:pt>
                <c:pt idx="48">
                  <c:v>0.29972771077216742</c:v>
                </c:pt>
                <c:pt idx="49">
                  <c:v>0.29741363723500303</c:v>
                </c:pt>
                <c:pt idx="50">
                  <c:v>0.29513889928209713</c:v>
                </c:pt>
                <c:pt idx="51">
                  <c:v>0.29290206126411533</c:v>
                </c:pt>
                <c:pt idx="52">
                  <c:v>0.29070176683614024</c:v>
                </c:pt>
                <c:pt idx="53">
                  <c:v>0.28853673314724015</c:v>
                </c:pt>
                <c:pt idx="54">
                  <c:v>0.28640574555658782</c:v>
                </c:pt>
                <c:pt idx="55">
                  <c:v>0.28430765281960968</c:v>
                </c:pt>
                <c:pt idx="56">
                  <c:v>0.28224136269462519</c:v>
                </c:pt>
                <c:pt idx="57">
                  <c:v>0.28020583792644171</c:v>
                </c:pt>
                <c:pt idx="58">
                  <c:v>0.27820009256855616</c:v>
                </c:pt>
                <c:pt idx="59">
                  <c:v>0.27622318861010997</c:v>
                </c:pt>
                <c:pt idx="60">
                  <c:v>0.27427423287763775</c:v>
                </c:pt>
                <c:pt idx="61">
                  <c:v>0.27235237418504388</c:v>
                </c:pt>
                <c:pt idx="62">
                  <c:v>0.27045680070820144</c:v>
                </c:pt>
                <c:pt idx="63">
                  <c:v>0.26858673756315299</c:v>
                </c:pt>
                <c:pt idx="64">
                  <c:v>0.26674144456916182</c:v>
                </c:pt>
                <c:pt idx="65">
                  <c:v>0.26492021417985423</c:v>
                </c:pt>
                <c:pt idx="66">
                  <c:v>0.26312236956744206</c:v>
                </c:pt>
                <c:pt idx="67">
                  <c:v>0.26134726284656873</c:v>
                </c:pt>
                <c:pt idx="68">
                  <c:v>0.25959427342567654</c:v>
                </c:pt>
                <c:pt idx="69">
                  <c:v>0.25786280647501414</c:v>
                </c:pt>
                <c:pt idx="70">
                  <c:v>0.25615229150146801</c:v>
                </c:pt>
                <c:pt idx="71">
                  <c:v>0.25446218102135698</c:v>
                </c:pt>
                <c:pt idx="72">
                  <c:v>0.25279194932318094</c:v>
                </c:pt>
                <c:pt idx="73">
                  <c:v>0.25114109131306561</c:v>
                </c:pt>
                <c:pt idx="74">
                  <c:v>0.24950912143632675</c:v>
                </c:pt>
                <c:pt idx="75">
                  <c:v>0.24789557266918016</c:v>
                </c:pt>
                <c:pt idx="76">
                  <c:v>0.24629999557516324</c:v>
                </c:pt>
                <c:pt idx="77">
                  <c:v>0.2447219574213233</c:v>
                </c:pt>
                <c:pt idx="78">
                  <c:v>0.24316104134966421</c:v>
                </c:pt>
                <c:pt idx="79">
                  <c:v>0.24161684559973506</c:v>
                </c:pt>
                <c:pt idx="80">
                  <c:v>0.24008898277860069</c:v>
                </c:pt>
                <c:pt idx="81">
                  <c:v>0.23857707917475079</c:v>
                </c:pt>
                <c:pt idx="82">
                  <c:v>0.23708077411279915</c:v>
                </c:pt>
                <c:pt idx="83">
                  <c:v>0.23559971934607904</c:v>
                </c:pt>
                <c:pt idx="84">
                  <c:v>0.23413357848448324</c:v>
                </c:pt>
                <c:pt idx="85">
                  <c:v>0.23268202645511082</c:v>
                </c:pt>
                <c:pt idx="86">
                  <c:v>0.23124474899347558</c:v>
                </c:pt>
                <c:pt idx="87">
                  <c:v>0.22982144216321287</c:v>
                </c:pt>
                <c:pt idx="88">
                  <c:v>0.22841181190237914</c:v>
                </c:pt>
                <c:pt idx="89">
                  <c:v>0.22701557359458879</c:v>
                </c:pt>
                <c:pt idx="90">
                  <c:v>0.22563245166336532</c:v>
                </c:pt>
                <c:pt idx="91">
                  <c:v>0.22426217918820779</c:v>
                </c:pt>
                <c:pt idx="92">
                  <c:v>0.22290449754098451</c:v>
                </c:pt>
                <c:pt idx="93">
                  <c:v>0.22155915604137122</c:v>
                </c:pt>
                <c:pt idx="94">
                  <c:v>0.22022591163014038</c:v>
                </c:pt>
                <c:pt idx="95">
                  <c:v>0.21890452855919951</c:v>
                </c:pt>
                <c:pt idx="96">
                  <c:v>0.21759477809735317</c:v>
                </c:pt>
                <c:pt idx="97">
                  <c:v>0.21629643825083511</c:v>
                </c:pt>
                <c:pt idx="98">
                  <c:v>0.21500929349772602</c:v>
                </c:pt>
                <c:pt idx="99">
                  <c:v>0.2137331345354323</c:v>
                </c:pt>
                <c:pt idx="100">
                  <c:v>0.21246775804045948</c:v>
                </c:pt>
                <c:pt idx="101">
                  <c:v>0.21121296643976395</c:v>
                </c:pt>
                <c:pt idx="102">
                  <c:v>0.20996856769301742</c:v>
                </c:pt>
                <c:pt idx="103">
                  <c:v>0.20873437508516102</c:v>
                </c:pt>
                <c:pt idx="104">
                  <c:v>0.20751020702866896</c:v>
                </c:pt>
                <c:pt idx="105">
                  <c:v>0.20629588687497646</c:v>
                </c:pt>
                <c:pt idx="106">
                  <c:v>0.20509124273456791</c:v>
                </c:pt>
                <c:pt idx="107">
                  <c:v>0.20389610730524621</c:v>
                </c:pt>
                <c:pt idx="108">
                  <c:v>0.20271031770814063</c:v>
                </c:pt>
                <c:pt idx="109">
                  <c:v>0.20153371533103581</c:v>
                </c:pt>
                <c:pt idx="110">
                  <c:v>0.20036614567863198</c:v>
                </c:pt>
                <c:pt idx="111">
                  <c:v>0.19920745822936725</c:v>
                </c:pt>
                <c:pt idx="112">
                  <c:v>0.19805750629846142</c:v>
                </c:pt>
                <c:pt idx="113">
                  <c:v>0.19691614690685477</c:v>
                </c:pt>
                <c:pt idx="114">
                  <c:v>0.19578324065574249</c:v>
                </c:pt>
                <c:pt idx="115">
                  <c:v>0.19465865160641305</c:v>
                </c:pt>
                <c:pt idx="116">
                  <c:v>0.1935422471651288</c:v>
                </c:pt>
                <c:pt idx="117">
                  <c:v>0.19243389797279087</c:v>
                </c:pt>
                <c:pt idx="118">
                  <c:v>0.19133347779915288</c:v>
                </c:pt>
                <c:pt idx="119">
                  <c:v>0.19024086344135804</c:v>
                </c:pt>
                <c:pt idx="120">
                  <c:v>0.18915593462658953</c:v>
                </c:pt>
                <c:pt idx="121">
                  <c:v>0.18807857391863247</c:v>
                </c:pt>
                <c:pt idx="122">
                  <c:v>0.18700866662816207</c:v>
                </c:pt>
                <c:pt idx="123">
                  <c:v>0.18594610072657736</c:v>
                </c:pt>
                <c:pt idx="124">
                  <c:v>0.18489076676321514</c:v>
                </c:pt>
                <c:pt idx="125">
                  <c:v>0.18384255778578418</c:v>
                </c:pt>
                <c:pt idx="126">
                  <c:v>0.1828013692638697</c:v>
                </c:pt>
                <c:pt idx="127">
                  <c:v>0.1817670990153667</c:v>
                </c:pt>
                <c:pt idx="128">
                  <c:v>0.18073964713570856</c:v>
                </c:pt>
                <c:pt idx="129">
                  <c:v>0.17971891592976186</c:v>
                </c:pt>
                <c:pt idx="130">
                  <c:v>0.1787048098462688</c:v>
                </c:pt>
                <c:pt idx="131">
                  <c:v>0.17769723541472271</c:v>
                </c:pt>
                <c:pt idx="132">
                  <c:v>0.17669610118456847</c:v>
                </c:pt>
                <c:pt idx="133">
                  <c:v>0.17570131766662445</c:v>
                </c:pt>
                <c:pt idx="134">
                  <c:v>0.17471279727663103</c:v>
                </c:pt>
                <c:pt idx="135">
                  <c:v>0.17373045428083034</c:v>
                </c:pt>
                <c:pt idx="136">
                  <c:v>0.17275420474349146</c:v>
                </c:pt>
                <c:pt idx="137">
                  <c:v>0.17178396647629834</c:v>
                </c:pt>
                <c:pt idx="138">
                  <c:v>0.17081965898951923</c:v>
                </c:pt>
                <c:pt idx="139">
                  <c:v>0.16986120344488376</c:v>
                </c:pt>
                <c:pt idx="140">
                  <c:v>0.16890852261009626</c:v>
                </c:pt>
                <c:pt idx="141">
                  <c:v>0.1679615408149171</c:v>
                </c:pt>
                <c:pt idx="142">
                  <c:v>0.16702018390874718</c:v>
                </c:pt>
                <c:pt idx="143">
                  <c:v>0.16608437921965269</c:v>
                </c:pt>
                <c:pt idx="144">
                  <c:v>0.16515405551477458</c:v>
                </c:pt>
                <c:pt idx="145">
                  <c:v>0.16422914296206348</c:v>
                </c:pt>
                <c:pt idx="146">
                  <c:v>0.16330957309328908</c:v>
                </c:pt>
                <c:pt idx="147">
                  <c:v>0.16239527876827131</c:v>
                </c:pt>
                <c:pt idx="148">
                  <c:v>0.16148619414028753</c:v>
                </c:pt>
                <c:pt idx="149">
                  <c:v>0.16058225462260522</c:v>
                </c:pt>
                <c:pt idx="150">
                  <c:v>0.15968339685610233</c:v>
                </c:pt>
                <c:pt idx="151">
                  <c:v>0.15878955867792577</c:v>
                </c:pt>
                <c:pt idx="152">
                  <c:v>0.15790067909115468</c:v>
                </c:pt>
                <c:pt idx="153">
                  <c:v>0.15701669823542486</c:v>
                </c:pt>
                <c:pt idx="154">
                  <c:v>0.15613755735848212</c:v>
                </c:pt>
                <c:pt idx="155">
                  <c:v>0.15526319878862482</c:v>
                </c:pt>
                <c:pt idx="156">
                  <c:v>0.15439356590800701</c:v>
                </c:pt>
                <c:pt idx="157">
                  <c:v>0.15352860312676597</c:v>
                </c:pt>
                <c:pt idx="158">
                  <c:v>0.15266825585794552</c:v>
                </c:pt>
                <c:pt idx="159">
                  <c:v>0.15181247049318625</c:v>
                </c:pt>
                <c:pt idx="160">
                  <c:v>0.15096119437915323</c:v>
                </c:pt>
                <c:pt idx="161">
                  <c:v>0.15011437579467468</c:v>
                </c:pt>
                <c:pt idx="162">
                  <c:v>0.14927196392856668</c:v>
                </c:pt>
                <c:pt idx="163">
                  <c:v>0.1484339088581188</c:v>
                </c:pt>
                <c:pt idx="164">
                  <c:v>0.14760016152821587</c:v>
                </c:pt>
                <c:pt idx="165">
                  <c:v>0.14677067373107566</c:v>
                </c:pt>
                <c:pt idx="166">
                  <c:v>0.14594539808657891</c:v>
                </c:pt>
                <c:pt idx="167">
                  <c:v>0.14512428802317079</c:v>
                </c:pt>
                <c:pt idx="168">
                  <c:v>0.14430729775931594</c:v>
                </c:pt>
                <c:pt idx="169">
                  <c:v>0.14349438228548461</c:v>
                </c:pt>
                <c:pt idx="170">
                  <c:v>0.14268549734665537</c:v>
                </c:pt>
                <c:pt idx="171">
                  <c:v>0.14188059942531339</c:v>
                </c:pt>
                <c:pt idx="172">
                  <c:v>0.14107964572492926</c:v>
                </c:pt>
                <c:pt idx="173">
                  <c:v>0.14028259415390121</c:v>
                </c:pt>
                <c:pt idx="174">
                  <c:v>0.1394894033099463</c:v>
                </c:pt>
                <c:pt idx="175">
                  <c:v>0.13870003246492424</c:v>
                </c:pt>
                <c:pt idx="176">
                  <c:v>0.13791444155007948</c:v>
                </c:pt>
                <c:pt idx="177">
                  <c:v>0.13713259114168896</c:v>
                </c:pt>
                <c:pt idx="178">
                  <c:v>0.13635444244710149</c:v>
                </c:pt>
                <c:pt idx="179">
                  <c:v>0.1355799572911548</c:v>
                </c:pt>
                <c:pt idx="180">
                  <c:v>0.13480909810295993</c:v>
                </c:pt>
                <c:pt idx="181">
                  <c:v>0.13404182790304009</c:v>
                </c:pt>
                <c:pt idx="182">
                  <c:v>0.13327811029081194</c:v>
                </c:pt>
                <c:pt idx="183">
                  <c:v>0.13251790943240038</c:v>
                </c:pt>
                <c:pt idx="184">
                  <c:v>0.13176119004877285</c:v>
                </c:pt>
                <c:pt idx="185">
                  <c:v>0.13100791740418738</c:v>
                </c:pt>
                <c:pt idx="186">
                  <c:v>0.13025805729494011</c:v>
                </c:pt>
                <c:pt idx="187">
                  <c:v>0.12951157603840668</c:v>
                </c:pt>
                <c:pt idx="188">
                  <c:v>0.12876844046236513</c:v>
                </c:pt>
                <c:pt idx="189">
                  <c:v>0.12802861789459408</c:v>
                </c:pt>
                <c:pt idx="190">
                  <c:v>0.12729207615273652</c:v>
                </c:pt>
                <c:pt idx="191">
                  <c:v>0.12655878353442074</c:v>
                </c:pt>
                <c:pt idx="192">
                  <c:v>0.12582870880763153</c:v>
                </c:pt>
                <c:pt idx="193">
                  <c:v>0.12510182120132374</c:v>
                </c:pt>
                <c:pt idx="194">
                  <c:v>0.12437809039627035</c:v>
                </c:pt>
                <c:pt idx="195">
                  <c:v>0.12365748651613773</c:v>
                </c:pt>
                <c:pt idx="196">
                  <c:v>0.12293998011878426</c:v>
                </c:pt>
                <c:pt idx="197">
                  <c:v>0.12222554218777015</c:v>
                </c:pt>
                <c:pt idx="198">
                  <c:v>0.12151414412407802</c:v>
                </c:pt>
                <c:pt idx="199">
                  <c:v>0.12080575773803404</c:v>
                </c:pt>
                <c:pt idx="200">
                  <c:v>0.12010035524142593</c:v>
                </c:pt>
                <c:pt idx="201">
                  <c:v>0.11939790923981064</c:v>
                </c:pt>
                <c:pt idx="202">
                  <c:v>0.11869839272500771</c:v>
                </c:pt>
                <c:pt idx="203">
                  <c:v>0.11800177906777076</c:v>
                </c:pt>
                <c:pt idx="204">
                  <c:v>0.11730804201063461</c:v>
                </c:pt>
                <c:pt idx="205">
                  <c:v>0.11661715566093189</c:v>
                </c:pt>
                <c:pt idx="206">
                  <c:v>0.11592909448397293</c:v>
                </c:pt>
                <c:pt idx="207">
                  <c:v>0.11524383329638643</c:v>
                </c:pt>
                <c:pt idx="208">
                  <c:v>0.11456134725961531</c:v>
                </c:pt>
                <c:pt idx="209">
                  <c:v>0.11388161187356427</c:v>
                </c:pt>
                <c:pt idx="210">
                  <c:v>0.11320460297039281</c:v>
                </c:pt>
                <c:pt idx="211">
                  <c:v>0.11253029670845216</c:v>
                </c:pt>
                <c:pt idx="212">
                  <c:v>0.11185866956636037</c:v>
                </c:pt>
                <c:pt idx="213">
                  <c:v>0.11118969833721315</c:v>
                </c:pt>
                <c:pt idx="214">
                  <c:v>0.11052336012292485</c:v>
                </c:pt>
                <c:pt idx="215">
                  <c:v>0.10985963232869844</c:v>
                </c:pt>
                <c:pt idx="216">
                  <c:v>0.10919849265761883</c:v>
                </c:pt>
                <c:pt idx="217">
                  <c:v>0.10853991910536742</c:v>
                </c:pt>
                <c:pt idx="218">
                  <c:v>0.1078838899550546</c:v>
                </c:pt>
                <c:pt idx="219">
                  <c:v>0.10723038377216576</c:v>
                </c:pt>
                <c:pt idx="220">
                  <c:v>0.10657937939962026</c:v>
                </c:pt>
                <c:pt idx="221">
                  <c:v>0.10593085595293794</c:v>
                </c:pt>
                <c:pt idx="222">
                  <c:v>0.10528479281551106</c:v>
                </c:pt>
                <c:pt idx="223">
                  <c:v>0.10464116963398007</c:v>
                </c:pt>
                <c:pt idx="224">
                  <c:v>0.10399996631370856</c:v>
                </c:pt>
                <c:pt idx="225">
                  <c:v>0.10336116301435661</c:v>
                </c:pt>
                <c:pt idx="226">
                  <c:v>0.10272474014554867</c:v>
                </c:pt>
                <c:pt idx="227">
                  <c:v>0.10209067836263441</c:v>
                </c:pt>
                <c:pt idx="228">
                  <c:v>0.10145895856253917</c:v>
                </c:pt>
                <c:pt idx="229">
                  <c:v>0.10082956187970338</c:v>
                </c:pt>
                <c:pt idx="230">
                  <c:v>0.10020246968210655</c:v>
                </c:pt>
                <c:pt idx="231">
                  <c:v>9.9577663567375296E-2</c:v>
                </c:pt>
                <c:pt idx="232">
                  <c:v>9.8955125358973106E-2</c:v>
                </c:pt>
                <c:pt idx="233">
                  <c:v>9.8334837102468264E-2</c:v>
                </c:pt>
                <c:pt idx="234">
                  <c:v>9.7716781061881197E-2</c:v>
                </c:pt>
                <c:pt idx="235">
                  <c:v>9.7100939716104673E-2</c:v>
                </c:pt>
                <c:pt idx="236">
                  <c:v>9.648729575540016E-2</c:v>
                </c:pt>
                <c:pt idx="237">
                  <c:v>9.5875832077963574E-2</c:v>
                </c:pt>
                <c:pt idx="238">
                  <c:v>9.5266531786562969E-2</c:v>
                </c:pt>
                <c:pt idx="239">
                  <c:v>9.4659378185243281E-2</c:v>
                </c:pt>
                <c:pt idx="240">
                  <c:v>9.4054354776098137E-2</c:v>
                </c:pt>
                <c:pt idx="241">
                  <c:v>9.3451445256106602E-2</c:v>
                </c:pt>
                <c:pt idx="242">
                  <c:v>9.2850633514033332E-2</c:v>
                </c:pt>
                <c:pt idx="243">
                  <c:v>9.2251903627390663E-2</c:v>
                </c:pt>
                <c:pt idx="244">
                  <c:v>9.1655239859461002E-2</c:v>
                </c:pt>
                <c:pt idx="245">
                  <c:v>9.1060626656378152E-2</c:v>
                </c:pt>
                <c:pt idx="246">
                  <c:v>9.0468048644266386E-2</c:v>
                </c:pt>
                <c:pt idx="247">
                  <c:v>8.9877490626435463E-2</c:v>
                </c:pt>
                <c:pt idx="248">
                  <c:v>8.9288937580630945E-2</c:v>
                </c:pt>
                <c:pt idx="249">
                  <c:v>8.8702374656337679E-2</c:v>
                </c:pt>
                <c:pt idx="250">
                  <c:v>8.8117787172135587E-2</c:v>
                </c:pt>
                <c:pt idx="251">
                  <c:v>8.7535160613106511E-2</c:v>
                </c:pt>
                <c:pt idx="252">
                  <c:v>8.6954480628291919E-2</c:v>
                </c:pt>
                <c:pt idx="253">
                  <c:v>8.637573302819801E-2</c:v>
                </c:pt>
                <c:pt idx="254">
                  <c:v>8.579890378234889E-2</c:v>
                </c:pt>
                <c:pt idx="255">
                  <c:v>8.5223979016887164E-2</c:v>
                </c:pt>
                <c:pt idx="256">
                  <c:v>8.4650945012218815E-2</c:v>
                </c:pt>
                <c:pt idx="257">
                  <c:v>8.4079788200702943E-2</c:v>
                </c:pt>
                <c:pt idx="258">
                  <c:v>8.3510495164385579E-2</c:v>
                </c:pt>
                <c:pt idx="259">
                  <c:v>8.2943052632774683E-2</c:v>
                </c:pt>
                <c:pt idx="260">
                  <c:v>8.2377447480658006E-2</c:v>
                </c:pt>
                <c:pt idx="261">
                  <c:v>8.1813666725960243E-2</c:v>
                </c:pt>
                <c:pt idx="262">
                  <c:v>8.1251697527641054E-2</c:v>
                </c:pt>
                <c:pt idx="263">
                  <c:v>8.0691527183631151E-2</c:v>
                </c:pt>
                <c:pt idx="264">
                  <c:v>8.0133143128805928E-2</c:v>
                </c:pt>
                <c:pt idx="265">
                  <c:v>7.9576532932997157E-2</c:v>
                </c:pt>
                <c:pt idx="266">
                  <c:v>7.9021684299040884E-2</c:v>
                </c:pt>
                <c:pt idx="267">
                  <c:v>7.8468585060859186E-2</c:v>
                </c:pt>
                <c:pt idx="268">
                  <c:v>7.791722318157901E-2</c:v>
                </c:pt>
                <c:pt idx="269">
                  <c:v>7.7367586751683315E-2</c:v>
                </c:pt>
                <c:pt idx="270">
                  <c:v>7.681966398719553E-2</c:v>
                </c:pt>
                <c:pt idx="271">
                  <c:v>7.6273443227897419E-2</c:v>
                </c:pt>
                <c:pt idx="272">
                  <c:v>7.572891293557793E-2</c:v>
                </c:pt>
                <c:pt idx="273">
                  <c:v>7.5186061692313233E-2</c:v>
                </c:pt>
                <c:pt idx="274">
                  <c:v>7.4644878198777631E-2</c:v>
                </c:pt>
                <c:pt idx="275">
                  <c:v>7.4105351272583886E-2</c:v>
                </c:pt>
                <c:pt idx="276">
                  <c:v>7.3567469846652633E-2</c:v>
                </c:pt>
                <c:pt idx="277">
                  <c:v>7.3031222967610665E-2</c:v>
                </c:pt>
                <c:pt idx="278">
                  <c:v>7.2496599794217298E-2</c:v>
                </c:pt>
                <c:pt idx="279">
                  <c:v>7.1963589595817168E-2</c:v>
                </c:pt>
                <c:pt idx="280">
                  <c:v>7.1432181750821333E-2</c:v>
                </c:pt>
                <c:pt idx="281">
                  <c:v>7.0902365745212692E-2</c:v>
                </c:pt>
                <c:pt idx="282">
                  <c:v>7.0374131171079157E-2</c:v>
                </c:pt>
                <c:pt idx="283">
                  <c:v>6.9847467725170587E-2</c:v>
                </c:pt>
                <c:pt idx="284">
                  <c:v>6.932236520748003E-2</c:v>
                </c:pt>
                <c:pt idx="285">
                  <c:v>6.8798813519851287E-2</c:v>
                </c:pt>
                <c:pt idx="286">
                  <c:v>6.8276802664607117E-2</c:v>
                </c:pt>
                <c:pt idx="287">
                  <c:v>6.7756322743203201E-2</c:v>
                </c:pt>
                <c:pt idx="288">
                  <c:v>6.7237363954903095E-2</c:v>
                </c:pt>
                <c:pt idx="289">
                  <c:v>6.6719916595476159E-2</c:v>
                </c:pt>
                <c:pt idx="290">
                  <c:v>6.6203971055917465E-2</c:v>
                </c:pt>
                <c:pt idx="291">
                  <c:v>6.5689517821187926E-2</c:v>
                </c:pt>
                <c:pt idx="292">
                  <c:v>6.5176547468976942E-2</c:v>
                </c:pt>
                <c:pt idx="293">
                  <c:v>6.466505066848427E-2</c:v>
                </c:pt>
                <c:pt idx="294">
                  <c:v>6.4155018179222201E-2</c:v>
                </c:pt>
                <c:pt idx="295">
                  <c:v>6.3646440849838504E-2</c:v>
                </c:pt>
                <c:pt idx="296">
                  <c:v>6.3139309616956685E-2</c:v>
                </c:pt>
                <c:pt idx="297">
                  <c:v>6.263361550403701E-2</c:v>
                </c:pt>
                <c:pt idx="298">
                  <c:v>6.2129349620255181E-2</c:v>
                </c:pt>
                <c:pt idx="299">
                  <c:v>6.1626503159399437E-2</c:v>
                </c:pt>
                <c:pt idx="300">
                  <c:v>6.1125067398785093E-2</c:v>
                </c:pt>
                <c:pt idx="301">
                  <c:v>6.0625033698187503E-2</c:v>
                </c:pt>
                <c:pt idx="302">
                  <c:v>6.0126393498790676E-2</c:v>
                </c:pt>
                <c:pt idx="303">
                  <c:v>5.9629138322154218E-2</c:v>
                </c:pt>
                <c:pt idx="304">
                  <c:v>5.9133259769196256E-2</c:v>
                </c:pt>
                <c:pt idx="305">
                  <c:v>5.8638749519191569E-2</c:v>
                </c:pt>
                <c:pt idx="306">
                  <c:v>5.8145599328787267E-2</c:v>
                </c:pt>
                <c:pt idx="307">
                  <c:v>5.7653801031032792E-2</c:v>
                </c:pt>
                <c:pt idx="308">
                  <c:v>5.7163346534425452E-2</c:v>
                </c:pt>
                <c:pt idx="309">
                  <c:v>5.6674227821971512E-2</c:v>
                </c:pt>
                <c:pt idx="310">
                  <c:v>5.6186436950260821E-2</c:v>
                </c:pt>
                <c:pt idx="311">
                  <c:v>5.5699966048557203E-2</c:v>
                </c:pt>
                <c:pt idx="312">
                  <c:v>5.5214807317901848E-2</c:v>
                </c:pt>
                <c:pt idx="313">
                  <c:v>5.4730953030231677E-2</c:v>
                </c:pt>
                <c:pt idx="314">
                  <c:v>5.424839552751004E-2</c:v>
                </c:pt>
                <c:pt idx="315">
                  <c:v>5.3767127220871846E-2</c:v>
                </c:pt>
                <c:pt idx="316">
                  <c:v>5.3287140589781457E-2</c:v>
                </c:pt>
                <c:pt idx="317">
                  <c:v>5.2808428181203237E-2</c:v>
                </c:pt>
                <c:pt idx="318">
                  <c:v>5.2330982608785437E-2</c:v>
                </c:pt>
                <c:pt idx="319">
                  <c:v>5.1854796552055382E-2</c:v>
                </c:pt>
                <c:pt idx="320">
                  <c:v>5.1379862755628225E-2</c:v>
                </c:pt>
                <c:pt idx="321">
                  <c:v>5.0906174028425788E-2</c:v>
                </c:pt>
                <c:pt idx="322">
                  <c:v>5.0433723242909845E-2</c:v>
                </c:pt>
                <c:pt idx="323">
                  <c:v>4.9962503334323727E-2</c:v>
                </c:pt>
                <c:pt idx="324">
                  <c:v>4.949250729994803E-2</c:v>
                </c:pt>
                <c:pt idx="325">
                  <c:v>4.902372819836609E-2</c:v>
                </c:pt>
                <c:pt idx="326">
                  <c:v>4.855615914874023E-2</c:v>
                </c:pt>
                <c:pt idx="327">
                  <c:v>4.8089793330099662E-2</c:v>
                </c:pt>
                <c:pt idx="328">
                  <c:v>4.7624623980637715E-2</c:v>
                </c:pt>
                <c:pt idx="329">
                  <c:v>4.7160644397020501E-2</c:v>
                </c:pt>
                <c:pt idx="330">
                  <c:v>4.6697847933705239E-2</c:v>
                </c:pt>
                <c:pt idx="331">
                  <c:v>4.6236228002268454E-2</c:v>
                </c:pt>
                <c:pt idx="332">
                  <c:v>4.5775778070744622E-2</c:v>
                </c:pt>
                <c:pt idx="333">
                  <c:v>4.5316491662973357E-2</c:v>
                </c:pt>
                <c:pt idx="334">
                  <c:v>4.4858362357957149E-2</c:v>
                </c:pt>
                <c:pt idx="335">
                  <c:v>4.4401383789227644E-2</c:v>
                </c:pt>
                <c:pt idx="336">
                  <c:v>4.3945549644221815E-2</c:v>
                </c:pt>
                <c:pt idx="337">
                  <c:v>4.3490853663666007E-2</c:v>
                </c:pt>
                <c:pt idx="338">
                  <c:v>4.30372896409702E-2</c:v>
                </c:pt>
                <c:pt idx="339">
                  <c:v>4.2584851421629599E-2</c:v>
                </c:pt>
                <c:pt idx="340">
                  <c:v>4.2133532902635995E-2</c:v>
                </c:pt>
                <c:pt idx="341">
                  <c:v>4.1683328031896116E-2</c:v>
                </c:pt>
                <c:pt idx="342">
                  <c:v>4.1234230807659533E-2</c:v>
                </c:pt>
                <c:pt idx="343">
                  <c:v>4.0786235277954108E-2</c:v>
                </c:pt>
                <c:pt idx="344">
                  <c:v>4.0339335540028887E-2</c:v>
                </c:pt>
                <c:pt idx="345">
                  <c:v>3.9893525739806091E-2</c:v>
                </c:pt>
                <c:pt idx="346">
                  <c:v>3.9448800071338996E-2</c:v>
                </c:pt>
                <c:pt idx="347">
                  <c:v>3.9005152776279695E-2</c:v>
                </c:pt>
                <c:pt idx="348">
                  <c:v>3.8562578143351622E-2</c:v>
                </c:pt>
                <c:pt idx="349">
                  <c:v>3.8121070507831978E-2</c:v>
                </c:pt>
                <c:pt idx="350">
                  <c:v>3.768062425103913E-2</c:v>
                </c:pt>
                <c:pt idx="351">
                  <c:v>3.7241233799829132E-2</c:v>
                </c:pt>
                <c:pt idx="352">
                  <c:v>3.6802893626096678E-2</c:v>
                </c:pt>
                <c:pt idx="353">
                  <c:v>3.6365598246286046E-2</c:v>
                </c:pt>
                <c:pt idx="354">
                  <c:v>3.5929342220905602E-2</c:v>
                </c:pt>
                <c:pt idx="355">
                  <c:v>3.549412015405129E-2</c:v>
                </c:pt>
                <c:pt idx="356">
                  <c:v>3.5059926692935339E-2</c:v>
                </c:pt>
                <c:pt idx="357">
                  <c:v>3.4626756527421754E-2</c:v>
                </c:pt>
                <c:pt idx="358">
                  <c:v>3.4194604389568228E-2</c:v>
                </c:pt>
                <c:pt idx="359">
                  <c:v>3.3763465053173847E-2</c:v>
                </c:pt>
                <c:pt idx="360">
                  <c:v>3.3333333333333326E-2</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1"/>
          <c:order val="3"/>
          <c:spPr>
            <a:noFill/>
            <a:ln w="19050">
              <a:solidFill>
                <a:schemeClr val="tx1"/>
              </a:solidFill>
            </a:ln>
          </c:spPr>
          <c:val>
            <c:numRef>
              <c:f>'Theorie Ausl. el.'!$X$11:$X$888</c:f>
              <c:numCache>
                <c:formatCode>General</c:formatCode>
                <c:ptCount val="8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0.6441616179270544</c:v>
                </c:pt>
                <c:pt idx="362">
                  <c:v>0.60242635247747112</c:v>
                </c:pt>
                <c:pt idx="363">
                  <c:v>0.57577897235752273</c:v>
                </c:pt>
                <c:pt idx="364">
                  <c:v>0.55579607718662105</c:v>
                </c:pt>
                <c:pt idx="365">
                  <c:v>0.5396501652264869</c:v>
                </c:pt>
                <c:pt idx="366">
                  <c:v>0.52602330211528048</c:v>
                </c:pt>
                <c:pt idx="367">
                  <c:v>0.5141877323699815</c:v>
                </c:pt>
                <c:pt idx="368">
                  <c:v>0.50369667035938648</c:v>
                </c:pt>
                <c:pt idx="369">
                  <c:v>0.49425500631590502</c:v>
                </c:pt>
                <c:pt idx="370">
                  <c:v>0.48565705059388264</c:v>
                </c:pt>
                <c:pt idx="371">
                  <c:v>0.47775340085979145</c:v>
                </c:pt>
                <c:pt idx="372">
                  <c:v>0.47043193170746078</c:v>
                </c:pt>
                <c:pt idx="373">
                  <c:v>0.46360622723757605</c:v>
                </c:pt>
                <c:pt idx="374">
                  <c:v>0.45720820185928124</c:v>
                </c:pt>
                <c:pt idx="375">
                  <c:v>0.45118320613701701</c:v>
                </c:pt>
                <c:pt idx="376">
                  <c:v>0.44548667321012525</c:v>
                </c:pt>
                <c:pt idx="377">
                  <c:v>0.44008175618794043</c:v>
                </c:pt>
                <c:pt idx="378">
                  <c:v>0.43493762341234488</c:v>
                </c:pt>
                <c:pt idx="379">
                  <c:v>0.43002820252183227</c:v>
                </c:pt>
                <c:pt idx="380">
                  <c:v>0.42533123807041473</c:v>
                </c:pt>
                <c:pt idx="381">
                  <c:v>0.42082757285839478</c:v>
                </c:pt>
                <c:pt idx="382">
                  <c:v>0.41650059187868649</c:v>
                </c:pt>
                <c:pt idx="383">
                  <c:v>0.41233578645555691</c:v>
                </c:pt>
                <c:pt idx="384">
                  <c:v>0.4083204085629949</c:v>
                </c:pt>
                <c:pt idx="385">
                  <c:v>0.40444319372900484</c:v>
                </c:pt>
                <c:pt idx="386">
                  <c:v>0.40069413675051069</c:v>
                </c:pt>
                <c:pt idx="387">
                  <c:v>0.39706430853284269</c:v>
                </c:pt>
                <c:pt idx="388">
                  <c:v>0.39354570528628241</c:v>
                </c:pt>
                <c:pt idx="389">
                  <c:v>0.3901311234245386</c:v>
                </c:pt>
                <c:pt idx="390">
                  <c:v>0.38681405505885613</c:v>
                </c:pt>
                <c:pt idx="391">
                  <c:v>0.38358860013068652</c:v>
                </c:pt>
                <c:pt idx="392">
                  <c:v>0.38044939208803519</c:v>
                </c:pt>
                <c:pt idx="393">
                  <c:v>0.37739153466409148</c:v>
                </c:pt>
                <c:pt idx="394">
                  <c:v>0.37441054781680072</c:v>
                </c:pt>
                <c:pt idx="395">
                  <c:v>0.37150232127410132</c:v>
                </c:pt>
                <c:pt idx="396">
                  <c:v>0.36866307443009194</c:v>
                </c:pt>
                <c:pt idx="397">
                  <c:v>0.36588932157319409</c:v>
                </c:pt>
                <c:pt idx="398">
                  <c:v>0.36317784161373901</c:v>
                </c:pt>
                <c:pt idx="399">
                  <c:v>0.36052565162671169</c:v>
                </c:pt>
                <c:pt idx="400">
                  <c:v>0.35792998364418771</c:v>
                </c:pt>
                <c:pt idx="401">
                  <c:v>0.35538826422772851</c:v>
                </c:pt>
                <c:pt idx="402">
                  <c:v>0.3528980964286148</c:v>
                </c:pt>
                <c:pt idx="403">
                  <c:v>0.35045724380705046</c:v>
                </c:pt>
                <c:pt idx="404">
                  <c:v>0.34806361623330351</c:v>
                </c:pt>
                <c:pt idx="405">
                  <c:v>0.34571525723642049</c:v>
                </c:pt>
                <c:pt idx="406">
                  <c:v>0.34341033270146726</c:v>
                </c:pt>
                <c:pt idx="407">
                  <c:v>0.34114712074557962</c:v>
                </c:pt>
                <c:pt idx="408">
                  <c:v>0.33892400262760825</c:v>
                </c:pt>
                <c:pt idx="409">
                  <c:v>0.33673945456665189</c:v>
                </c:pt>
                <c:pt idx="410">
                  <c:v>0.33459204036204826</c:v>
                </c:pt>
                <c:pt idx="411">
                  <c:v>0.33248040472196283</c:v>
                </c:pt>
                <c:pt idx="412">
                  <c:v>0.33040326722007707</c:v>
                </c:pt>
                <c:pt idx="413">
                  <c:v>0.32835941681038483</c:v>
                </c:pt>
                <c:pt idx="414">
                  <c:v>0.32634770683906489</c:v>
                </c:pt>
                <c:pt idx="415">
                  <c:v>0.32436705050007553</c:v>
                </c:pt>
                <c:pt idx="416">
                  <c:v>0.32241641668770382</c:v>
                </c:pt>
                <c:pt idx="417">
                  <c:v>0.32049482620496894</c:v>
                </c:pt>
                <c:pt idx="418">
                  <c:v>0.31860134829168285</c:v>
                </c:pt>
                <c:pt idx="419">
                  <c:v>0.3167350974402029</c:v>
                </c:pt>
                <c:pt idx="420">
                  <c:v>0.31489523047059975</c:v>
                </c:pt>
                <c:pt idx="421">
                  <c:v>0.31308094384015728</c:v>
                </c:pt>
                <c:pt idx="422">
                  <c:v>0.31129147116492406</c:v>
                </c:pt>
                <c:pt idx="423">
                  <c:v>0.3095260809334679</c:v>
                </c:pt>
                <c:pt idx="424">
                  <c:v>0.30778407439513678</c:v>
                </c:pt>
                <c:pt idx="425">
                  <c:v>0.3060647836070004</c:v>
                </c:pt>
                <c:pt idx="426">
                  <c:v>0.30436756962530587</c:v>
                </c:pt>
                <c:pt idx="427">
                  <c:v>0.30269182082873725</c:v>
                </c:pt>
                <c:pt idx="428">
                  <c:v>0.30103695136206543</c:v>
                </c:pt>
                <c:pt idx="429">
                  <c:v>0.29940239968990279</c:v>
                </c:pt>
                <c:pt idx="430">
                  <c:v>0.29778762725130714</c:v>
                </c:pt>
                <c:pt idx="431">
                  <c:v>0.296192117206863</c:v>
                </c:pt>
                <c:pt idx="432">
                  <c:v>0.29461537327068321</c:v>
                </c:pt>
                <c:pt idx="433">
                  <c:v>0.29305691862047745</c:v>
                </c:pt>
                <c:pt idx="434">
                  <c:v>0.29151629487948039</c:v>
                </c:pt>
                <c:pt idx="435">
                  <c:v>0.289993061164597</c:v>
                </c:pt>
                <c:pt idx="436">
                  <c:v>0.28848679319564052</c:v>
                </c:pt>
                <c:pt idx="437">
                  <c:v>0.28699708246098932</c:v>
                </c:pt>
                <c:pt idx="438">
                  <c:v>0.28552353543541087</c:v>
                </c:pt>
                <c:pt idx="439">
                  <c:v>0.28406577284616397</c:v>
                </c:pt>
                <c:pt idx="440">
                  <c:v>0.28262342898383097</c:v>
                </c:pt>
                <c:pt idx="441">
                  <c:v>0.28119615105463003</c:v>
                </c:pt>
                <c:pt idx="442">
                  <c:v>0.27978359857123281</c:v>
                </c:pt>
                <c:pt idx="443">
                  <c:v>0.27838544277935895</c:v>
                </c:pt>
                <c:pt idx="444">
                  <c:v>0.27700136611764137</c:v>
                </c:pt>
                <c:pt idx="445">
                  <c:v>0.27563106170846174</c:v>
                </c:pt>
                <c:pt idx="446">
                  <c:v>0.27427423287763775</c:v>
                </c:pt>
                <c:pt idx="447">
                  <c:v>0.27293059270101383</c:v>
                </c:pt>
                <c:pt idx="448">
                  <c:v>0.27159986357615518</c:v>
                </c:pt>
                <c:pt idx="449">
                  <c:v>0.27028177681748899</c:v>
                </c:pt>
                <c:pt idx="450">
                  <c:v>0.26897607227336162</c:v>
                </c:pt>
                <c:pt idx="451">
                  <c:v>0.26768249796359478</c:v>
                </c:pt>
                <c:pt idx="452">
                  <c:v>0.26640080973623126</c:v>
                </c:pt>
                <c:pt idx="453">
                  <c:v>0.26513077094225879</c:v>
                </c:pt>
                <c:pt idx="454">
                  <c:v>0.26387215212718673</c:v>
                </c:pt>
                <c:pt idx="455">
                  <c:v>0.26262473073843451</c:v>
                </c:pt>
                <c:pt idx="456">
                  <c:v>0.26138829084756199</c:v>
                </c:pt>
                <c:pt idx="457">
                  <c:v>0.26016262288644409</c:v>
                </c:pt>
                <c:pt idx="458">
                  <c:v>0.25894752339655491</c:v>
                </c:pt>
                <c:pt idx="459">
                  <c:v>0.25774279479058038</c:v>
                </c:pt>
                <c:pt idx="460">
                  <c:v>0.25654824512563779</c:v>
                </c:pt>
                <c:pt idx="461">
                  <c:v>0.25536368788742558</c:v>
                </c:pt>
                <c:pt idx="462">
                  <c:v>0.25418894178467522</c:v>
                </c:pt>
                <c:pt idx="463">
                  <c:v>0.25302383055331701</c:v>
                </c:pt>
                <c:pt idx="464">
                  <c:v>0.25186818276981082</c:v>
                </c:pt>
                <c:pt idx="465">
                  <c:v>0.25072183167312967</c:v>
                </c:pt>
                <c:pt idx="466">
                  <c:v>0.24958461499491791</c:v>
                </c:pt>
                <c:pt idx="467">
                  <c:v>0.2484563747973727</c:v>
                </c:pt>
                <c:pt idx="468">
                  <c:v>0.24733695731843064</c:v>
                </c:pt>
                <c:pt idx="469">
                  <c:v>0.24622621282386714</c:v>
                </c:pt>
                <c:pt idx="470">
                  <c:v>0.24512399546593666</c:v>
                </c:pt>
                <c:pt idx="471">
                  <c:v>0.24403016314821047</c:v>
                </c:pt>
                <c:pt idx="472">
                  <c:v>0.24294457739628506</c:v>
                </c:pt>
                <c:pt idx="473">
                  <c:v>0.2418671032340578</c:v>
                </c:pt>
                <c:pt idx="474">
                  <c:v>0.24079760906528325</c:v>
                </c:pt>
                <c:pt idx="475">
                  <c:v>0.23973596656013829</c:v>
                </c:pt>
                <c:pt idx="476">
                  <c:v>0.2386820505465449</c:v>
                </c:pt>
                <c:pt idx="477">
                  <c:v>0.23763573890601208</c:v>
                </c:pt>
                <c:pt idx="478">
                  <c:v>0.23659691247377002</c:v>
                </c:pt>
                <c:pt idx="479">
                  <c:v>0.23556545494298708</c:v>
                </c:pt>
                <c:pt idx="480">
                  <c:v>0.23454125277286841</c:v>
                </c:pt>
                <c:pt idx="481">
                  <c:v>0.23352419510044808</c:v>
                </c:pt>
                <c:pt idx="482">
                  <c:v>0.23251417365589877</c:v>
                </c:pt>
                <c:pt idx="483">
                  <c:v>0.23151108268118881</c:v>
                </c:pt>
                <c:pt idx="484">
                  <c:v>0.23051481885192904</c:v>
                </c:pt>
                <c:pt idx="485">
                  <c:v>0.22952528120226134</c:v>
                </c:pt>
                <c:pt idx="486">
                  <c:v>0.22854237105264474</c:v>
                </c:pt>
                <c:pt idx="487">
                  <c:v>0.22756599194040594</c:v>
                </c:pt>
                <c:pt idx="488">
                  <c:v>0.22659604955292967</c:v>
                </c:pt>
                <c:pt idx="489">
                  <c:v>0.22563245166336532</c:v>
                </c:pt>
                <c:pt idx="490">
                  <c:v>0.22467510806873903</c:v>
                </c:pt>
                <c:pt idx="491">
                  <c:v>0.2237239305303621</c:v>
                </c:pt>
                <c:pt idx="492">
                  <c:v>0.22277883271643517</c:v>
                </c:pt>
                <c:pt idx="493">
                  <c:v>0.22183973014674818</c:v>
                </c:pt>
                <c:pt idx="494">
                  <c:v>0.22090654013938915</c:v>
                </c:pt>
                <c:pt idx="495">
                  <c:v>0.2199791817593697</c:v>
                </c:pt>
                <c:pt idx="496">
                  <c:v>0.21905757576908813</c:v>
                </c:pt>
                <c:pt idx="497">
                  <c:v>0.21814164458054897</c:v>
                </c:pt>
                <c:pt idx="498">
                  <c:v>0.2172313122092665</c:v>
                </c:pt>
                <c:pt idx="499">
                  <c:v>0.21632650422977939</c:v>
                </c:pt>
                <c:pt idx="500">
                  <c:v>0.21542714773270988</c:v>
                </c:pt>
                <c:pt idx="501">
                  <c:v>0.21453317128330374</c:v>
                </c:pt>
                <c:pt idx="502">
                  <c:v>0.21364450488138753</c:v>
                </c:pt>
                <c:pt idx="503">
                  <c:v>0.21276107992268889</c:v>
                </c:pt>
                <c:pt idx="504">
                  <c:v>0.21188282916146051</c:v>
                </c:pt>
                <c:pt idx="505">
                  <c:v>0.21100968667435749</c:v>
                </c:pt>
                <c:pt idx="506">
                  <c:v>0.21014158782551684</c:v>
                </c:pt>
                <c:pt idx="507">
                  <c:v>0.20927846923279136</c:v>
                </c:pt>
                <c:pt idx="508">
                  <c:v>0.20842026873509201</c:v>
                </c:pt>
                <c:pt idx="509">
                  <c:v>0.20756692536079557</c:v>
                </c:pt>
                <c:pt idx="510">
                  <c:v>0.20671837929717496</c:v>
                </c:pt>
                <c:pt idx="511">
                  <c:v>0.20587457186081448</c:v>
                </c:pt>
                <c:pt idx="512">
                  <c:v>0.20503544546896957</c:v>
                </c:pt>
                <c:pt idx="513">
                  <c:v>0.20420094361183616</c:v>
                </c:pt>
                <c:pt idx="514">
                  <c:v>0.20337101082569564</c:v>
                </c:pt>
                <c:pt idx="515">
                  <c:v>0.20254559266690098</c:v>
                </c:pt>
                <c:pt idx="516">
                  <c:v>0.20172463568667243</c:v>
                </c:pt>
                <c:pt idx="517">
                  <c:v>0.20090808740667487</c:v>
                </c:pt>
                <c:pt idx="518">
                  <c:v>0.20009589629534408</c:v>
                </c:pt>
                <c:pt idx="519">
                  <c:v>0.1992880117449376</c:v>
                </c:pt>
                <c:pt idx="520">
                  <c:v>0.19848438404928193</c:v>
                </c:pt>
                <c:pt idx="521">
                  <c:v>0.19768496438219085</c:v>
                </c:pt>
                <c:pt idx="522">
                  <c:v>0.19688970477653123</c:v>
                </c:pt>
                <c:pt idx="523">
                  <c:v>0.19609855810391308</c:v>
                </c:pt>
                <c:pt idx="524">
                  <c:v>0.19531147805497961</c:v>
                </c:pt>
                <c:pt idx="525">
                  <c:v>0.19452841912027974</c:v>
                </c:pt>
                <c:pt idx="526">
                  <c:v>0.19374933657169779</c:v>
                </c:pt>
                <c:pt idx="527">
                  <c:v>0.19297418644442588</c:v>
                </c:pt>
                <c:pt idx="528">
                  <c:v>0.19220292551945484</c:v>
                </c:pt>
                <c:pt idx="529">
                  <c:v>0.19143551130657044</c:v>
                </c:pt>
                <c:pt idx="530">
                  <c:v>0.19067190202783457</c:v>
                </c:pt>
                <c:pt idx="531">
                  <c:v>0.18991205660153498</c:v>
                </c:pt>
                <c:pt idx="532">
                  <c:v>0.18915593462658942</c:v>
                </c:pt>
                <c:pt idx="533">
                  <c:v>0.18840349636738651</c:v>
                </c:pt>
                <c:pt idx="534">
                  <c:v>0.18765470273905061</c:v>
                </c:pt>
                <c:pt idx="535">
                  <c:v>0.18690951529311406</c:v>
                </c:pt>
                <c:pt idx="536">
                  <c:v>0.18616789620358776</c:v>
                </c:pt>
                <c:pt idx="537">
                  <c:v>0.1854298082534096</c:v>
                </c:pt>
                <c:pt idx="538">
                  <c:v>0.18469521482126672</c:v>
                </c:pt>
                <c:pt idx="539">
                  <c:v>0.18396407986877261</c:v>
                </c:pt>
                <c:pt idx="540">
                  <c:v>0.18323636792799092</c:v>
                </c:pt>
                <c:pt idx="541">
                  <c:v>0.18251204408929467</c:v>
                </c:pt>
                <c:pt idx="542">
                  <c:v>0.18179107398954775</c:v>
                </c:pt>
                <c:pt idx="543">
                  <c:v>0.18107342380060198</c:v>
                </c:pt>
                <c:pt idx="544">
                  <c:v>0.18035906021809589</c:v>
                </c:pt>
                <c:pt idx="545">
                  <c:v>0.17964795045054849</c:v>
                </c:pt>
                <c:pt idx="546">
                  <c:v>0.17894006220873759</c:v>
                </c:pt>
                <c:pt idx="547">
                  <c:v>0.17823536369535387</c:v>
                </c:pt>
                <c:pt idx="548">
                  <c:v>0.17753382359492198</c:v>
                </c:pt>
                <c:pt idx="549">
                  <c:v>0.17683541106398049</c:v>
                </c:pt>
                <c:pt idx="550">
                  <c:v>0.17614009572151301</c:v>
                </c:pt>
                <c:pt idx="551">
                  <c:v>0.17544784763962262</c:v>
                </c:pt>
                <c:pt idx="552">
                  <c:v>0.17475863733444164</c:v>
                </c:pt>
                <c:pt idx="553">
                  <c:v>0.17407243575727027</c:v>
                </c:pt>
                <c:pt idx="554">
                  <c:v>0.17338921428593745</c:v>
                </c:pt>
                <c:pt idx="555">
                  <c:v>0.17270894471637577</c:v>
                </c:pt>
                <c:pt idx="556">
                  <c:v>0.17203159925440614</c:v>
                </c:pt>
                <c:pt idx="557">
                  <c:v>0.17135715050772427</c:v>
                </c:pt>
                <c:pt idx="558">
                  <c:v>0.17068557147808316</c:v>
                </c:pt>
                <c:pt idx="559">
                  <c:v>0.17001683555366809</c:v>
                </c:pt>
                <c:pt idx="560">
                  <c:v>0.16935091650165424</c:v>
                </c:pt>
                <c:pt idx="561">
                  <c:v>0.1686877884609459</c:v>
                </c:pt>
                <c:pt idx="562">
                  <c:v>0.16802742593508935</c:v>
                </c:pt>
                <c:pt idx="563">
                  <c:v>0.16736980378535526</c:v>
                </c:pt>
                <c:pt idx="564">
                  <c:v>0.16671489722398591</c:v>
                </c:pt>
                <c:pt idx="565">
                  <c:v>0.16606268180760231</c:v>
                </c:pt>
                <c:pt idx="566">
                  <c:v>0.16541313343076602</c:v>
                </c:pt>
                <c:pt idx="567">
                  <c:v>0.16476622831969279</c:v>
                </c:pt>
                <c:pt idx="568">
                  <c:v>0.16412194302611283</c:v>
                </c:pt>
                <c:pt idx="569">
                  <c:v>0.16348025442127234</c:v>
                </c:pt>
                <c:pt idx="570">
                  <c:v>0.16284113969007608</c:v>
                </c:pt>
                <c:pt idx="571">
                  <c:v>0.162204576325362</c:v>
                </c:pt>
                <c:pt idx="572">
                  <c:v>0.16157054212230904</c:v>
                </c:pt>
                <c:pt idx="573">
                  <c:v>0.16093901517297093</c:v>
                </c:pt>
                <c:pt idx="574">
                  <c:v>0.16030997386093548</c:v>
                </c:pt>
                <c:pt idx="575">
                  <c:v>0.15968339685610233</c:v>
                </c:pt>
                <c:pt idx="576">
                  <c:v>0.1590592631095803</c:v>
                </c:pt>
                <c:pt idx="577">
                  <c:v>0.15843755184869679</c:v>
                </c:pt>
                <c:pt idx="578">
                  <c:v>0.15781824257211996</c:v>
                </c:pt>
                <c:pt idx="579">
                  <c:v>0.15720131504508805</c:v>
                </c:pt>
                <c:pt idx="580">
                  <c:v>0.15658674929474437</c:v>
                </c:pt>
                <c:pt idx="581">
                  <c:v>0.15597452560557379</c:v>
                </c:pt>
                <c:pt idx="582">
                  <c:v>0.15536462451494104</c:v>
                </c:pt>
                <c:pt idx="583">
                  <c:v>0.15475702680872339</c:v>
                </c:pt>
                <c:pt idx="584">
                  <c:v>0.15415171351704016</c:v>
                </c:pt>
                <c:pt idx="585">
                  <c:v>0.15354866591007366</c:v>
                </c:pt>
                <c:pt idx="586">
                  <c:v>0.15294786549397876</c:v>
                </c:pt>
                <c:pt idx="587">
                  <c:v>0.15234929400688202</c:v>
                </c:pt>
                <c:pt idx="588">
                  <c:v>0.15175293341496376</c:v>
                </c:pt>
                <c:pt idx="589">
                  <c:v>0.1511587659086252</c:v>
                </c:pt>
                <c:pt idx="590">
                  <c:v>0.15056677389873441</c:v>
                </c:pt>
                <c:pt idx="591">
                  <c:v>0.14997694001295292</c:v>
                </c:pt>
                <c:pt idx="592">
                  <c:v>0.14938924709213819</c:v>
                </c:pt>
                <c:pt idx="593">
                  <c:v>0.14880367818682072</c:v>
                </c:pt>
                <c:pt idx="594">
                  <c:v>0.1482202165537555</c:v>
                </c:pt>
                <c:pt idx="595">
                  <c:v>0.14763884565254337</c:v>
                </c:pt>
                <c:pt idx="596">
                  <c:v>0.14705954914232211</c:v>
                </c:pt>
                <c:pt idx="597">
                  <c:v>0.14648231087852603</c:v>
                </c:pt>
                <c:pt idx="598">
                  <c:v>0.14590711490971076</c:v>
                </c:pt>
                <c:pt idx="599">
                  <c:v>0.14533394547444256</c:v>
                </c:pt>
                <c:pt idx="600">
                  <c:v>0.1447627869982514</c:v>
                </c:pt>
                <c:pt idx="601">
                  <c:v>0.14419362409064407</c:v>
                </c:pt>
                <c:pt idx="602">
                  <c:v>0.14362644154217841</c:v>
                </c:pt>
                <c:pt idx="603">
                  <c:v>0.14306122432159496</c:v>
                </c:pt>
                <c:pt idx="604">
                  <c:v>0.14249795757300643</c:v>
                </c:pt>
                <c:pt idx="605">
                  <c:v>0.14193662661314188</c:v>
                </c:pt>
                <c:pt idx="606">
                  <c:v>0.14137721692864658</c:v>
                </c:pt>
                <c:pt idx="607">
                  <c:v>0.14081971417343353</c:v>
                </c:pt>
                <c:pt idx="608">
                  <c:v>0.14026410416608803</c:v>
                </c:pt>
                <c:pt idx="609">
                  <c:v>0.13971037288732147</c:v>
                </c:pt>
                <c:pt idx="610">
                  <c:v>0.13915850647747618</c:v>
                </c:pt>
                <c:pt idx="611">
                  <c:v>0.13860849123407648</c:v>
                </c:pt>
                <c:pt idx="612">
                  <c:v>0.13806031360942883</c:v>
                </c:pt>
                <c:pt idx="613">
                  <c:v>0.13751396020826689</c:v>
                </c:pt>
                <c:pt idx="614">
                  <c:v>0.13696941778544203</c:v>
                </c:pt>
                <c:pt idx="615">
                  <c:v>0.13642667324365709</c:v>
                </c:pt>
                <c:pt idx="616">
                  <c:v>0.13588571363124369</c:v>
                </c:pt>
                <c:pt idx="617">
                  <c:v>0.1353465261399821</c:v>
                </c:pt>
                <c:pt idx="618">
                  <c:v>0.13480909810295993</c:v>
                </c:pt>
                <c:pt idx="619">
                  <c:v>0.13427341699247386</c:v>
                </c:pt>
                <c:pt idx="620">
                  <c:v>0.13373947041796819</c:v>
                </c:pt>
                <c:pt idx="621">
                  <c:v>0.13320724612401225</c:v>
                </c:pt>
                <c:pt idx="622">
                  <c:v>0.13267673198831642</c:v>
                </c:pt>
                <c:pt idx="623">
                  <c:v>0.13214791601978348</c:v>
                </c:pt>
                <c:pt idx="624">
                  <c:v>0.13162078635659569</c:v>
                </c:pt>
                <c:pt idx="625">
                  <c:v>0.13109533126433781</c:v>
                </c:pt>
                <c:pt idx="626">
                  <c:v>0.13057153913415376</c:v>
                </c:pt>
                <c:pt idx="627">
                  <c:v>0.13004939848093733</c:v>
                </c:pt>
                <c:pt idx="628">
                  <c:v>0.12952889794155409</c:v>
                </c:pt>
                <c:pt idx="629">
                  <c:v>0.12901002627309754</c:v>
                </c:pt>
                <c:pt idx="630">
                  <c:v>0.12849277235117496</c:v>
                </c:pt>
                <c:pt idx="631">
                  <c:v>0.12797712516822457</c:v>
                </c:pt>
                <c:pt idx="632">
                  <c:v>0.12746307383186306</c:v>
                </c:pt>
                <c:pt idx="633">
                  <c:v>0.12695060756326082</c:v>
                </c:pt>
                <c:pt idx="634">
                  <c:v>0.12643971569554902</c:v>
                </c:pt>
                <c:pt idx="635">
                  <c:v>0.12593038767225084</c:v>
                </c:pt>
                <c:pt idx="636">
                  <c:v>0.1254226130457442</c:v>
                </c:pt>
                <c:pt idx="637">
                  <c:v>0.12491638147574824</c:v>
                </c:pt>
                <c:pt idx="638">
                  <c:v>0.1244116827278382</c:v>
                </c:pt>
                <c:pt idx="639">
                  <c:v>0.12390850667198494</c:v>
                </c:pt>
                <c:pt idx="640">
                  <c:v>0.12340684328112084</c:v>
                </c:pt>
                <c:pt idx="641">
                  <c:v>0.12290668262972937</c:v>
                </c:pt>
                <c:pt idx="642">
                  <c:v>0.12240801489245978</c:v>
                </c:pt>
                <c:pt idx="643">
                  <c:v>0.12191083034276473</c:v>
                </c:pt>
                <c:pt idx="644">
                  <c:v>0.12141511935156191</c:v>
                </c:pt>
                <c:pt idx="645">
                  <c:v>0.12092087238591831</c:v>
                </c:pt>
                <c:pt idx="646">
                  <c:v>0.12042808000775607</c:v>
                </c:pt>
                <c:pt idx="647">
                  <c:v>0.11993673287258111</c:v>
                </c:pt>
                <c:pt idx="648">
                  <c:v>0.1194468217282334</c:v>
                </c:pt>
                <c:pt idx="649">
                  <c:v>0.11895833741365625</c:v>
                </c:pt>
                <c:pt idx="650">
                  <c:v>0.11847127085768883</c:v>
                </c:pt>
                <c:pt idx="651">
                  <c:v>0.11798561307787681</c:v>
                </c:pt>
                <c:pt idx="652">
                  <c:v>0.11750135517930382</c:v>
                </c:pt>
                <c:pt idx="653">
                  <c:v>0.11701848835344197</c:v>
                </c:pt>
                <c:pt idx="654">
                  <c:v>0.1165370038770206</c:v>
                </c:pt>
                <c:pt idx="655">
                  <c:v>0.11605689311091549</c:v>
                </c:pt>
                <c:pt idx="656">
                  <c:v>0.11557814749905404</c:v>
                </c:pt>
                <c:pt idx="657">
                  <c:v>0.11510075856733948</c:v>
                </c:pt>
                <c:pt idx="658">
                  <c:v>0.11462471792259332</c:v>
                </c:pt>
                <c:pt idx="659">
                  <c:v>0.11415001725151308</c:v>
                </c:pt>
                <c:pt idx="660">
                  <c:v>0.1136766483196483</c:v>
                </c:pt>
                <c:pt idx="661">
                  <c:v>0.11320460297039281</c:v>
                </c:pt>
                <c:pt idx="662">
                  <c:v>0.11273387312399308</c:v>
                </c:pt>
                <c:pt idx="663">
                  <c:v>0.11226445077657166</c:v>
                </c:pt>
                <c:pt idx="664">
                  <c:v>0.11179632799916783</c:v>
                </c:pt>
                <c:pt idx="665">
                  <c:v>0.11132949693679184</c:v>
                </c:pt>
                <c:pt idx="666">
                  <c:v>0.11086394980749525</c:v>
                </c:pt>
                <c:pt idx="667">
                  <c:v>0.11039967890145597</c:v>
                </c:pt>
                <c:pt idx="668">
                  <c:v>0.109936676580076</c:v>
                </c:pt>
                <c:pt idx="669">
                  <c:v>0.10947493527509655</c:v>
                </c:pt>
                <c:pt idx="670">
                  <c:v>0.10901444748772338</c:v>
                </c:pt>
                <c:pt idx="671">
                  <c:v>0.10855520578776834</c:v>
                </c:pt>
                <c:pt idx="672">
                  <c:v>0.10809720281280344</c:v>
                </c:pt>
                <c:pt idx="673">
                  <c:v>0.10764043126732759</c:v>
                </c:pt>
                <c:pt idx="674">
                  <c:v>0.10718488392194714</c:v>
                </c:pt>
                <c:pt idx="675">
                  <c:v>0.106730553612568</c:v>
                </c:pt>
                <c:pt idx="676">
                  <c:v>0.1062774332396007</c:v>
                </c:pt>
                <c:pt idx="677">
                  <c:v>0.10582551576717825</c:v>
                </c:pt>
                <c:pt idx="678">
                  <c:v>0.10537479422238438</c:v>
                </c:pt>
                <c:pt idx="679">
                  <c:v>0.10492526169449479</c:v>
                </c:pt>
                <c:pt idx="680">
                  <c:v>0.10447691133422965</c:v>
                </c:pt>
                <c:pt idx="681">
                  <c:v>0.10402973635301671</c:v>
                </c:pt>
                <c:pt idx="682">
                  <c:v>0.10358373002226673</c:v>
                </c:pt>
                <c:pt idx="683">
                  <c:v>0.10313888567265839</c:v>
                </c:pt>
                <c:pt idx="684">
                  <c:v>0.10269519669343496</c:v>
                </c:pt>
                <c:pt idx="685">
                  <c:v>0.10225265653171112</c:v>
                </c:pt>
                <c:pt idx="686">
                  <c:v>0.10181125869178997</c:v>
                </c:pt>
                <c:pt idx="687">
                  <c:v>0.10137099673449024</c:v>
                </c:pt>
                <c:pt idx="688">
                  <c:v>0.10093186427648337</c:v>
                </c:pt>
                <c:pt idx="689">
                  <c:v>0.10049385498964103</c:v>
                </c:pt>
                <c:pt idx="690">
                  <c:v>0.10005696260039054</c:v>
                </c:pt>
                <c:pt idx="691">
                  <c:v>9.9621180889082339E-2</c:v>
                </c:pt>
                <c:pt idx="692">
                  <c:v>9.9186503689363548E-2</c:v>
                </c:pt>
                <c:pt idx="693">
                  <c:v>9.875292488756382E-2</c:v>
                </c:pt>
                <c:pt idx="694">
                  <c:v>9.8320438422087486E-2</c:v>
                </c:pt>
                <c:pt idx="695">
                  <c:v>9.7889038282816365E-2</c:v>
                </c:pt>
                <c:pt idx="696">
                  <c:v>9.7458718510519682E-2</c:v>
                </c:pt>
                <c:pt idx="697">
                  <c:v>9.7029473196274085E-2</c:v>
                </c:pt>
                <c:pt idx="698">
                  <c:v>9.660129648089022E-2</c:v>
                </c:pt>
                <c:pt idx="699">
                  <c:v>9.6174182554349286E-2</c:v>
                </c:pt>
                <c:pt idx="700">
                  <c:v>9.574812565524593E-2</c:v>
                </c:pt>
                <c:pt idx="701">
                  <c:v>9.5323120070240686E-2</c:v>
                </c:pt>
                <c:pt idx="702">
                  <c:v>9.4899160133518512E-2</c:v>
                </c:pt>
                <c:pt idx="703">
                  <c:v>9.4476240226256447E-2</c:v>
                </c:pt>
                <c:pt idx="704">
                  <c:v>9.4054354776098137E-2</c:v>
                </c:pt>
                <c:pt idx="705">
                  <c:v>9.363349825663525E-2</c:v>
                </c:pt>
                <c:pt idx="706">
                  <c:v>9.3213665186897332E-2</c:v>
                </c:pt>
                <c:pt idx="707">
                  <c:v>9.279485013084765E-2</c:v>
                </c:pt>
                <c:pt idx="708">
                  <c:v>9.2377047696886927E-2</c:v>
                </c:pt>
                <c:pt idx="709">
                  <c:v>9.1960252537363285E-2</c:v>
                </c:pt>
                <c:pt idx="710">
                  <c:v>9.1544459348089413E-2</c:v>
                </c:pt>
                <c:pt idx="711">
                  <c:v>9.1129662867866057E-2</c:v>
                </c:pt>
                <c:pt idx="712">
                  <c:v>9.0715857878012729E-2</c:v>
                </c:pt>
                <c:pt idx="713">
                  <c:v>9.0303039201903967E-2</c:v>
                </c:pt>
                <c:pt idx="714">
                  <c:v>8.9891201704512591E-2</c:v>
                </c:pt>
                <c:pt idx="715">
                  <c:v>8.9480340291959171E-2</c:v>
                </c:pt>
                <c:pt idx="716">
                  <c:v>8.907044991106694E-2</c:v>
                </c:pt>
                <c:pt idx="717">
                  <c:v>8.8661525548924036E-2</c:v>
                </c:pt>
                <c:pt idx="718">
                  <c:v>8.8253562232450289E-2</c:v>
                </c:pt>
                <c:pt idx="719">
                  <c:v>8.7846555027970341E-2</c:v>
                </c:pt>
                <c:pt idx="720">
                  <c:v>8.7440499040793429E-2</c:v>
                </c:pt>
                <c:pt idx="721">
                  <c:v>8.7035389414797271E-2</c:v>
                </c:pt>
                <c:pt idx="722">
                  <c:v>8.6631221332018837E-2</c:v>
                </c:pt>
                <c:pt idx="723">
                  <c:v>8.6227990012249678E-2</c:v>
                </c:pt>
                <c:pt idx="724">
                  <c:v>8.5825690712637015E-2</c:v>
                </c:pt>
                <c:pt idx="725">
                  <c:v>8.5424318727290394E-2</c:v>
                </c:pt>
                <c:pt idx="726">
                  <c:v>8.5023869386892881E-2</c:v>
                </c:pt>
                <c:pt idx="727">
                  <c:v>8.4624338058317927E-2</c:v>
                </c:pt>
                <c:pt idx="728">
                  <c:v>8.4225720144251559E-2</c:v>
                </c:pt>
                <c:pt idx="729">
                  <c:v>8.3828011082818232E-2</c:v>
                </c:pt>
                <c:pt idx="730">
                  <c:v>8.3431206347213349E-2</c:v>
                </c:pt>
                <c:pt idx="731">
                  <c:v>8.3035301445338883E-2</c:v>
                </c:pt>
                <c:pt idx="732">
                  <c:v>8.2640291919445441E-2</c:v>
                </c:pt>
                <c:pt idx="733">
                  <c:v>8.2246173345777329E-2</c:v>
                </c:pt>
                <c:pt idx="734">
                  <c:v>8.1852941334223273E-2</c:v>
                </c:pt>
                <c:pt idx="735">
                  <c:v>8.146059152797136E-2</c:v>
                </c:pt>
                <c:pt idx="736">
                  <c:v>8.106911960316876E-2</c:v>
                </c:pt>
                <c:pt idx="737">
                  <c:v>8.0678521268584769E-2</c:v>
                </c:pt>
                <c:pt idx="738">
                  <c:v>8.0288792265279407E-2</c:v>
                </c:pt>
                <c:pt idx="739">
                  <c:v>7.9899928366275685E-2</c:v>
                </c:pt>
                <c:pt idx="740">
                  <c:v>7.9511925376236192E-2</c:v>
                </c:pt>
                <c:pt idx="741">
                  <c:v>7.9124779131143463E-2</c:v>
                </c:pt>
                <c:pt idx="742">
                  <c:v>7.87384854979849E-2</c:v>
                </c:pt>
                <c:pt idx="743">
                  <c:v>7.8353040374441241E-2</c:v>
                </c:pt>
                <c:pt idx="744">
                  <c:v>7.796843968857925E-2</c:v>
                </c:pt>
                <c:pt idx="745">
                  <c:v>7.7584679398548406E-2</c:v>
                </c:pt>
                <c:pt idx="746">
                  <c:v>7.7201755492280921E-2</c:v>
                </c:pt>
                <c:pt idx="747">
                  <c:v>7.681966398719553E-2</c:v>
                </c:pt>
                <c:pt idx="748">
                  <c:v>7.6438400929905947E-2</c:v>
                </c:pt>
                <c:pt idx="749">
                  <c:v>7.6057962395931544E-2</c:v>
                </c:pt>
                <c:pt idx="750">
                  <c:v>7.5678344489412686E-2</c:v>
                </c:pt>
                <c:pt idx="751">
                  <c:v>7.52995433428294E-2</c:v>
                </c:pt>
                <c:pt idx="752">
                  <c:v>7.4921555116722494E-2</c:v>
                </c:pt>
                <c:pt idx="753">
                  <c:v>7.4544375999420098E-2</c:v>
                </c:pt>
                <c:pt idx="754">
                  <c:v>7.4168002206765782E-2</c:v>
                </c:pt>
                <c:pt idx="755">
                  <c:v>7.3792429981850649E-2</c:v>
                </c:pt>
                <c:pt idx="756">
                  <c:v>7.3417655594748998E-2</c:v>
                </c:pt>
                <c:pt idx="757">
                  <c:v>7.3043675342256531E-2</c:v>
                </c:pt>
                <c:pt idx="758">
                  <c:v>7.2670485547633112E-2</c:v>
                </c:pt>
                <c:pt idx="759">
                  <c:v>7.2298082560346311E-2</c:v>
                </c:pt>
                <c:pt idx="760">
                  <c:v>7.1926462755820819E-2</c:v>
                </c:pt>
                <c:pt idx="761">
                  <c:v>7.1555622535188212E-2</c:v>
                </c:pt>
                <c:pt idx="762">
                  <c:v>7.1185558325042253E-2</c:v>
                </c:pt>
                <c:pt idx="763">
                  <c:v>7.0816266577195308E-2</c:v>
                </c:pt>
                <c:pt idx="764">
                  <c:v>7.0447743768437876E-2</c:v>
                </c:pt>
                <c:pt idx="765">
                  <c:v>7.0079986400302552E-2</c:v>
                </c:pt>
                <c:pt idx="766">
                  <c:v>6.9712990998828661E-2</c:v>
                </c:pt>
                <c:pt idx="767">
                  <c:v>6.9346754114331E-2</c:v>
                </c:pt>
                <c:pt idx="768">
                  <c:v>6.8981272321171572E-2</c:v>
                </c:pt>
                <c:pt idx="769">
                  <c:v>6.861654221753255E-2</c:v>
                </c:pt>
                <c:pt idx="770">
                  <c:v>6.8252560425193676E-2</c:v>
                </c:pt>
                <c:pt idx="771">
                  <c:v>6.788932358931099E-2</c:v>
                </c:pt>
                <c:pt idx="772">
                  <c:v>6.7526828378198789E-2</c:v>
                </c:pt>
                <c:pt idx="773">
                  <c:v>6.7165071483114125E-2</c:v>
                </c:pt>
                <c:pt idx="774">
                  <c:v>6.6804049618043537E-2</c:v>
                </c:pt>
                <c:pt idx="775">
                  <c:v>6.6443759519492551E-2</c:v>
                </c:pt>
                <c:pt idx="776">
                  <c:v>6.6084197946277512E-2</c:v>
                </c:pt>
                <c:pt idx="777">
                  <c:v>6.5725361679319527E-2</c:v>
                </c:pt>
                <c:pt idx="778">
                  <c:v>6.5367247521441851E-2</c:v>
                </c:pt>
                <c:pt idx="779">
                  <c:v>6.5009852297167936E-2</c:v>
                </c:pt>
                <c:pt idx="780">
                  <c:v>6.4653172852523699E-2</c:v>
                </c:pt>
                <c:pt idx="781">
                  <c:v>6.429720605484035E-2</c:v>
                </c:pt>
                <c:pt idx="782">
                  <c:v>6.3941948792560654E-2</c:v>
                </c:pt>
                <c:pt idx="783">
                  <c:v>6.3587397975047089E-2</c:v>
                </c:pt>
                <c:pt idx="784">
                  <c:v>6.3233550532391658E-2</c:v>
                </c:pt>
                <c:pt idx="785">
                  <c:v>6.2880403415228936E-2</c:v>
                </c:pt>
                <c:pt idx="786">
                  <c:v>6.2527953594550323E-2</c:v>
                </c:pt>
                <c:pt idx="787">
                  <c:v>6.2176198061520638E-2</c:v>
                </c:pt>
                <c:pt idx="788">
                  <c:v>6.1825133827297041E-2</c:v>
                </c:pt>
                <c:pt idx="789">
                  <c:v>6.1474757922849732E-2</c:v>
                </c:pt>
                <c:pt idx="790">
                  <c:v>6.1125067398785204E-2</c:v>
                </c:pt>
                <c:pt idx="791">
                  <c:v>6.0776059325170162E-2</c:v>
                </c:pt>
                <c:pt idx="792">
                  <c:v>6.0427730791359213E-2</c:v>
                </c:pt>
                <c:pt idx="793">
                  <c:v>6.008007890582312E-2</c:v>
                </c:pt>
                <c:pt idx="794">
                  <c:v>5.9733100795979377E-2</c:v>
                </c:pt>
                <c:pt idx="795">
                  <c:v>5.9386793608025124E-2</c:v>
                </c:pt>
                <c:pt idx="796">
                  <c:v>5.9041154506771276E-2</c:v>
                </c:pt>
                <c:pt idx="797">
                  <c:v>5.8696180675478549E-2</c:v>
                </c:pt>
                <c:pt idx="798">
                  <c:v>5.8351869315695915E-2</c:v>
                </c:pt>
                <c:pt idx="799">
                  <c:v>5.8008217647100069E-2</c:v>
                </c:pt>
                <c:pt idx="800">
                  <c:v>5.766522290733711E-2</c:v>
                </c:pt>
                <c:pt idx="801">
                  <c:v>5.7322882351866111E-2</c:v>
                </c:pt>
                <c:pt idx="802">
                  <c:v>5.6981193253803908E-2</c:v>
                </c:pt>
                <c:pt idx="803">
                  <c:v>5.6640152903771557E-2</c:v>
                </c:pt>
                <c:pt idx="804">
                  <c:v>5.6299758609743566E-2</c:v>
                </c:pt>
                <c:pt idx="805">
                  <c:v>5.596000769689724E-2</c:v>
                </c:pt>
                <c:pt idx="806">
                  <c:v>5.5620897507464351E-2</c:v>
                </c:pt>
                <c:pt idx="807">
                  <c:v>5.5282425400585256E-2</c:v>
                </c:pt>
                <c:pt idx="808">
                  <c:v>5.4944588752162682E-2</c:v>
                </c:pt>
                <c:pt idx="809">
                  <c:v>5.4607384954718841E-2</c:v>
                </c:pt>
                <c:pt idx="810">
                  <c:v>5.427081141725365E-2</c:v>
                </c:pt>
                <c:pt idx="811">
                  <c:v>5.3934865565103296E-2</c:v>
                </c:pt>
                <c:pt idx="812">
                  <c:v>5.3599544839802449E-2</c:v>
                </c:pt>
                <c:pt idx="813">
                  <c:v>5.32648466989456E-2</c:v>
                </c:pt>
                <c:pt idx="814">
                  <c:v>5.2930768616052393E-2</c:v>
                </c:pt>
                <c:pt idx="815">
                  <c:v>5.2597308080431504E-2</c:v>
                </c:pt>
                <c:pt idx="816">
                  <c:v>5.2264462597049088E-2</c:v>
                </c:pt>
                <c:pt idx="817">
                  <c:v>5.1932229686395548E-2</c:v>
                </c:pt>
                <c:pt idx="818">
                  <c:v>5.1600606884356415E-2</c:v>
                </c:pt>
                <c:pt idx="819">
                  <c:v>5.1269591742083009E-2</c:v>
                </c:pt>
                <c:pt idx="820">
                  <c:v>5.0939181825863988E-2</c:v>
                </c:pt>
                <c:pt idx="821">
                  <c:v>5.0609374717000888E-2</c:v>
                </c:pt>
                <c:pt idx="822">
                  <c:v>5.0280168011681337E-2</c:v>
                </c:pt>
                <c:pt idx="823">
                  <c:v>4.9951559320856487E-2</c:v>
                </c:pt>
                <c:pt idx="824">
                  <c:v>4.9623546270118779E-2</c:v>
                </c:pt>
                <c:pt idx="825">
                  <c:v>4.9296126499580151E-2</c:v>
                </c:pt>
                <c:pt idx="826">
                  <c:v>4.8969297663752576E-2</c:v>
                </c:pt>
                <c:pt idx="827">
                  <c:v>4.8643057431430048E-2</c:v>
                </c:pt>
                <c:pt idx="828">
                  <c:v>4.8317403485570232E-2</c:v>
                </c:pt>
                <c:pt idx="829">
                  <c:v>4.799233352317922E-2</c:v>
                </c:pt>
                <c:pt idx="830">
                  <c:v>4.7667845255196406E-2</c:v>
                </c:pt>
                <c:pt idx="831">
                  <c:v>4.7343936406380127E-2</c:v>
                </c:pt>
                <c:pt idx="832">
                  <c:v>4.702060471519609E-2</c:v>
                </c:pt>
                <c:pt idx="833">
                  <c:v>4.6697847933705239E-2</c:v>
                </c:pt>
                <c:pt idx="834">
                  <c:v>4.6375663827453617E-2</c:v>
                </c:pt>
                <c:pt idx="835">
                  <c:v>4.605405017536357E-2</c:v>
                </c:pt>
                <c:pt idx="836">
                  <c:v>4.5733004769625163E-2</c:v>
                </c:pt>
                <c:pt idx="837">
                  <c:v>4.5412525415589822E-2</c:v>
                </c:pt>
                <c:pt idx="838">
                  <c:v>4.5092609931663974E-2</c:v>
                </c:pt>
                <c:pt idx="839">
                  <c:v>4.4773256149204466E-2</c:v>
                </c:pt>
                <c:pt idx="840">
                  <c:v>4.4454461912414645E-2</c:v>
                </c:pt>
                <c:pt idx="841">
                  <c:v>4.413622507824233E-2</c:v>
                </c:pt>
                <c:pt idx="842">
                  <c:v>4.3818543516277231E-2</c:v>
                </c:pt>
                <c:pt idx="843">
                  <c:v>4.3501415108651242E-2</c:v>
                </c:pt>
                <c:pt idx="844">
                  <c:v>4.3184837749937532E-2</c:v>
                </c:pt>
                <c:pt idx="845">
                  <c:v>4.2868809347053838E-2</c:v>
                </c:pt>
                <c:pt idx="846">
                  <c:v>4.2553327819162878E-2</c:v>
                </c:pt>
                <c:pt idx="847">
                  <c:v>4.2238391097576766E-2</c:v>
                </c:pt>
                <c:pt idx="848">
                  <c:v>4.1923997125660972E-2</c:v>
                </c:pt>
                <c:pt idx="849">
                  <c:v>4.1610143858739956E-2</c:v>
                </c:pt>
                <c:pt idx="850">
                  <c:v>4.1296829264002577E-2</c:v>
                </c:pt>
                <c:pt idx="851">
                  <c:v>4.0984051320409942E-2</c:v>
                </c:pt>
                <c:pt idx="852">
                  <c:v>4.0671808018602928E-2</c:v>
                </c:pt>
                <c:pt idx="853">
                  <c:v>4.0360097360811364E-2</c:v>
                </c:pt>
                <c:pt idx="854">
                  <c:v>4.0048917360763658E-2</c:v>
                </c:pt>
                <c:pt idx="855">
                  <c:v>3.9738266043597648E-2</c:v>
                </c:pt>
                <c:pt idx="856">
                  <c:v>3.9428141445772336E-2</c:v>
                </c:pt>
                <c:pt idx="857">
                  <c:v>3.9118541614979518E-2</c:v>
                </c:pt>
                <c:pt idx="858">
                  <c:v>3.8809464610058186E-2</c:v>
                </c:pt>
                <c:pt idx="859">
                  <c:v>3.8500908500907927E-2</c:v>
                </c:pt>
                <c:pt idx="860">
                  <c:v>3.819287136840388E-2</c:v>
                </c:pt>
                <c:pt idx="861">
                  <c:v>3.7885351304312809E-2</c:v>
                </c:pt>
                <c:pt idx="862">
                  <c:v>3.7578346411209718E-2</c:v>
                </c:pt>
                <c:pt idx="863">
                  <c:v>3.7271854802394699E-2</c:v>
                </c:pt>
                <c:pt idx="864">
                  <c:v>3.6965874601811888E-2</c:v>
                </c:pt>
                <c:pt idx="865">
                  <c:v>3.6660403943967856E-2</c:v>
                </c:pt>
                <c:pt idx="866">
                  <c:v>3.6355440973851794E-2</c:v>
                </c:pt>
                <c:pt idx="867">
                  <c:v>3.6050983846855345E-2</c:v>
                </c:pt>
                <c:pt idx="868">
                  <c:v>3.5747030728694784E-2</c:v>
                </c:pt>
                <c:pt idx="869">
                  <c:v>3.5443579795332414E-2</c:v>
                </c:pt>
                <c:pt idx="870">
                  <c:v>3.5140629232899512E-2</c:v>
                </c:pt>
                <c:pt idx="871">
                  <c:v>3.4838177237619838E-2</c:v>
                </c:pt>
                <c:pt idx="872">
                  <c:v>3.4536222015733697E-2</c:v>
                </c:pt>
                <c:pt idx="873">
                  <c:v>3.4234761783423107E-2</c:v>
                </c:pt>
                <c:pt idx="874">
                  <c:v>3.3933794766737524E-2</c:v>
                </c:pt>
                <c:pt idx="875">
                  <c:v>3.3633319201519796E-2</c:v>
                </c:pt>
                <c:pt idx="876">
                  <c:v>3.3333333333333326E-2</c:v>
                </c:pt>
                <c:pt idx="877">
                  <c:v>3.3333333333333326E-2</c:v>
                </c:pt>
              </c:numCache>
            </c:numRef>
          </c:val>
        </c:ser>
        <c:ser>
          <c:idx val="3"/>
          <c:order val="4"/>
          <c:tx>
            <c:v>BHKW2</c:v>
          </c:tx>
          <c:spPr>
            <a:noFill/>
            <a:ln w="19050">
              <a:solidFill>
                <a:schemeClr val="accent1"/>
              </a:solidFill>
            </a:ln>
          </c:spPr>
          <c:val>
            <c:numRef>
              <c:f>'Theorie Ausl. el.'!$S$11:$S$888</c:f>
              <c:numCache>
                <c:formatCode>General</c:formatCode>
                <c:ptCount val="878"/>
                <c:pt idx="0">
                  <c:v>0.35688888888888892</c:v>
                </c:pt>
                <c:pt idx="1">
                  <c:v>0.35688888888888892</c:v>
                </c:pt>
                <c:pt idx="2">
                  <c:v>0.35688888888888892</c:v>
                </c:pt>
                <c:pt idx="3">
                  <c:v>0.35688888888888892</c:v>
                </c:pt>
                <c:pt idx="4">
                  <c:v>0.35688888888888892</c:v>
                </c:pt>
                <c:pt idx="5">
                  <c:v>0.35688888888888892</c:v>
                </c:pt>
                <c:pt idx="6">
                  <c:v>0.35688888888888892</c:v>
                </c:pt>
                <c:pt idx="7">
                  <c:v>0.35688888888888892</c:v>
                </c:pt>
                <c:pt idx="8">
                  <c:v>0.35688888888888892</c:v>
                </c:pt>
                <c:pt idx="9">
                  <c:v>0.35688888888888892</c:v>
                </c:pt>
                <c:pt idx="10">
                  <c:v>0.35688888888888892</c:v>
                </c:pt>
                <c:pt idx="11">
                  <c:v>0.35688888888888892</c:v>
                </c:pt>
                <c:pt idx="12">
                  <c:v>0.35688888888888892</c:v>
                </c:pt>
                <c:pt idx="13">
                  <c:v>0.35688888888888892</c:v>
                </c:pt>
                <c:pt idx="14">
                  <c:v>0.35688888888888892</c:v>
                </c:pt>
                <c:pt idx="15">
                  <c:v>0.35688888888888892</c:v>
                </c:pt>
                <c:pt idx="16">
                  <c:v>0.35688888888888892</c:v>
                </c:pt>
                <c:pt idx="17">
                  <c:v>0.35688888888888892</c:v>
                </c:pt>
                <c:pt idx="18">
                  <c:v>0.35688888888888892</c:v>
                </c:pt>
                <c:pt idx="19">
                  <c:v>0.35688888888888892</c:v>
                </c:pt>
                <c:pt idx="20">
                  <c:v>0.35688888888888892</c:v>
                </c:pt>
                <c:pt idx="21">
                  <c:v>0.35688888888888892</c:v>
                </c:pt>
                <c:pt idx="22">
                  <c:v>0.35688888888888892</c:v>
                </c:pt>
                <c:pt idx="23">
                  <c:v>0.35688888888888892</c:v>
                </c:pt>
                <c:pt idx="24">
                  <c:v>0.35688888888888892</c:v>
                </c:pt>
                <c:pt idx="25">
                  <c:v>0.35688888888888892</c:v>
                </c:pt>
                <c:pt idx="26">
                  <c:v>0.35688888888888892</c:v>
                </c:pt>
                <c:pt idx="27">
                  <c:v>0.35688888888888892</c:v>
                </c:pt>
                <c:pt idx="28">
                  <c:v>0.35688888888888892</c:v>
                </c:pt>
                <c:pt idx="29">
                  <c:v>0.35688888888888892</c:v>
                </c:pt>
                <c:pt idx="30">
                  <c:v>0.35688888888888892</c:v>
                </c:pt>
                <c:pt idx="31">
                  <c:v>0.35688888888888892</c:v>
                </c:pt>
                <c:pt idx="32">
                  <c:v>0.35688888888888892</c:v>
                </c:pt>
                <c:pt idx="33">
                  <c:v>0.35688888888888892</c:v>
                </c:pt>
                <c:pt idx="34">
                  <c:v>0.35688888888888892</c:v>
                </c:pt>
                <c:pt idx="35">
                  <c:v>0.35688888888888892</c:v>
                </c:pt>
                <c:pt idx="36">
                  <c:v>0.35688888888888892</c:v>
                </c:pt>
                <c:pt idx="37">
                  <c:v>0.35688888888888892</c:v>
                </c:pt>
                <c:pt idx="38">
                  <c:v>0.35688888888888892</c:v>
                </c:pt>
                <c:pt idx="39">
                  <c:v>0.35688888888888892</c:v>
                </c:pt>
                <c:pt idx="40">
                  <c:v>0.35688888888888892</c:v>
                </c:pt>
                <c:pt idx="41">
                  <c:v>0.35688888888888892</c:v>
                </c:pt>
                <c:pt idx="42">
                  <c:v>0.35688888888888892</c:v>
                </c:pt>
                <c:pt idx="43">
                  <c:v>0.35688888888888892</c:v>
                </c:pt>
                <c:pt idx="44">
                  <c:v>0.35688888888888892</c:v>
                </c:pt>
                <c:pt idx="45">
                  <c:v>0.35688888888888892</c:v>
                </c:pt>
                <c:pt idx="46">
                  <c:v>0.35688888888888892</c:v>
                </c:pt>
                <c:pt idx="47">
                  <c:v>0.35688888888888892</c:v>
                </c:pt>
                <c:pt idx="48">
                  <c:v>0.35688888888888892</c:v>
                </c:pt>
                <c:pt idx="49">
                  <c:v>0.35688888888888892</c:v>
                </c:pt>
                <c:pt idx="50">
                  <c:v>0.35688888888888892</c:v>
                </c:pt>
                <c:pt idx="51">
                  <c:v>0.35688888888888892</c:v>
                </c:pt>
                <c:pt idx="52">
                  <c:v>0.35688888888888892</c:v>
                </c:pt>
                <c:pt idx="53">
                  <c:v>0.35688888888888892</c:v>
                </c:pt>
                <c:pt idx="54">
                  <c:v>0.35688888888888892</c:v>
                </c:pt>
                <c:pt idx="55">
                  <c:v>0.35688888888888892</c:v>
                </c:pt>
                <c:pt idx="56">
                  <c:v>0.35688888888888892</c:v>
                </c:pt>
                <c:pt idx="57">
                  <c:v>0.35688888888888892</c:v>
                </c:pt>
                <c:pt idx="58">
                  <c:v>0.35688888888888892</c:v>
                </c:pt>
                <c:pt idx="59">
                  <c:v>0.35688888888888892</c:v>
                </c:pt>
                <c:pt idx="60">
                  <c:v>0.35688888888888892</c:v>
                </c:pt>
                <c:pt idx="61">
                  <c:v>0.35688888888888892</c:v>
                </c:pt>
                <c:pt idx="62">
                  <c:v>0.35688888888888892</c:v>
                </c:pt>
                <c:pt idx="63">
                  <c:v>0.35688888888888892</c:v>
                </c:pt>
                <c:pt idx="64">
                  <c:v>0.35688888888888892</c:v>
                </c:pt>
                <c:pt idx="65">
                  <c:v>0.35688888888888892</c:v>
                </c:pt>
                <c:pt idx="66">
                  <c:v>0.35688888888888892</c:v>
                </c:pt>
                <c:pt idx="67">
                  <c:v>0.35688888888888892</c:v>
                </c:pt>
                <c:pt idx="68">
                  <c:v>0.35688888888888892</c:v>
                </c:pt>
                <c:pt idx="69">
                  <c:v>0.35688888888888892</c:v>
                </c:pt>
                <c:pt idx="70">
                  <c:v>0.35688888888888892</c:v>
                </c:pt>
                <c:pt idx="71">
                  <c:v>0.35688888888888892</c:v>
                </c:pt>
                <c:pt idx="72">
                  <c:v>0.35688888888888892</c:v>
                </c:pt>
                <c:pt idx="73">
                  <c:v>0.35688888888888892</c:v>
                </c:pt>
                <c:pt idx="74">
                  <c:v>0.35688888888888892</c:v>
                </c:pt>
                <c:pt idx="75">
                  <c:v>0.35688888888888892</c:v>
                </c:pt>
                <c:pt idx="76">
                  <c:v>0.35688888888888892</c:v>
                </c:pt>
                <c:pt idx="77">
                  <c:v>0.35688888888888892</c:v>
                </c:pt>
                <c:pt idx="78">
                  <c:v>0.35688888888888892</c:v>
                </c:pt>
                <c:pt idx="79">
                  <c:v>0.35688888888888892</c:v>
                </c:pt>
                <c:pt idx="80">
                  <c:v>0.35688888888888892</c:v>
                </c:pt>
                <c:pt idx="81">
                  <c:v>0.35688888888888892</c:v>
                </c:pt>
                <c:pt idx="82">
                  <c:v>0.35688888888888892</c:v>
                </c:pt>
                <c:pt idx="83">
                  <c:v>0.35688888888888892</c:v>
                </c:pt>
                <c:pt idx="84">
                  <c:v>0.35688888888888892</c:v>
                </c:pt>
                <c:pt idx="85">
                  <c:v>0.35688888888888892</c:v>
                </c:pt>
                <c:pt idx="86">
                  <c:v>0.35688888888888892</c:v>
                </c:pt>
                <c:pt idx="87">
                  <c:v>0.35688888888888892</c:v>
                </c:pt>
                <c:pt idx="88">
                  <c:v>0.35688888888888892</c:v>
                </c:pt>
                <c:pt idx="89">
                  <c:v>0.35688888888888892</c:v>
                </c:pt>
                <c:pt idx="90">
                  <c:v>0.35688888888888892</c:v>
                </c:pt>
                <c:pt idx="91">
                  <c:v>0.35688888888888892</c:v>
                </c:pt>
                <c:pt idx="92">
                  <c:v>0.35688888888888892</c:v>
                </c:pt>
                <c:pt idx="93">
                  <c:v>0.35688888888888892</c:v>
                </c:pt>
                <c:pt idx="94">
                  <c:v>0.35688888888888892</c:v>
                </c:pt>
                <c:pt idx="95">
                  <c:v>0.35688888888888892</c:v>
                </c:pt>
                <c:pt idx="96">
                  <c:v>0.35688888888888892</c:v>
                </c:pt>
                <c:pt idx="97">
                  <c:v>0.35688888888888892</c:v>
                </c:pt>
                <c:pt idx="98">
                  <c:v>0.35688888888888892</c:v>
                </c:pt>
                <c:pt idx="99">
                  <c:v>0.35688888888888892</c:v>
                </c:pt>
                <c:pt idx="100">
                  <c:v>0.35688888888888892</c:v>
                </c:pt>
                <c:pt idx="101">
                  <c:v>0.35688888888888892</c:v>
                </c:pt>
                <c:pt idx="102">
                  <c:v>0.35688888888888892</c:v>
                </c:pt>
                <c:pt idx="103">
                  <c:v>0.35688888888888892</c:v>
                </c:pt>
                <c:pt idx="104">
                  <c:v>0.35688888888888892</c:v>
                </c:pt>
                <c:pt idx="105">
                  <c:v>0.35688888888888892</c:v>
                </c:pt>
                <c:pt idx="106">
                  <c:v>0.35688888888888892</c:v>
                </c:pt>
                <c:pt idx="107">
                  <c:v>0.35688888888888892</c:v>
                </c:pt>
                <c:pt idx="108">
                  <c:v>0.35688888888888892</c:v>
                </c:pt>
                <c:pt idx="109">
                  <c:v>0.35688888888888892</c:v>
                </c:pt>
                <c:pt idx="110">
                  <c:v>0.35688888888888892</c:v>
                </c:pt>
                <c:pt idx="111">
                  <c:v>0.35688888888888892</c:v>
                </c:pt>
                <c:pt idx="112">
                  <c:v>0.35688888888888892</c:v>
                </c:pt>
                <c:pt idx="113">
                  <c:v>0.35688888888888892</c:v>
                </c:pt>
                <c:pt idx="114">
                  <c:v>0.35688888888888892</c:v>
                </c:pt>
                <c:pt idx="115">
                  <c:v>0.35688888888888892</c:v>
                </c:pt>
                <c:pt idx="116">
                  <c:v>0.35688888888888892</c:v>
                </c:pt>
                <c:pt idx="117">
                  <c:v>0.35688888888888892</c:v>
                </c:pt>
                <c:pt idx="118">
                  <c:v>0.35688888888888892</c:v>
                </c:pt>
                <c:pt idx="119">
                  <c:v>0.35688888888888892</c:v>
                </c:pt>
                <c:pt idx="120">
                  <c:v>0.35688888888888892</c:v>
                </c:pt>
                <c:pt idx="121">
                  <c:v>0.35688888888888892</c:v>
                </c:pt>
                <c:pt idx="122">
                  <c:v>0.35688888888888892</c:v>
                </c:pt>
                <c:pt idx="123">
                  <c:v>0.35688888888888892</c:v>
                </c:pt>
                <c:pt idx="124">
                  <c:v>0.35688888888888892</c:v>
                </c:pt>
                <c:pt idx="125">
                  <c:v>0.35688888888888892</c:v>
                </c:pt>
                <c:pt idx="126">
                  <c:v>0.35688888888888892</c:v>
                </c:pt>
                <c:pt idx="127">
                  <c:v>0.35688888888888892</c:v>
                </c:pt>
                <c:pt idx="128">
                  <c:v>0.35688888888888892</c:v>
                </c:pt>
                <c:pt idx="129">
                  <c:v>0.35688888888888892</c:v>
                </c:pt>
                <c:pt idx="130">
                  <c:v>0.35688888888888892</c:v>
                </c:pt>
                <c:pt idx="131">
                  <c:v>0.35688888888888892</c:v>
                </c:pt>
                <c:pt idx="132">
                  <c:v>0.35688888888888892</c:v>
                </c:pt>
                <c:pt idx="133">
                  <c:v>0.35688888888888892</c:v>
                </c:pt>
                <c:pt idx="134">
                  <c:v>0.35688888888888892</c:v>
                </c:pt>
                <c:pt idx="135">
                  <c:v>0.35688888888888892</c:v>
                </c:pt>
                <c:pt idx="136">
                  <c:v>0.35688888888888892</c:v>
                </c:pt>
                <c:pt idx="137">
                  <c:v>0.35688888888888892</c:v>
                </c:pt>
                <c:pt idx="138">
                  <c:v>0.35688888888888892</c:v>
                </c:pt>
                <c:pt idx="139">
                  <c:v>0.35688888888888892</c:v>
                </c:pt>
                <c:pt idx="140">
                  <c:v>0.35688888888888892</c:v>
                </c:pt>
                <c:pt idx="141">
                  <c:v>0.35688888888888892</c:v>
                </c:pt>
                <c:pt idx="142">
                  <c:v>0.35688888888888892</c:v>
                </c:pt>
                <c:pt idx="143">
                  <c:v>0.35688888888888892</c:v>
                </c:pt>
                <c:pt idx="144">
                  <c:v>0.35688888888888892</c:v>
                </c:pt>
                <c:pt idx="145">
                  <c:v>0.35688888888888892</c:v>
                </c:pt>
                <c:pt idx="146">
                  <c:v>0.35688888888888892</c:v>
                </c:pt>
                <c:pt idx="147">
                  <c:v>0.35688888888888892</c:v>
                </c:pt>
                <c:pt idx="148">
                  <c:v>0.35688888888888892</c:v>
                </c:pt>
                <c:pt idx="149">
                  <c:v>0.35688888888888892</c:v>
                </c:pt>
                <c:pt idx="150">
                  <c:v>0.35688888888888892</c:v>
                </c:pt>
                <c:pt idx="151">
                  <c:v>0.35688888888888892</c:v>
                </c:pt>
                <c:pt idx="152">
                  <c:v>0.35688888888888892</c:v>
                </c:pt>
                <c:pt idx="153">
                  <c:v>0.35688888888888892</c:v>
                </c:pt>
                <c:pt idx="154">
                  <c:v>0.35688888888888892</c:v>
                </c:pt>
                <c:pt idx="155">
                  <c:v>0.35688888888888892</c:v>
                </c:pt>
                <c:pt idx="156">
                  <c:v>0.35688888888888892</c:v>
                </c:pt>
                <c:pt idx="157">
                  <c:v>0.35688888888888892</c:v>
                </c:pt>
                <c:pt idx="158">
                  <c:v>0.35688888888888892</c:v>
                </c:pt>
                <c:pt idx="159">
                  <c:v>0.35688888888888892</c:v>
                </c:pt>
                <c:pt idx="160">
                  <c:v>0.35688888888888892</c:v>
                </c:pt>
                <c:pt idx="161">
                  <c:v>0.35688888888888892</c:v>
                </c:pt>
                <c:pt idx="162">
                  <c:v>0.35688888888888892</c:v>
                </c:pt>
                <c:pt idx="163">
                  <c:v>0.35688888888888892</c:v>
                </c:pt>
                <c:pt idx="164">
                  <c:v>0.35688888888888892</c:v>
                </c:pt>
                <c:pt idx="165">
                  <c:v>0.35688888888888892</c:v>
                </c:pt>
                <c:pt idx="166">
                  <c:v>0.35688888888888892</c:v>
                </c:pt>
                <c:pt idx="167">
                  <c:v>0.35688888888888892</c:v>
                </c:pt>
                <c:pt idx="168">
                  <c:v>0.35688888888888892</c:v>
                </c:pt>
                <c:pt idx="169">
                  <c:v>0.35688888888888892</c:v>
                </c:pt>
                <c:pt idx="170">
                  <c:v>0.35688888888888892</c:v>
                </c:pt>
                <c:pt idx="171">
                  <c:v>0.35688888888888892</c:v>
                </c:pt>
                <c:pt idx="172">
                  <c:v>0.35688888888888892</c:v>
                </c:pt>
                <c:pt idx="173">
                  <c:v>0.35688888888888892</c:v>
                </c:pt>
                <c:pt idx="174">
                  <c:v>0.35688888888888892</c:v>
                </c:pt>
                <c:pt idx="175">
                  <c:v>0.35688888888888892</c:v>
                </c:pt>
                <c:pt idx="176">
                  <c:v>0.35688888888888892</c:v>
                </c:pt>
                <c:pt idx="177">
                  <c:v>0.35688888888888892</c:v>
                </c:pt>
                <c:pt idx="178">
                  <c:v>0.35688888888888892</c:v>
                </c:pt>
                <c:pt idx="179">
                  <c:v>0.35688888888888892</c:v>
                </c:pt>
                <c:pt idx="180">
                  <c:v>0.35688888888888892</c:v>
                </c:pt>
                <c:pt idx="181">
                  <c:v>0.35688888888888892</c:v>
                </c:pt>
                <c:pt idx="182">
                  <c:v>0.35688888888888892</c:v>
                </c:pt>
                <c:pt idx="183">
                  <c:v>0.35688888888888892</c:v>
                </c:pt>
                <c:pt idx="184">
                  <c:v>0.35688888888888892</c:v>
                </c:pt>
                <c:pt idx="185">
                  <c:v>0.35688888888888892</c:v>
                </c:pt>
                <c:pt idx="186">
                  <c:v>0.35688888888888892</c:v>
                </c:pt>
                <c:pt idx="187">
                  <c:v>0.35688888888888892</c:v>
                </c:pt>
                <c:pt idx="188">
                  <c:v>0.35688888888888892</c:v>
                </c:pt>
                <c:pt idx="189">
                  <c:v>0.35688888888888892</c:v>
                </c:pt>
                <c:pt idx="190">
                  <c:v>0.35688888888888892</c:v>
                </c:pt>
                <c:pt idx="191">
                  <c:v>0.35688888888888892</c:v>
                </c:pt>
                <c:pt idx="192">
                  <c:v>0.35688888888888892</c:v>
                </c:pt>
                <c:pt idx="193">
                  <c:v>0.35688888888888892</c:v>
                </c:pt>
                <c:pt idx="194">
                  <c:v>0.35688888888888892</c:v>
                </c:pt>
                <c:pt idx="195">
                  <c:v>0.35688888888888892</c:v>
                </c:pt>
                <c:pt idx="196">
                  <c:v>0.35688888888888892</c:v>
                </c:pt>
                <c:pt idx="197">
                  <c:v>0.35688888888888892</c:v>
                </c:pt>
                <c:pt idx="198">
                  <c:v>0.35688888888888892</c:v>
                </c:pt>
                <c:pt idx="199">
                  <c:v>0.35688888888888892</c:v>
                </c:pt>
                <c:pt idx="200">
                  <c:v>0.35688888888888892</c:v>
                </c:pt>
                <c:pt idx="201">
                  <c:v>0.35688888888888892</c:v>
                </c:pt>
                <c:pt idx="202">
                  <c:v>0.35688888888888892</c:v>
                </c:pt>
                <c:pt idx="203">
                  <c:v>0.35688888888888892</c:v>
                </c:pt>
                <c:pt idx="204">
                  <c:v>0.35688888888888892</c:v>
                </c:pt>
                <c:pt idx="205">
                  <c:v>0.35688888888888892</c:v>
                </c:pt>
                <c:pt idx="206">
                  <c:v>0.35688888888888892</c:v>
                </c:pt>
                <c:pt idx="207">
                  <c:v>0.35688888888888892</c:v>
                </c:pt>
                <c:pt idx="208">
                  <c:v>0.35688888888888892</c:v>
                </c:pt>
                <c:pt idx="209">
                  <c:v>0.35688888888888892</c:v>
                </c:pt>
                <c:pt idx="210">
                  <c:v>0.35688888888888892</c:v>
                </c:pt>
                <c:pt idx="211">
                  <c:v>0.35688888888888892</c:v>
                </c:pt>
                <c:pt idx="212">
                  <c:v>0.35688888888888892</c:v>
                </c:pt>
                <c:pt idx="213">
                  <c:v>0.35688888888888892</c:v>
                </c:pt>
                <c:pt idx="214">
                  <c:v>0.35688888888888892</c:v>
                </c:pt>
                <c:pt idx="215">
                  <c:v>0.35688888888888892</c:v>
                </c:pt>
                <c:pt idx="216">
                  <c:v>0.35688888888888892</c:v>
                </c:pt>
                <c:pt idx="217">
                  <c:v>0.35688888888888892</c:v>
                </c:pt>
                <c:pt idx="218">
                  <c:v>0.35688888888888892</c:v>
                </c:pt>
                <c:pt idx="219">
                  <c:v>0.35688888888888892</c:v>
                </c:pt>
                <c:pt idx="220">
                  <c:v>0.35688888888888892</c:v>
                </c:pt>
                <c:pt idx="221">
                  <c:v>0.35688888888888892</c:v>
                </c:pt>
                <c:pt idx="222">
                  <c:v>0.35688888888888892</c:v>
                </c:pt>
                <c:pt idx="223">
                  <c:v>0.35688888888888892</c:v>
                </c:pt>
                <c:pt idx="224">
                  <c:v>0.35688888888888892</c:v>
                </c:pt>
                <c:pt idx="225">
                  <c:v>0.35688888888888892</c:v>
                </c:pt>
                <c:pt idx="226">
                  <c:v>0.35688888888888892</c:v>
                </c:pt>
                <c:pt idx="227">
                  <c:v>0.35688888888888892</c:v>
                </c:pt>
                <c:pt idx="228">
                  <c:v>0.35688888888888892</c:v>
                </c:pt>
                <c:pt idx="229">
                  <c:v>0.35688888888888892</c:v>
                </c:pt>
                <c:pt idx="230">
                  <c:v>0.35688888888888892</c:v>
                </c:pt>
                <c:pt idx="231">
                  <c:v>0.35688888888888892</c:v>
                </c:pt>
                <c:pt idx="232">
                  <c:v>0.35688888888888892</c:v>
                </c:pt>
                <c:pt idx="233">
                  <c:v>0.35688888888888892</c:v>
                </c:pt>
                <c:pt idx="234">
                  <c:v>0.35688888888888892</c:v>
                </c:pt>
                <c:pt idx="235">
                  <c:v>0.35688888888888892</c:v>
                </c:pt>
                <c:pt idx="236">
                  <c:v>0.35688888888888892</c:v>
                </c:pt>
                <c:pt idx="237">
                  <c:v>0.35688888888888892</c:v>
                </c:pt>
                <c:pt idx="238">
                  <c:v>0.35688888888888892</c:v>
                </c:pt>
                <c:pt idx="239">
                  <c:v>0.35688888888888892</c:v>
                </c:pt>
                <c:pt idx="240">
                  <c:v>0.35688888888888892</c:v>
                </c:pt>
                <c:pt idx="241">
                  <c:v>0.35688888888888892</c:v>
                </c:pt>
                <c:pt idx="242">
                  <c:v>0.35688888888888892</c:v>
                </c:pt>
                <c:pt idx="243">
                  <c:v>0.35688888888888892</c:v>
                </c:pt>
                <c:pt idx="244">
                  <c:v>0.35688888888888892</c:v>
                </c:pt>
                <c:pt idx="245">
                  <c:v>0.35688888888888892</c:v>
                </c:pt>
                <c:pt idx="246">
                  <c:v>0.35688888888888892</c:v>
                </c:pt>
                <c:pt idx="247">
                  <c:v>0.35688888888888892</c:v>
                </c:pt>
                <c:pt idx="248">
                  <c:v>0.35688888888888892</c:v>
                </c:pt>
                <c:pt idx="249">
                  <c:v>0.35688888888888892</c:v>
                </c:pt>
                <c:pt idx="250">
                  <c:v>0.35688888888888892</c:v>
                </c:pt>
                <c:pt idx="251">
                  <c:v>0.35688888888888892</c:v>
                </c:pt>
                <c:pt idx="252">
                  <c:v>0.35688888888888892</c:v>
                </c:pt>
                <c:pt idx="253">
                  <c:v>0.35688888888888892</c:v>
                </c:pt>
                <c:pt idx="254">
                  <c:v>0.35688888888888892</c:v>
                </c:pt>
                <c:pt idx="255">
                  <c:v>0.35688888888888892</c:v>
                </c:pt>
                <c:pt idx="256">
                  <c:v>0.35688888888888892</c:v>
                </c:pt>
                <c:pt idx="257">
                  <c:v>0.35688888888888892</c:v>
                </c:pt>
                <c:pt idx="258">
                  <c:v>0.35688888888888892</c:v>
                </c:pt>
                <c:pt idx="259">
                  <c:v>0.35688888888888892</c:v>
                </c:pt>
                <c:pt idx="260">
                  <c:v>0.35688888888888892</c:v>
                </c:pt>
                <c:pt idx="261">
                  <c:v>0.35688888888888892</c:v>
                </c:pt>
                <c:pt idx="262">
                  <c:v>0.35688888888888892</c:v>
                </c:pt>
                <c:pt idx="263">
                  <c:v>0.35688888888888892</c:v>
                </c:pt>
                <c:pt idx="264">
                  <c:v>0.35688888888888892</c:v>
                </c:pt>
                <c:pt idx="265">
                  <c:v>0.35688888888888892</c:v>
                </c:pt>
                <c:pt idx="266">
                  <c:v>0.35688888888888892</c:v>
                </c:pt>
                <c:pt idx="267">
                  <c:v>0.35688888888888892</c:v>
                </c:pt>
                <c:pt idx="268">
                  <c:v>0.35688888888888892</c:v>
                </c:pt>
                <c:pt idx="269">
                  <c:v>0.35688888888888892</c:v>
                </c:pt>
                <c:pt idx="270">
                  <c:v>0.35688888888888892</c:v>
                </c:pt>
                <c:pt idx="271">
                  <c:v>0.35688888888888892</c:v>
                </c:pt>
                <c:pt idx="272">
                  <c:v>0.35688888888888892</c:v>
                </c:pt>
                <c:pt idx="273">
                  <c:v>0.35688888888888892</c:v>
                </c:pt>
                <c:pt idx="274">
                  <c:v>0.35688888888888892</c:v>
                </c:pt>
                <c:pt idx="275">
                  <c:v>0.35688888888888892</c:v>
                </c:pt>
                <c:pt idx="276">
                  <c:v>0.35688888888888892</c:v>
                </c:pt>
                <c:pt idx="277">
                  <c:v>0.35688888888888892</c:v>
                </c:pt>
                <c:pt idx="278">
                  <c:v>0.35688888888888892</c:v>
                </c:pt>
                <c:pt idx="279">
                  <c:v>0.35688888888888892</c:v>
                </c:pt>
                <c:pt idx="280">
                  <c:v>0.35688888888888892</c:v>
                </c:pt>
                <c:pt idx="281">
                  <c:v>0.35688888888888892</c:v>
                </c:pt>
                <c:pt idx="282">
                  <c:v>0.35688888888888892</c:v>
                </c:pt>
                <c:pt idx="283">
                  <c:v>0.35688888888888892</c:v>
                </c:pt>
                <c:pt idx="284">
                  <c:v>0.35688888888888892</c:v>
                </c:pt>
                <c:pt idx="285">
                  <c:v>0.35688888888888892</c:v>
                </c:pt>
                <c:pt idx="286">
                  <c:v>0.35688888888888892</c:v>
                </c:pt>
                <c:pt idx="287">
                  <c:v>0.35688888888888892</c:v>
                </c:pt>
                <c:pt idx="288">
                  <c:v>0.35688888888888892</c:v>
                </c:pt>
                <c:pt idx="289">
                  <c:v>0.35688888888888892</c:v>
                </c:pt>
                <c:pt idx="290">
                  <c:v>0.35688888888888892</c:v>
                </c:pt>
                <c:pt idx="291">
                  <c:v>0.35688888888888892</c:v>
                </c:pt>
                <c:pt idx="292">
                  <c:v>0.35688888888888892</c:v>
                </c:pt>
                <c:pt idx="293">
                  <c:v>0.35688888888888892</c:v>
                </c:pt>
                <c:pt idx="294">
                  <c:v>0.35688888888888892</c:v>
                </c:pt>
                <c:pt idx="295">
                  <c:v>0.35688888888888892</c:v>
                </c:pt>
                <c:pt idx="296">
                  <c:v>0.35688888888888892</c:v>
                </c:pt>
                <c:pt idx="297">
                  <c:v>0.35688888888888892</c:v>
                </c:pt>
                <c:pt idx="298">
                  <c:v>0.35688888888888892</c:v>
                </c:pt>
                <c:pt idx="299">
                  <c:v>0.35688888888888892</c:v>
                </c:pt>
                <c:pt idx="300">
                  <c:v>0.35688888888888892</c:v>
                </c:pt>
                <c:pt idx="301">
                  <c:v>0.35688888888888892</c:v>
                </c:pt>
                <c:pt idx="302">
                  <c:v>0.35688888888888892</c:v>
                </c:pt>
                <c:pt idx="303">
                  <c:v>0.35688888888888892</c:v>
                </c:pt>
                <c:pt idx="304">
                  <c:v>0.35688888888888892</c:v>
                </c:pt>
                <c:pt idx="305">
                  <c:v>0.35688888888888892</c:v>
                </c:pt>
                <c:pt idx="306">
                  <c:v>0.35688888888888892</c:v>
                </c:pt>
                <c:pt idx="307">
                  <c:v>0.35688888888888892</c:v>
                </c:pt>
                <c:pt idx="308">
                  <c:v>0.35688888888888892</c:v>
                </c:pt>
                <c:pt idx="309">
                  <c:v>0.35688888888888892</c:v>
                </c:pt>
                <c:pt idx="310">
                  <c:v>0.35688888888888892</c:v>
                </c:pt>
                <c:pt idx="311">
                  <c:v>0.35688888888888892</c:v>
                </c:pt>
                <c:pt idx="312">
                  <c:v>0.35688888888888892</c:v>
                </c:pt>
                <c:pt idx="313">
                  <c:v>0.35688888888888892</c:v>
                </c:pt>
                <c:pt idx="314">
                  <c:v>0.35688888888888892</c:v>
                </c:pt>
                <c:pt idx="315">
                  <c:v>0.35688888888888892</c:v>
                </c:pt>
                <c:pt idx="316">
                  <c:v>0.35688888888888892</c:v>
                </c:pt>
                <c:pt idx="317">
                  <c:v>0.35688888888888892</c:v>
                </c:pt>
                <c:pt idx="318">
                  <c:v>0.35688888888888892</c:v>
                </c:pt>
                <c:pt idx="319">
                  <c:v>0.35688888888888892</c:v>
                </c:pt>
                <c:pt idx="320">
                  <c:v>0.35688888888888892</c:v>
                </c:pt>
                <c:pt idx="321">
                  <c:v>0.35688888888888892</c:v>
                </c:pt>
                <c:pt idx="322">
                  <c:v>0.35688888888888892</c:v>
                </c:pt>
                <c:pt idx="323">
                  <c:v>0.35688888888888892</c:v>
                </c:pt>
                <c:pt idx="324">
                  <c:v>0.35688888888888892</c:v>
                </c:pt>
                <c:pt idx="325">
                  <c:v>0.35688888888888892</c:v>
                </c:pt>
                <c:pt idx="326">
                  <c:v>0.35688888888888892</c:v>
                </c:pt>
                <c:pt idx="327">
                  <c:v>0.35688888888888892</c:v>
                </c:pt>
                <c:pt idx="328">
                  <c:v>0.35688888888888892</c:v>
                </c:pt>
                <c:pt idx="329">
                  <c:v>0.35688888888888892</c:v>
                </c:pt>
                <c:pt idx="330">
                  <c:v>0.35688888888888892</c:v>
                </c:pt>
                <c:pt idx="331">
                  <c:v>0.35688888888888892</c:v>
                </c:pt>
                <c:pt idx="332">
                  <c:v>0.35688888888888892</c:v>
                </c:pt>
                <c:pt idx="333">
                  <c:v>0.35688888888888892</c:v>
                </c:pt>
                <c:pt idx="334">
                  <c:v>0.35688888888888892</c:v>
                </c:pt>
                <c:pt idx="335">
                  <c:v>0.35688888888888892</c:v>
                </c:pt>
                <c:pt idx="336">
                  <c:v>0.35688888888888892</c:v>
                </c:pt>
                <c:pt idx="337">
                  <c:v>0.35688888888888892</c:v>
                </c:pt>
                <c:pt idx="338">
                  <c:v>0.35688888888888892</c:v>
                </c:pt>
                <c:pt idx="339">
                  <c:v>0.35688888888888892</c:v>
                </c:pt>
                <c:pt idx="340">
                  <c:v>0.35688888888888892</c:v>
                </c:pt>
                <c:pt idx="341">
                  <c:v>0.35688888888888892</c:v>
                </c:pt>
                <c:pt idx="342">
                  <c:v>0.35688888888888892</c:v>
                </c:pt>
                <c:pt idx="343">
                  <c:v>0.35688888888888892</c:v>
                </c:pt>
                <c:pt idx="344">
                  <c:v>0.35688888888888892</c:v>
                </c:pt>
                <c:pt idx="345">
                  <c:v>0.35688888888888892</c:v>
                </c:pt>
                <c:pt idx="346">
                  <c:v>0.35688888888888892</c:v>
                </c:pt>
                <c:pt idx="347">
                  <c:v>0.35688888888888892</c:v>
                </c:pt>
                <c:pt idx="348">
                  <c:v>0.35688888888888892</c:v>
                </c:pt>
                <c:pt idx="349">
                  <c:v>0.35688888888888892</c:v>
                </c:pt>
                <c:pt idx="350">
                  <c:v>0.35688888888888892</c:v>
                </c:pt>
                <c:pt idx="351">
                  <c:v>0.35688888888888892</c:v>
                </c:pt>
                <c:pt idx="352">
                  <c:v>0.35688888888888892</c:v>
                </c:pt>
                <c:pt idx="353">
                  <c:v>0.35688888888888892</c:v>
                </c:pt>
                <c:pt idx="354">
                  <c:v>0.35688888888888892</c:v>
                </c:pt>
                <c:pt idx="355">
                  <c:v>0.35688888888888892</c:v>
                </c:pt>
                <c:pt idx="356">
                  <c:v>0.35688888888888892</c:v>
                </c:pt>
                <c:pt idx="357">
                  <c:v>0.35688888888888892</c:v>
                </c:pt>
                <c:pt idx="358">
                  <c:v>0.35688888888888892</c:v>
                </c:pt>
                <c:pt idx="359">
                  <c:v>0.35688888888888892</c:v>
                </c:pt>
                <c:pt idx="360">
                  <c:v>0.35688888888888892</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ser>
          <c:idx val="2"/>
          <c:order val="5"/>
          <c:tx>
            <c:v>BHKW1</c:v>
          </c:tx>
          <c:spPr>
            <a:noFill/>
            <a:ln w="19050">
              <a:solidFill>
                <a:schemeClr val="accent1">
                  <a:lumMod val="40000"/>
                  <a:lumOff val="60000"/>
                </a:schemeClr>
              </a:solidFill>
            </a:ln>
          </c:spPr>
          <c:val>
            <c:numRef>
              <c:f>'Theorie Ausl. el.'!$N$11:$N$888</c:f>
              <c:numCache>
                <c:formatCode>General</c:formatCode>
                <c:ptCount val="878"/>
                <c:pt idx="0">
                  <c:v>0.17844444444444446</c:v>
                </c:pt>
                <c:pt idx="1">
                  <c:v>0.17844444444444446</c:v>
                </c:pt>
                <c:pt idx="2">
                  <c:v>0.17844444444444446</c:v>
                </c:pt>
                <c:pt idx="3">
                  <c:v>0.17844444444444446</c:v>
                </c:pt>
                <c:pt idx="4">
                  <c:v>0.17844444444444446</c:v>
                </c:pt>
                <c:pt idx="5">
                  <c:v>0.17844444444444446</c:v>
                </c:pt>
                <c:pt idx="6">
                  <c:v>0.17844444444444446</c:v>
                </c:pt>
                <c:pt idx="7">
                  <c:v>0.17844444444444446</c:v>
                </c:pt>
                <c:pt idx="8">
                  <c:v>0.17844444444444446</c:v>
                </c:pt>
                <c:pt idx="9">
                  <c:v>0.17844444444444446</c:v>
                </c:pt>
                <c:pt idx="10">
                  <c:v>0.17844444444444446</c:v>
                </c:pt>
                <c:pt idx="11">
                  <c:v>0.17844444444444446</c:v>
                </c:pt>
                <c:pt idx="12">
                  <c:v>0.17844444444444446</c:v>
                </c:pt>
                <c:pt idx="13">
                  <c:v>0.17844444444444446</c:v>
                </c:pt>
                <c:pt idx="14">
                  <c:v>0.17844444444444446</c:v>
                </c:pt>
                <c:pt idx="15">
                  <c:v>0.17844444444444446</c:v>
                </c:pt>
                <c:pt idx="16">
                  <c:v>0.17844444444444446</c:v>
                </c:pt>
                <c:pt idx="17">
                  <c:v>0.17844444444444446</c:v>
                </c:pt>
                <c:pt idx="18">
                  <c:v>0.17844444444444446</c:v>
                </c:pt>
                <c:pt idx="19">
                  <c:v>0.17844444444444446</c:v>
                </c:pt>
                <c:pt idx="20">
                  <c:v>0.17844444444444446</c:v>
                </c:pt>
                <c:pt idx="21">
                  <c:v>0.17844444444444446</c:v>
                </c:pt>
                <c:pt idx="22">
                  <c:v>0.17844444444444446</c:v>
                </c:pt>
                <c:pt idx="23">
                  <c:v>0.17844444444444446</c:v>
                </c:pt>
                <c:pt idx="24">
                  <c:v>0.17844444444444446</c:v>
                </c:pt>
                <c:pt idx="25">
                  <c:v>0.17844444444444446</c:v>
                </c:pt>
                <c:pt idx="26">
                  <c:v>0.17844444444444446</c:v>
                </c:pt>
                <c:pt idx="27">
                  <c:v>0.17844444444444446</c:v>
                </c:pt>
                <c:pt idx="28">
                  <c:v>0.17844444444444446</c:v>
                </c:pt>
                <c:pt idx="29">
                  <c:v>0.17844444444444446</c:v>
                </c:pt>
                <c:pt idx="30">
                  <c:v>0.17844444444444446</c:v>
                </c:pt>
                <c:pt idx="31">
                  <c:v>0.17844444444444446</c:v>
                </c:pt>
                <c:pt idx="32">
                  <c:v>0.17844444444444446</c:v>
                </c:pt>
                <c:pt idx="33">
                  <c:v>0.17844444444444446</c:v>
                </c:pt>
                <c:pt idx="34">
                  <c:v>0.17844444444444446</c:v>
                </c:pt>
                <c:pt idx="35">
                  <c:v>0.17844444444444446</c:v>
                </c:pt>
                <c:pt idx="36">
                  <c:v>0.17844444444444446</c:v>
                </c:pt>
                <c:pt idx="37">
                  <c:v>0.17844444444444446</c:v>
                </c:pt>
                <c:pt idx="38">
                  <c:v>0.17844444444444446</c:v>
                </c:pt>
                <c:pt idx="39">
                  <c:v>0.17844444444444446</c:v>
                </c:pt>
                <c:pt idx="40">
                  <c:v>0.17844444444444446</c:v>
                </c:pt>
                <c:pt idx="41">
                  <c:v>0.17844444444444446</c:v>
                </c:pt>
                <c:pt idx="42">
                  <c:v>0.17844444444444446</c:v>
                </c:pt>
                <c:pt idx="43">
                  <c:v>0.17844444444444446</c:v>
                </c:pt>
                <c:pt idx="44">
                  <c:v>0.17844444444444446</c:v>
                </c:pt>
                <c:pt idx="45">
                  <c:v>0.17844444444444446</c:v>
                </c:pt>
                <c:pt idx="46">
                  <c:v>0.17844444444444446</c:v>
                </c:pt>
                <c:pt idx="47">
                  <c:v>0.17844444444444446</c:v>
                </c:pt>
                <c:pt idx="48">
                  <c:v>0.17844444444444446</c:v>
                </c:pt>
                <c:pt idx="49">
                  <c:v>0.17844444444444446</c:v>
                </c:pt>
                <c:pt idx="50">
                  <c:v>0.17844444444444446</c:v>
                </c:pt>
                <c:pt idx="51">
                  <c:v>0.17844444444444446</c:v>
                </c:pt>
                <c:pt idx="52">
                  <c:v>0.17844444444444446</c:v>
                </c:pt>
                <c:pt idx="53">
                  <c:v>0.17844444444444446</c:v>
                </c:pt>
                <c:pt idx="54">
                  <c:v>0.17844444444444446</c:v>
                </c:pt>
                <c:pt idx="55">
                  <c:v>0.17844444444444446</c:v>
                </c:pt>
                <c:pt idx="56">
                  <c:v>0.17844444444444446</c:v>
                </c:pt>
                <c:pt idx="57">
                  <c:v>0.17844444444444446</c:v>
                </c:pt>
                <c:pt idx="58">
                  <c:v>0.17844444444444446</c:v>
                </c:pt>
                <c:pt idx="59">
                  <c:v>0.17844444444444446</c:v>
                </c:pt>
                <c:pt idx="60">
                  <c:v>0.17844444444444446</c:v>
                </c:pt>
                <c:pt idx="61">
                  <c:v>0.17844444444444446</c:v>
                </c:pt>
                <c:pt idx="62">
                  <c:v>0.17844444444444446</c:v>
                </c:pt>
                <c:pt idx="63">
                  <c:v>0.17844444444444446</c:v>
                </c:pt>
                <c:pt idx="64">
                  <c:v>0.17844444444444446</c:v>
                </c:pt>
                <c:pt idx="65">
                  <c:v>0.17844444444444446</c:v>
                </c:pt>
                <c:pt idx="66">
                  <c:v>0.17844444444444446</c:v>
                </c:pt>
                <c:pt idx="67">
                  <c:v>0.17844444444444446</c:v>
                </c:pt>
                <c:pt idx="68">
                  <c:v>0.17844444444444446</c:v>
                </c:pt>
                <c:pt idx="69">
                  <c:v>0.17844444444444446</c:v>
                </c:pt>
                <c:pt idx="70">
                  <c:v>0.17844444444444446</c:v>
                </c:pt>
                <c:pt idx="71">
                  <c:v>0.17844444444444446</c:v>
                </c:pt>
                <c:pt idx="72">
                  <c:v>0.17844444444444446</c:v>
                </c:pt>
                <c:pt idx="73">
                  <c:v>0.17844444444444446</c:v>
                </c:pt>
                <c:pt idx="74">
                  <c:v>0.17844444444444446</c:v>
                </c:pt>
                <c:pt idx="75">
                  <c:v>0.17844444444444446</c:v>
                </c:pt>
                <c:pt idx="76">
                  <c:v>0.17844444444444446</c:v>
                </c:pt>
                <c:pt idx="77">
                  <c:v>0.17844444444444446</c:v>
                </c:pt>
                <c:pt idx="78">
                  <c:v>0.17844444444444446</c:v>
                </c:pt>
                <c:pt idx="79">
                  <c:v>0.17844444444444446</c:v>
                </c:pt>
                <c:pt idx="80">
                  <c:v>0.17844444444444446</c:v>
                </c:pt>
                <c:pt idx="81">
                  <c:v>0.17844444444444446</c:v>
                </c:pt>
                <c:pt idx="82">
                  <c:v>0.17844444444444446</c:v>
                </c:pt>
                <c:pt idx="83">
                  <c:v>0.17844444444444446</c:v>
                </c:pt>
                <c:pt idx="84">
                  <c:v>0.17844444444444446</c:v>
                </c:pt>
                <c:pt idx="85">
                  <c:v>0.17844444444444446</c:v>
                </c:pt>
                <c:pt idx="86">
                  <c:v>0.17844444444444446</c:v>
                </c:pt>
                <c:pt idx="87">
                  <c:v>0.17844444444444446</c:v>
                </c:pt>
                <c:pt idx="88">
                  <c:v>0.17844444444444446</c:v>
                </c:pt>
                <c:pt idx="89">
                  <c:v>0.17844444444444446</c:v>
                </c:pt>
                <c:pt idx="90">
                  <c:v>0.17844444444444446</c:v>
                </c:pt>
                <c:pt idx="91">
                  <c:v>0.17844444444444446</c:v>
                </c:pt>
                <c:pt idx="92">
                  <c:v>0.17844444444444446</c:v>
                </c:pt>
                <c:pt idx="93">
                  <c:v>0.17844444444444446</c:v>
                </c:pt>
                <c:pt idx="94">
                  <c:v>0.17844444444444446</c:v>
                </c:pt>
                <c:pt idx="95">
                  <c:v>0.17844444444444446</c:v>
                </c:pt>
                <c:pt idx="96">
                  <c:v>0.17844444444444446</c:v>
                </c:pt>
                <c:pt idx="97">
                  <c:v>0.17844444444444446</c:v>
                </c:pt>
                <c:pt idx="98">
                  <c:v>0.17844444444444446</c:v>
                </c:pt>
                <c:pt idx="99">
                  <c:v>0.17844444444444446</c:v>
                </c:pt>
                <c:pt idx="100">
                  <c:v>0.17844444444444446</c:v>
                </c:pt>
                <c:pt idx="101">
                  <c:v>0.17844444444444446</c:v>
                </c:pt>
                <c:pt idx="102">
                  <c:v>0.17844444444444446</c:v>
                </c:pt>
                <c:pt idx="103">
                  <c:v>0.17844444444444446</c:v>
                </c:pt>
                <c:pt idx="104">
                  <c:v>0.17844444444444446</c:v>
                </c:pt>
                <c:pt idx="105">
                  <c:v>0.17844444444444446</c:v>
                </c:pt>
                <c:pt idx="106">
                  <c:v>0.17844444444444446</c:v>
                </c:pt>
                <c:pt idx="107">
                  <c:v>0.17844444444444446</c:v>
                </c:pt>
                <c:pt idx="108">
                  <c:v>0.17844444444444446</c:v>
                </c:pt>
                <c:pt idx="109">
                  <c:v>0.17844444444444446</c:v>
                </c:pt>
                <c:pt idx="110">
                  <c:v>0.17844444444444446</c:v>
                </c:pt>
                <c:pt idx="111">
                  <c:v>0.17844444444444446</c:v>
                </c:pt>
                <c:pt idx="112">
                  <c:v>0.17844444444444446</c:v>
                </c:pt>
                <c:pt idx="113">
                  <c:v>0.17844444444444446</c:v>
                </c:pt>
                <c:pt idx="114">
                  <c:v>0.17844444444444446</c:v>
                </c:pt>
                <c:pt idx="115">
                  <c:v>0.17844444444444446</c:v>
                </c:pt>
                <c:pt idx="116">
                  <c:v>0.17844444444444446</c:v>
                </c:pt>
                <c:pt idx="117">
                  <c:v>0.17844444444444446</c:v>
                </c:pt>
                <c:pt idx="118">
                  <c:v>0.17844444444444446</c:v>
                </c:pt>
                <c:pt idx="119">
                  <c:v>0.17844444444444446</c:v>
                </c:pt>
                <c:pt idx="120">
                  <c:v>0.17844444444444446</c:v>
                </c:pt>
                <c:pt idx="121">
                  <c:v>0.17844444444444446</c:v>
                </c:pt>
                <c:pt idx="122">
                  <c:v>0.17844444444444446</c:v>
                </c:pt>
                <c:pt idx="123">
                  <c:v>0.17844444444444446</c:v>
                </c:pt>
                <c:pt idx="124">
                  <c:v>0.17844444444444446</c:v>
                </c:pt>
                <c:pt idx="125">
                  <c:v>0.17844444444444446</c:v>
                </c:pt>
                <c:pt idx="126">
                  <c:v>0.17844444444444446</c:v>
                </c:pt>
                <c:pt idx="127">
                  <c:v>0.17844444444444446</c:v>
                </c:pt>
                <c:pt idx="128">
                  <c:v>0.17844444444444446</c:v>
                </c:pt>
                <c:pt idx="129">
                  <c:v>0.17844444444444446</c:v>
                </c:pt>
                <c:pt idx="130">
                  <c:v>0.17844444444444446</c:v>
                </c:pt>
                <c:pt idx="131">
                  <c:v>0.17844444444444446</c:v>
                </c:pt>
                <c:pt idx="132">
                  <c:v>0.17844444444444446</c:v>
                </c:pt>
                <c:pt idx="133">
                  <c:v>0.17844444444444446</c:v>
                </c:pt>
                <c:pt idx="134">
                  <c:v>0.17844444444444446</c:v>
                </c:pt>
                <c:pt idx="135">
                  <c:v>0.17844444444444446</c:v>
                </c:pt>
                <c:pt idx="136">
                  <c:v>0.17844444444444446</c:v>
                </c:pt>
                <c:pt idx="137">
                  <c:v>0.17844444444444446</c:v>
                </c:pt>
                <c:pt idx="138">
                  <c:v>0.17844444444444446</c:v>
                </c:pt>
                <c:pt idx="139">
                  <c:v>0.17844444444444446</c:v>
                </c:pt>
                <c:pt idx="140">
                  <c:v>0.17844444444444446</c:v>
                </c:pt>
                <c:pt idx="141">
                  <c:v>0.17844444444444446</c:v>
                </c:pt>
                <c:pt idx="142">
                  <c:v>0.17844444444444446</c:v>
                </c:pt>
                <c:pt idx="143">
                  <c:v>0.17844444444444446</c:v>
                </c:pt>
                <c:pt idx="144">
                  <c:v>0.17844444444444446</c:v>
                </c:pt>
                <c:pt idx="145">
                  <c:v>0.17844444444444446</c:v>
                </c:pt>
                <c:pt idx="146">
                  <c:v>0.17844444444444446</c:v>
                </c:pt>
                <c:pt idx="147">
                  <c:v>0.17844444444444446</c:v>
                </c:pt>
                <c:pt idx="148">
                  <c:v>0.17844444444444446</c:v>
                </c:pt>
                <c:pt idx="149">
                  <c:v>0.17844444444444446</c:v>
                </c:pt>
                <c:pt idx="150">
                  <c:v>0.17844444444444446</c:v>
                </c:pt>
                <c:pt idx="151">
                  <c:v>0.17844444444444446</c:v>
                </c:pt>
                <c:pt idx="152">
                  <c:v>0.17844444444444446</c:v>
                </c:pt>
                <c:pt idx="153">
                  <c:v>0.17844444444444446</c:v>
                </c:pt>
                <c:pt idx="154">
                  <c:v>0.17844444444444446</c:v>
                </c:pt>
                <c:pt idx="155">
                  <c:v>0.17844444444444446</c:v>
                </c:pt>
                <c:pt idx="156">
                  <c:v>0.17844444444444446</c:v>
                </c:pt>
                <c:pt idx="157">
                  <c:v>0.17844444444444446</c:v>
                </c:pt>
                <c:pt idx="158">
                  <c:v>0.17844444444444446</c:v>
                </c:pt>
                <c:pt idx="159">
                  <c:v>0.17844444444444446</c:v>
                </c:pt>
                <c:pt idx="160">
                  <c:v>0.17844444444444446</c:v>
                </c:pt>
                <c:pt idx="161">
                  <c:v>0.17844444444444446</c:v>
                </c:pt>
                <c:pt idx="162">
                  <c:v>0.17844444444444446</c:v>
                </c:pt>
                <c:pt idx="163">
                  <c:v>0.17844444444444446</c:v>
                </c:pt>
                <c:pt idx="164">
                  <c:v>0.17844444444444446</c:v>
                </c:pt>
                <c:pt idx="165">
                  <c:v>0.17844444444444446</c:v>
                </c:pt>
                <c:pt idx="166">
                  <c:v>0.17844444444444446</c:v>
                </c:pt>
                <c:pt idx="167">
                  <c:v>0.17844444444444446</c:v>
                </c:pt>
                <c:pt idx="168">
                  <c:v>0.17844444444444446</c:v>
                </c:pt>
                <c:pt idx="169">
                  <c:v>0.17844444444444446</c:v>
                </c:pt>
                <c:pt idx="170">
                  <c:v>0.17844444444444446</c:v>
                </c:pt>
                <c:pt idx="171">
                  <c:v>0.17844444444444446</c:v>
                </c:pt>
                <c:pt idx="172">
                  <c:v>0.17844444444444446</c:v>
                </c:pt>
                <c:pt idx="173">
                  <c:v>0.17844444444444446</c:v>
                </c:pt>
                <c:pt idx="174">
                  <c:v>0.17844444444444446</c:v>
                </c:pt>
                <c:pt idx="175">
                  <c:v>0.17844444444444446</c:v>
                </c:pt>
                <c:pt idx="176">
                  <c:v>0.17844444444444446</c:v>
                </c:pt>
                <c:pt idx="177">
                  <c:v>0.17844444444444446</c:v>
                </c:pt>
                <c:pt idx="178">
                  <c:v>0.17844444444444446</c:v>
                </c:pt>
                <c:pt idx="179">
                  <c:v>0.17844444444444446</c:v>
                </c:pt>
                <c:pt idx="180">
                  <c:v>0.17844444444444446</c:v>
                </c:pt>
                <c:pt idx="181">
                  <c:v>0.17844444444444446</c:v>
                </c:pt>
                <c:pt idx="182">
                  <c:v>0.17844444444444446</c:v>
                </c:pt>
                <c:pt idx="183">
                  <c:v>0.17844444444444446</c:v>
                </c:pt>
                <c:pt idx="184">
                  <c:v>0.17844444444444446</c:v>
                </c:pt>
                <c:pt idx="185">
                  <c:v>0.17844444444444446</c:v>
                </c:pt>
                <c:pt idx="186">
                  <c:v>0.17844444444444446</c:v>
                </c:pt>
                <c:pt idx="187">
                  <c:v>0.17844444444444446</c:v>
                </c:pt>
                <c:pt idx="188">
                  <c:v>0.17844444444444446</c:v>
                </c:pt>
                <c:pt idx="189">
                  <c:v>0.17844444444444446</c:v>
                </c:pt>
                <c:pt idx="190">
                  <c:v>0.17844444444444446</c:v>
                </c:pt>
                <c:pt idx="191">
                  <c:v>0.17844444444444446</c:v>
                </c:pt>
                <c:pt idx="192">
                  <c:v>0.17844444444444446</c:v>
                </c:pt>
                <c:pt idx="193">
                  <c:v>0.17844444444444446</c:v>
                </c:pt>
                <c:pt idx="194">
                  <c:v>0.17844444444444446</c:v>
                </c:pt>
                <c:pt idx="195">
                  <c:v>0.17844444444444446</c:v>
                </c:pt>
                <c:pt idx="196">
                  <c:v>0.17844444444444446</c:v>
                </c:pt>
                <c:pt idx="197">
                  <c:v>0.17844444444444446</c:v>
                </c:pt>
                <c:pt idx="198">
                  <c:v>0.17844444444444446</c:v>
                </c:pt>
                <c:pt idx="199">
                  <c:v>0.17844444444444446</c:v>
                </c:pt>
                <c:pt idx="200">
                  <c:v>0.17844444444444446</c:v>
                </c:pt>
                <c:pt idx="201">
                  <c:v>0.17844444444444446</c:v>
                </c:pt>
                <c:pt idx="202">
                  <c:v>0.17844444444444446</c:v>
                </c:pt>
                <c:pt idx="203">
                  <c:v>0.17844444444444446</c:v>
                </c:pt>
                <c:pt idx="204">
                  <c:v>0.17844444444444446</c:v>
                </c:pt>
                <c:pt idx="205">
                  <c:v>0.17844444444444446</c:v>
                </c:pt>
                <c:pt idx="206">
                  <c:v>0.17844444444444446</c:v>
                </c:pt>
                <c:pt idx="207">
                  <c:v>0.17844444444444446</c:v>
                </c:pt>
                <c:pt idx="208">
                  <c:v>0.17844444444444446</c:v>
                </c:pt>
                <c:pt idx="209">
                  <c:v>0.17844444444444446</c:v>
                </c:pt>
                <c:pt idx="210">
                  <c:v>0.17844444444444446</c:v>
                </c:pt>
                <c:pt idx="211">
                  <c:v>0.17844444444444446</c:v>
                </c:pt>
                <c:pt idx="212">
                  <c:v>0.17844444444444446</c:v>
                </c:pt>
                <c:pt idx="213">
                  <c:v>0.17844444444444446</c:v>
                </c:pt>
                <c:pt idx="214">
                  <c:v>0.17844444444444446</c:v>
                </c:pt>
                <c:pt idx="215">
                  <c:v>0.17844444444444446</c:v>
                </c:pt>
                <c:pt idx="216">
                  <c:v>0.17844444444444446</c:v>
                </c:pt>
                <c:pt idx="217">
                  <c:v>0.17844444444444446</c:v>
                </c:pt>
                <c:pt idx="218">
                  <c:v>0.17844444444444446</c:v>
                </c:pt>
                <c:pt idx="219">
                  <c:v>0.17844444444444446</c:v>
                </c:pt>
                <c:pt idx="220">
                  <c:v>0.17844444444444446</c:v>
                </c:pt>
                <c:pt idx="221">
                  <c:v>0.17844444444444446</c:v>
                </c:pt>
                <c:pt idx="222">
                  <c:v>0.17844444444444446</c:v>
                </c:pt>
                <c:pt idx="223">
                  <c:v>0.17844444444444446</c:v>
                </c:pt>
                <c:pt idx="224">
                  <c:v>0.17844444444444446</c:v>
                </c:pt>
                <c:pt idx="225">
                  <c:v>0.17844444444444446</c:v>
                </c:pt>
                <c:pt idx="226">
                  <c:v>0.17844444444444446</c:v>
                </c:pt>
                <c:pt idx="227">
                  <c:v>0.17844444444444446</c:v>
                </c:pt>
                <c:pt idx="228">
                  <c:v>0.17844444444444446</c:v>
                </c:pt>
                <c:pt idx="229">
                  <c:v>0.17844444444444446</c:v>
                </c:pt>
                <c:pt idx="230">
                  <c:v>0.17844444444444446</c:v>
                </c:pt>
                <c:pt idx="231">
                  <c:v>0.17844444444444446</c:v>
                </c:pt>
                <c:pt idx="232">
                  <c:v>0.17844444444444446</c:v>
                </c:pt>
                <c:pt idx="233">
                  <c:v>0.17844444444444446</c:v>
                </c:pt>
                <c:pt idx="234">
                  <c:v>0.17844444444444446</c:v>
                </c:pt>
                <c:pt idx="235">
                  <c:v>0.17844444444444446</c:v>
                </c:pt>
                <c:pt idx="236">
                  <c:v>0.17844444444444446</c:v>
                </c:pt>
                <c:pt idx="237">
                  <c:v>0.17844444444444446</c:v>
                </c:pt>
                <c:pt idx="238">
                  <c:v>0.17844444444444446</c:v>
                </c:pt>
                <c:pt idx="239">
                  <c:v>0.17844444444444446</c:v>
                </c:pt>
                <c:pt idx="240">
                  <c:v>0.17844444444444446</c:v>
                </c:pt>
                <c:pt idx="241">
                  <c:v>0.17844444444444446</c:v>
                </c:pt>
                <c:pt idx="242">
                  <c:v>0.17844444444444446</c:v>
                </c:pt>
                <c:pt idx="243">
                  <c:v>0.17844444444444446</c:v>
                </c:pt>
                <c:pt idx="244">
                  <c:v>0.17844444444444446</c:v>
                </c:pt>
                <c:pt idx="245">
                  <c:v>0.17844444444444446</c:v>
                </c:pt>
                <c:pt idx="246">
                  <c:v>0.17844444444444446</c:v>
                </c:pt>
                <c:pt idx="247">
                  <c:v>0.17844444444444446</c:v>
                </c:pt>
                <c:pt idx="248">
                  <c:v>0.17844444444444446</c:v>
                </c:pt>
                <c:pt idx="249">
                  <c:v>0.17844444444444446</c:v>
                </c:pt>
                <c:pt idx="250">
                  <c:v>0.17844444444444446</c:v>
                </c:pt>
                <c:pt idx="251">
                  <c:v>0.17844444444444446</c:v>
                </c:pt>
                <c:pt idx="252">
                  <c:v>0.17844444444444446</c:v>
                </c:pt>
                <c:pt idx="253">
                  <c:v>0.17844444444444446</c:v>
                </c:pt>
                <c:pt idx="254">
                  <c:v>0.17844444444444446</c:v>
                </c:pt>
                <c:pt idx="255">
                  <c:v>0.17844444444444446</c:v>
                </c:pt>
                <c:pt idx="256">
                  <c:v>0.17844444444444446</c:v>
                </c:pt>
                <c:pt idx="257">
                  <c:v>0.17844444444444446</c:v>
                </c:pt>
                <c:pt idx="258">
                  <c:v>0.17844444444444446</c:v>
                </c:pt>
                <c:pt idx="259">
                  <c:v>0.17844444444444446</c:v>
                </c:pt>
                <c:pt idx="260">
                  <c:v>0.17844444444444446</c:v>
                </c:pt>
                <c:pt idx="261">
                  <c:v>0.17844444444444446</c:v>
                </c:pt>
                <c:pt idx="262">
                  <c:v>0.17844444444444446</c:v>
                </c:pt>
                <c:pt idx="263">
                  <c:v>0.17844444444444446</c:v>
                </c:pt>
                <c:pt idx="264">
                  <c:v>0.17844444444444446</c:v>
                </c:pt>
                <c:pt idx="265">
                  <c:v>0.17844444444444446</c:v>
                </c:pt>
                <c:pt idx="266">
                  <c:v>0.17844444444444446</c:v>
                </c:pt>
                <c:pt idx="267">
                  <c:v>0.17844444444444446</c:v>
                </c:pt>
                <c:pt idx="268">
                  <c:v>0.17844444444444446</c:v>
                </c:pt>
                <c:pt idx="269">
                  <c:v>0.17844444444444446</c:v>
                </c:pt>
                <c:pt idx="270">
                  <c:v>0.17844444444444446</c:v>
                </c:pt>
                <c:pt idx="271">
                  <c:v>0.17844444444444446</c:v>
                </c:pt>
                <c:pt idx="272">
                  <c:v>0.17844444444444446</c:v>
                </c:pt>
                <c:pt idx="273">
                  <c:v>0.17844444444444446</c:v>
                </c:pt>
                <c:pt idx="274">
                  <c:v>0.17844444444444446</c:v>
                </c:pt>
                <c:pt idx="275">
                  <c:v>0.17844444444444446</c:v>
                </c:pt>
                <c:pt idx="276">
                  <c:v>0.17844444444444446</c:v>
                </c:pt>
                <c:pt idx="277">
                  <c:v>0.17844444444444446</c:v>
                </c:pt>
                <c:pt idx="278">
                  <c:v>0.17844444444444446</c:v>
                </c:pt>
                <c:pt idx="279">
                  <c:v>0.17844444444444446</c:v>
                </c:pt>
                <c:pt idx="280">
                  <c:v>0.17844444444444446</c:v>
                </c:pt>
                <c:pt idx="281">
                  <c:v>0.17844444444444446</c:v>
                </c:pt>
                <c:pt idx="282">
                  <c:v>0.17844444444444446</c:v>
                </c:pt>
                <c:pt idx="283">
                  <c:v>0.17844444444444446</c:v>
                </c:pt>
                <c:pt idx="284">
                  <c:v>0.17844444444444446</c:v>
                </c:pt>
                <c:pt idx="285">
                  <c:v>0.17844444444444446</c:v>
                </c:pt>
                <c:pt idx="286">
                  <c:v>0.17844444444444446</c:v>
                </c:pt>
                <c:pt idx="287">
                  <c:v>0.17844444444444446</c:v>
                </c:pt>
                <c:pt idx="288">
                  <c:v>0.17844444444444446</c:v>
                </c:pt>
                <c:pt idx="289">
                  <c:v>0.17844444444444446</c:v>
                </c:pt>
                <c:pt idx="290">
                  <c:v>0.17844444444444446</c:v>
                </c:pt>
                <c:pt idx="291">
                  <c:v>0.17844444444444446</c:v>
                </c:pt>
                <c:pt idx="292">
                  <c:v>0.17844444444444446</c:v>
                </c:pt>
                <c:pt idx="293">
                  <c:v>0.17844444444444446</c:v>
                </c:pt>
                <c:pt idx="294">
                  <c:v>0.17844444444444446</c:v>
                </c:pt>
                <c:pt idx="295">
                  <c:v>0.17844444444444446</c:v>
                </c:pt>
                <c:pt idx="296">
                  <c:v>0.17844444444444446</c:v>
                </c:pt>
                <c:pt idx="297">
                  <c:v>0.17844444444444446</c:v>
                </c:pt>
                <c:pt idx="298">
                  <c:v>0.17844444444444446</c:v>
                </c:pt>
                <c:pt idx="299">
                  <c:v>0.17844444444444446</c:v>
                </c:pt>
                <c:pt idx="300">
                  <c:v>0.17844444444444446</c:v>
                </c:pt>
                <c:pt idx="301">
                  <c:v>0.17844444444444446</c:v>
                </c:pt>
                <c:pt idx="302">
                  <c:v>0.17844444444444446</c:v>
                </c:pt>
                <c:pt idx="303">
                  <c:v>0.17844444444444446</c:v>
                </c:pt>
                <c:pt idx="304">
                  <c:v>0.17844444444444446</c:v>
                </c:pt>
                <c:pt idx="305">
                  <c:v>0.17844444444444446</c:v>
                </c:pt>
                <c:pt idx="306">
                  <c:v>0.17844444444444446</c:v>
                </c:pt>
                <c:pt idx="307">
                  <c:v>0.17844444444444446</c:v>
                </c:pt>
                <c:pt idx="308">
                  <c:v>0.17844444444444446</c:v>
                </c:pt>
                <c:pt idx="309">
                  <c:v>0.17844444444444446</c:v>
                </c:pt>
                <c:pt idx="310">
                  <c:v>0.17844444444444446</c:v>
                </c:pt>
                <c:pt idx="311">
                  <c:v>0.17844444444444446</c:v>
                </c:pt>
                <c:pt idx="312">
                  <c:v>0.17844444444444446</c:v>
                </c:pt>
                <c:pt idx="313">
                  <c:v>0.17844444444444446</c:v>
                </c:pt>
                <c:pt idx="314">
                  <c:v>0.17844444444444446</c:v>
                </c:pt>
                <c:pt idx="315">
                  <c:v>0.17844444444444446</c:v>
                </c:pt>
                <c:pt idx="316">
                  <c:v>0.17844444444444446</c:v>
                </c:pt>
                <c:pt idx="317">
                  <c:v>0.17844444444444446</c:v>
                </c:pt>
                <c:pt idx="318">
                  <c:v>0.17844444444444446</c:v>
                </c:pt>
                <c:pt idx="319">
                  <c:v>0.17844444444444446</c:v>
                </c:pt>
                <c:pt idx="320">
                  <c:v>0.17844444444444446</c:v>
                </c:pt>
                <c:pt idx="321">
                  <c:v>0.17844444444444446</c:v>
                </c:pt>
                <c:pt idx="322">
                  <c:v>0.17844444444444446</c:v>
                </c:pt>
                <c:pt idx="323">
                  <c:v>0.17844444444444446</c:v>
                </c:pt>
                <c:pt idx="324">
                  <c:v>0.17844444444444446</c:v>
                </c:pt>
                <c:pt idx="325">
                  <c:v>0.17844444444444446</c:v>
                </c:pt>
                <c:pt idx="326">
                  <c:v>0.17844444444444446</c:v>
                </c:pt>
                <c:pt idx="327">
                  <c:v>0.17844444444444446</c:v>
                </c:pt>
                <c:pt idx="328">
                  <c:v>0.17844444444444446</c:v>
                </c:pt>
                <c:pt idx="329">
                  <c:v>0.17844444444444446</c:v>
                </c:pt>
                <c:pt idx="330">
                  <c:v>0.17844444444444446</c:v>
                </c:pt>
                <c:pt idx="331">
                  <c:v>0.17844444444444446</c:v>
                </c:pt>
                <c:pt idx="332">
                  <c:v>0.17844444444444446</c:v>
                </c:pt>
                <c:pt idx="333">
                  <c:v>0.17844444444444446</c:v>
                </c:pt>
                <c:pt idx="334">
                  <c:v>0.17844444444444446</c:v>
                </c:pt>
                <c:pt idx="335">
                  <c:v>0.17844444444444446</c:v>
                </c:pt>
                <c:pt idx="336">
                  <c:v>0.17844444444444446</c:v>
                </c:pt>
                <c:pt idx="337">
                  <c:v>0.17844444444444446</c:v>
                </c:pt>
                <c:pt idx="338">
                  <c:v>0.17844444444444446</c:v>
                </c:pt>
                <c:pt idx="339">
                  <c:v>0.17844444444444446</c:v>
                </c:pt>
                <c:pt idx="340">
                  <c:v>0.17844444444444446</c:v>
                </c:pt>
                <c:pt idx="341">
                  <c:v>0.17844444444444446</c:v>
                </c:pt>
                <c:pt idx="342">
                  <c:v>0.17844444444444446</c:v>
                </c:pt>
                <c:pt idx="343">
                  <c:v>0.17844444444444446</c:v>
                </c:pt>
                <c:pt idx="344">
                  <c:v>0.17844444444444446</c:v>
                </c:pt>
                <c:pt idx="345">
                  <c:v>0.17844444444444446</c:v>
                </c:pt>
                <c:pt idx="346">
                  <c:v>0.17844444444444446</c:v>
                </c:pt>
                <c:pt idx="347">
                  <c:v>0.17844444444444446</c:v>
                </c:pt>
                <c:pt idx="348">
                  <c:v>0.17844444444444446</c:v>
                </c:pt>
                <c:pt idx="349">
                  <c:v>0.17844444444444446</c:v>
                </c:pt>
                <c:pt idx="350">
                  <c:v>0.17844444444444446</c:v>
                </c:pt>
                <c:pt idx="351">
                  <c:v>0.17844444444444446</c:v>
                </c:pt>
                <c:pt idx="352">
                  <c:v>0.17844444444444446</c:v>
                </c:pt>
                <c:pt idx="353">
                  <c:v>0.17844444444444446</c:v>
                </c:pt>
                <c:pt idx="354">
                  <c:v>0.17844444444444446</c:v>
                </c:pt>
                <c:pt idx="355">
                  <c:v>0.17844444444444446</c:v>
                </c:pt>
                <c:pt idx="356">
                  <c:v>0.17844444444444446</c:v>
                </c:pt>
                <c:pt idx="357">
                  <c:v>0.17844444444444446</c:v>
                </c:pt>
                <c:pt idx="358">
                  <c:v>0.17844444444444446</c:v>
                </c:pt>
                <c:pt idx="359">
                  <c:v>0.17844444444444446</c:v>
                </c:pt>
                <c:pt idx="360">
                  <c:v>0.17844444444444446</c:v>
                </c:pt>
                <c:pt idx="361">
                  <c:v>0.17844444444444446</c:v>
                </c:pt>
                <c:pt idx="362">
                  <c:v>0.17844444444444446</c:v>
                </c:pt>
                <c:pt idx="363">
                  <c:v>0.17844444444444446</c:v>
                </c:pt>
                <c:pt idx="364">
                  <c:v>0.17844444444444446</c:v>
                </c:pt>
                <c:pt idx="365">
                  <c:v>0.17844444444444446</c:v>
                </c:pt>
                <c:pt idx="366">
                  <c:v>0.17844444444444446</c:v>
                </c:pt>
                <c:pt idx="367">
                  <c:v>0.17844444444444446</c:v>
                </c:pt>
                <c:pt idx="368">
                  <c:v>0.17844444444444446</c:v>
                </c:pt>
                <c:pt idx="369">
                  <c:v>0.17844444444444446</c:v>
                </c:pt>
                <c:pt idx="370">
                  <c:v>0.17844444444444446</c:v>
                </c:pt>
                <c:pt idx="371">
                  <c:v>0.17844444444444446</c:v>
                </c:pt>
                <c:pt idx="372">
                  <c:v>0.17844444444444446</c:v>
                </c:pt>
                <c:pt idx="373">
                  <c:v>0.17844444444444446</c:v>
                </c:pt>
                <c:pt idx="374">
                  <c:v>0.17844444444444446</c:v>
                </c:pt>
                <c:pt idx="375">
                  <c:v>0.17844444444444446</c:v>
                </c:pt>
                <c:pt idx="376">
                  <c:v>0.17844444444444446</c:v>
                </c:pt>
                <c:pt idx="377">
                  <c:v>0.17844444444444446</c:v>
                </c:pt>
                <c:pt idx="378">
                  <c:v>0.17844444444444446</c:v>
                </c:pt>
                <c:pt idx="379">
                  <c:v>0.17844444444444446</c:v>
                </c:pt>
                <c:pt idx="380">
                  <c:v>0.17844444444444446</c:v>
                </c:pt>
                <c:pt idx="381">
                  <c:v>0.17844444444444446</c:v>
                </c:pt>
                <c:pt idx="382">
                  <c:v>0.17844444444444446</c:v>
                </c:pt>
                <c:pt idx="383">
                  <c:v>0.17844444444444446</c:v>
                </c:pt>
                <c:pt idx="384">
                  <c:v>0.17844444444444446</c:v>
                </c:pt>
                <c:pt idx="385">
                  <c:v>0.17844444444444446</c:v>
                </c:pt>
                <c:pt idx="386">
                  <c:v>0.17844444444444446</c:v>
                </c:pt>
                <c:pt idx="387">
                  <c:v>0.17844444444444446</c:v>
                </c:pt>
                <c:pt idx="388">
                  <c:v>0.17844444444444446</c:v>
                </c:pt>
                <c:pt idx="389">
                  <c:v>0.17844444444444446</c:v>
                </c:pt>
                <c:pt idx="390">
                  <c:v>0.17844444444444446</c:v>
                </c:pt>
                <c:pt idx="391">
                  <c:v>0.17844444444444446</c:v>
                </c:pt>
                <c:pt idx="392">
                  <c:v>0.17844444444444446</c:v>
                </c:pt>
                <c:pt idx="393">
                  <c:v>0.17844444444444446</c:v>
                </c:pt>
                <c:pt idx="394">
                  <c:v>0.17844444444444446</c:v>
                </c:pt>
                <c:pt idx="395">
                  <c:v>0.17844444444444446</c:v>
                </c:pt>
                <c:pt idx="396">
                  <c:v>0.17844444444444446</c:v>
                </c:pt>
                <c:pt idx="397">
                  <c:v>0.17844444444444446</c:v>
                </c:pt>
                <c:pt idx="398">
                  <c:v>0.17844444444444446</c:v>
                </c:pt>
                <c:pt idx="399">
                  <c:v>0.17844444444444446</c:v>
                </c:pt>
                <c:pt idx="400">
                  <c:v>0.17844444444444446</c:v>
                </c:pt>
                <c:pt idx="401">
                  <c:v>0.17844444444444446</c:v>
                </c:pt>
                <c:pt idx="402">
                  <c:v>0.17844444444444446</c:v>
                </c:pt>
                <c:pt idx="403">
                  <c:v>0.17844444444444446</c:v>
                </c:pt>
                <c:pt idx="404">
                  <c:v>0.17844444444444446</c:v>
                </c:pt>
                <c:pt idx="405">
                  <c:v>0.17844444444444446</c:v>
                </c:pt>
                <c:pt idx="406">
                  <c:v>0.17844444444444446</c:v>
                </c:pt>
                <c:pt idx="407">
                  <c:v>0.17844444444444446</c:v>
                </c:pt>
                <c:pt idx="408">
                  <c:v>0.17844444444444446</c:v>
                </c:pt>
                <c:pt idx="409">
                  <c:v>0.17844444444444446</c:v>
                </c:pt>
                <c:pt idx="410">
                  <c:v>0.17844444444444446</c:v>
                </c:pt>
                <c:pt idx="411">
                  <c:v>0.17844444444444446</c:v>
                </c:pt>
                <c:pt idx="412">
                  <c:v>0.17844444444444446</c:v>
                </c:pt>
                <c:pt idx="413">
                  <c:v>0.17844444444444446</c:v>
                </c:pt>
                <c:pt idx="414">
                  <c:v>0.17844444444444446</c:v>
                </c:pt>
                <c:pt idx="415">
                  <c:v>0.17844444444444446</c:v>
                </c:pt>
                <c:pt idx="416">
                  <c:v>0.17844444444444446</c:v>
                </c:pt>
                <c:pt idx="417">
                  <c:v>0.17844444444444446</c:v>
                </c:pt>
                <c:pt idx="418">
                  <c:v>0.17844444444444446</c:v>
                </c:pt>
                <c:pt idx="419">
                  <c:v>0.17844444444444446</c:v>
                </c:pt>
                <c:pt idx="420">
                  <c:v>0.17844444444444446</c:v>
                </c:pt>
                <c:pt idx="421">
                  <c:v>0.17844444444444446</c:v>
                </c:pt>
                <c:pt idx="422">
                  <c:v>0.17844444444444446</c:v>
                </c:pt>
                <c:pt idx="423">
                  <c:v>0.17844444444444446</c:v>
                </c:pt>
                <c:pt idx="424">
                  <c:v>0.17844444444444446</c:v>
                </c:pt>
                <c:pt idx="425">
                  <c:v>0.17844444444444446</c:v>
                </c:pt>
                <c:pt idx="426">
                  <c:v>0.17844444444444446</c:v>
                </c:pt>
                <c:pt idx="427">
                  <c:v>0.17844444444444446</c:v>
                </c:pt>
                <c:pt idx="428">
                  <c:v>0.17844444444444446</c:v>
                </c:pt>
                <c:pt idx="429">
                  <c:v>0.17844444444444446</c:v>
                </c:pt>
                <c:pt idx="430">
                  <c:v>0.17844444444444446</c:v>
                </c:pt>
                <c:pt idx="431">
                  <c:v>0.17844444444444446</c:v>
                </c:pt>
                <c:pt idx="432">
                  <c:v>0.17844444444444446</c:v>
                </c:pt>
                <c:pt idx="433">
                  <c:v>0.17844444444444446</c:v>
                </c:pt>
                <c:pt idx="434">
                  <c:v>0.17844444444444446</c:v>
                </c:pt>
                <c:pt idx="435">
                  <c:v>0.17844444444444446</c:v>
                </c:pt>
                <c:pt idx="436">
                  <c:v>0.17844444444444446</c:v>
                </c:pt>
                <c:pt idx="437">
                  <c:v>0.17844444444444446</c:v>
                </c:pt>
                <c:pt idx="438">
                  <c:v>0.17844444444444446</c:v>
                </c:pt>
                <c:pt idx="439">
                  <c:v>0.17844444444444446</c:v>
                </c:pt>
                <c:pt idx="440">
                  <c:v>0.17844444444444446</c:v>
                </c:pt>
                <c:pt idx="441">
                  <c:v>0.17844444444444446</c:v>
                </c:pt>
                <c:pt idx="442">
                  <c:v>0.17844444444444446</c:v>
                </c:pt>
                <c:pt idx="443">
                  <c:v>0.17844444444444446</c:v>
                </c:pt>
                <c:pt idx="444">
                  <c:v>0.17844444444444446</c:v>
                </c:pt>
                <c:pt idx="445">
                  <c:v>0.17844444444444446</c:v>
                </c:pt>
                <c:pt idx="446">
                  <c:v>0.17844444444444446</c:v>
                </c:pt>
                <c:pt idx="447">
                  <c:v>0.17844444444444446</c:v>
                </c:pt>
                <c:pt idx="448">
                  <c:v>0.17844444444444446</c:v>
                </c:pt>
                <c:pt idx="449">
                  <c:v>0.17844444444444446</c:v>
                </c:pt>
                <c:pt idx="450">
                  <c:v>0.17844444444444446</c:v>
                </c:pt>
                <c:pt idx="451">
                  <c:v>0.17844444444444446</c:v>
                </c:pt>
                <c:pt idx="452">
                  <c:v>0.17844444444444446</c:v>
                </c:pt>
                <c:pt idx="453">
                  <c:v>0.17844444444444446</c:v>
                </c:pt>
                <c:pt idx="454">
                  <c:v>0.17844444444444446</c:v>
                </c:pt>
                <c:pt idx="455">
                  <c:v>0.17844444444444446</c:v>
                </c:pt>
                <c:pt idx="456">
                  <c:v>0.17844444444444446</c:v>
                </c:pt>
                <c:pt idx="457">
                  <c:v>0.17844444444444446</c:v>
                </c:pt>
                <c:pt idx="458">
                  <c:v>0.17844444444444446</c:v>
                </c:pt>
                <c:pt idx="459">
                  <c:v>0.17844444444444446</c:v>
                </c:pt>
                <c:pt idx="460">
                  <c:v>0.17844444444444446</c:v>
                </c:pt>
                <c:pt idx="461">
                  <c:v>0.17844444444444446</c:v>
                </c:pt>
                <c:pt idx="462">
                  <c:v>0.17844444444444446</c:v>
                </c:pt>
                <c:pt idx="463">
                  <c:v>0.17844444444444446</c:v>
                </c:pt>
                <c:pt idx="464">
                  <c:v>0.17844444444444446</c:v>
                </c:pt>
                <c:pt idx="465">
                  <c:v>0.17844444444444446</c:v>
                </c:pt>
                <c:pt idx="466">
                  <c:v>0.17844444444444446</c:v>
                </c:pt>
                <c:pt idx="467">
                  <c:v>0.17844444444444446</c:v>
                </c:pt>
                <c:pt idx="468">
                  <c:v>0.17844444444444446</c:v>
                </c:pt>
                <c:pt idx="469">
                  <c:v>0.17844444444444446</c:v>
                </c:pt>
                <c:pt idx="470">
                  <c:v>0.17844444444444446</c:v>
                </c:pt>
                <c:pt idx="471">
                  <c:v>0.17844444444444446</c:v>
                </c:pt>
                <c:pt idx="472">
                  <c:v>0.17844444444444446</c:v>
                </c:pt>
                <c:pt idx="473">
                  <c:v>0.17844444444444446</c:v>
                </c:pt>
                <c:pt idx="474">
                  <c:v>0.17844444444444446</c:v>
                </c:pt>
                <c:pt idx="475">
                  <c:v>0.17844444444444446</c:v>
                </c:pt>
                <c:pt idx="476">
                  <c:v>0.17844444444444446</c:v>
                </c:pt>
                <c:pt idx="477">
                  <c:v>0.17844444444444446</c:v>
                </c:pt>
                <c:pt idx="478">
                  <c:v>0.17844444444444446</c:v>
                </c:pt>
                <c:pt idx="479">
                  <c:v>0.17844444444444446</c:v>
                </c:pt>
                <c:pt idx="480">
                  <c:v>0.17844444444444446</c:v>
                </c:pt>
                <c:pt idx="481">
                  <c:v>0.17844444444444446</c:v>
                </c:pt>
                <c:pt idx="482">
                  <c:v>0.17844444444444446</c:v>
                </c:pt>
                <c:pt idx="483">
                  <c:v>0.17844444444444446</c:v>
                </c:pt>
                <c:pt idx="484">
                  <c:v>0.17844444444444446</c:v>
                </c:pt>
                <c:pt idx="485">
                  <c:v>0.17844444444444446</c:v>
                </c:pt>
                <c:pt idx="486">
                  <c:v>0.17844444444444446</c:v>
                </c:pt>
                <c:pt idx="487">
                  <c:v>0.17844444444444446</c:v>
                </c:pt>
                <c:pt idx="488">
                  <c:v>0.17844444444444446</c:v>
                </c:pt>
                <c:pt idx="489">
                  <c:v>0.17844444444444446</c:v>
                </c:pt>
                <c:pt idx="490">
                  <c:v>0.17844444444444446</c:v>
                </c:pt>
                <c:pt idx="491">
                  <c:v>0.17844444444444446</c:v>
                </c:pt>
                <c:pt idx="492">
                  <c:v>0.17844444444444446</c:v>
                </c:pt>
                <c:pt idx="493">
                  <c:v>0.17844444444444446</c:v>
                </c:pt>
                <c:pt idx="494">
                  <c:v>0.17844444444444446</c:v>
                </c:pt>
                <c:pt idx="495">
                  <c:v>0.17844444444444446</c:v>
                </c:pt>
                <c:pt idx="496">
                  <c:v>0.17844444444444446</c:v>
                </c:pt>
                <c:pt idx="497">
                  <c:v>0.17844444444444446</c:v>
                </c:pt>
                <c:pt idx="498">
                  <c:v>0.17844444444444446</c:v>
                </c:pt>
                <c:pt idx="499">
                  <c:v>0.17844444444444446</c:v>
                </c:pt>
                <c:pt idx="500">
                  <c:v>0.17844444444444446</c:v>
                </c:pt>
                <c:pt idx="501">
                  <c:v>0.17844444444444446</c:v>
                </c:pt>
                <c:pt idx="502">
                  <c:v>0.17844444444444446</c:v>
                </c:pt>
                <c:pt idx="503">
                  <c:v>0.17844444444444446</c:v>
                </c:pt>
                <c:pt idx="504">
                  <c:v>0.17844444444444446</c:v>
                </c:pt>
                <c:pt idx="505">
                  <c:v>0.17844444444444446</c:v>
                </c:pt>
                <c:pt idx="506">
                  <c:v>0.17844444444444446</c:v>
                </c:pt>
                <c:pt idx="507">
                  <c:v>0.17844444444444446</c:v>
                </c:pt>
                <c:pt idx="508">
                  <c:v>0.17844444444444446</c:v>
                </c:pt>
                <c:pt idx="509">
                  <c:v>0.17844444444444446</c:v>
                </c:pt>
                <c:pt idx="510">
                  <c:v>0.17844444444444446</c:v>
                </c:pt>
                <c:pt idx="511">
                  <c:v>0.17844444444444446</c:v>
                </c:pt>
                <c:pt idx="512">
                  <c:v>0.17844444444444446</c:v>
                </c:pt>
                <c:pt idx="513">
                  <c:v>0.17844444444444446</c:v>
                </c:pt>
                <c:pt idx="514">
                  <c:v>0.17844444444444446</c:v>
                </c:pt>
                <c:pt idx="515">
                  <c:v>0.17844444444444446</c:v>
                </c:pt>
                <c:pt idx="516">
                  <c:v>0.17844444444444446</c:v>
                </c:pt>
                <c:pt idx="517">
                  <c:v>0.17844444444444446</c:v>
                </c:pt>
                <c:pt idx="518">
                  <c:v>0.17844444444444446</c:v>
                </c:pt>
                <c:pt idx="519">
                  <c:v>0.17844444444444446</c:v>
                </c:pt>
                <c:pt idx="520">
                  <c:v>0.17844444444444446</c:v>
                </c:pt>
                <c:pt idx="521">
                  <c:v>0.17844444444444446</c:v>
                </c:pt>
                <c:pt idx="522">
                  <c:v>0.17844444444444446</c:v>
                </c:pt>
                <c:pt idx="523">
                  <c:v>0.17844444444444446</c:v>
                </c:pt>
                <c:pt idx="524">
                  <c:v>0.17844444444444446</c:v>
                </c:pt>
                <c:pt idx="525">
                  <c:v>0.17844444444444446</c:v>
                </c:pt>
                <c:pt idx="526">
                  <c:v>0.17844444444444446</c:v>
                </c:pt>
                <c:pt idx="527">
                  <c:v>0.17844444444444446</c:v>
                </c:pt>
                <c:pt idx="528">
                  <c:v>0.17844444444444446</c:v>
                </c:pt>
                <c:pt idx="529">
                  <c:v>0.17844444444444446</c:v>
                </c:pt>
                <c:pt idx="530">
                  <c:v>0.17844444444444446</c:v>
                </c:pt>
                <c:pt idx="531">
                  <c:v>0.17844444444444446</c:v>
                </c:pt>
                <c:pt idx="532">
                  <c:v>0.17844444444444446</c:v>
                </c:pt>
                <c:pt idx="533">
                  <c:v>0.17844444444444446</c:v>
                </c:pt>
                <c:pt idx="534">
                  <c:v>0.17844444444444446</c:v>
                </c:pt>
                <c:pt idx="535">
                  <c:v>0.17844444444444446</c:v>
                </c:pt>
                <c:pt idx="536">
                  <c:v>0.17844444444444446</c:v>
                </c:pt>
                <c:pt idx="537">
                  <c:v>0.17844444444444446</c:v>
                </c:pt>
                <c:pt idx="538">
                  <c:v>0.17844444444444446</c:v>
                </c:pt>
                <c:pt idx="539">
                  <c:v>0.17844444444444446</c:v>
                </c:pt>
                <c:pt idx="540">
                  <c:v>0.17844444444444446</c:v>
                </c:pt>
                <c:pt idx="541">
                  <c:v>0.17844444444444446</c:v>
                </c:pt>
                <c:pt idx="542">
                  <c:v>0.17844444444444446</c:v>
                </c:pt>
                <c:pt idx="543">
                  <c:v>0.17844444444444446</c:v>
                </c:pt>
                <c:pt idx="544">
                  <c:v>0.17844444444444446</c:v>
                </c:pt>
                <c:pt idx="545">
                  <c:v>0.17844444444444446</c:v>
                </c:pt>
                <c:pt idx="546">
                  <c:v>0.17844444444444446</c:v>
                </c:pt>
                <c:pt idx="547">
                  <c:v>0.17844444444444446</c:v>
                </c:pt>
                <c:pt idx="548">
                  <c:v>0.17844444444444446</c:v>
                </c:pt>
                <c:pt idx="549">
                  <c:v>0.17844444444444446</c:v>
                </c:pt>
                <c:pt idx="550">
                  <c:v>0.17844444444444446</c:v>
                </c:pt>
                <c:pt idx="551">
                  <c:v>0.17844444444444446</c:v>
                </c:pt>
                <c:pt idx="552">
                  <c:v>0.17844444444444446</c:v>
                </c:pt>
                <c:pt idx="553">
                  <c:v>0.17844444444444446</c:v>
                </c:pt>
                <c:pt idx="554">
                  <c:v>0.17844444444444446</c:v>
                </c:pt>
                <c:pt idx="555">
                  <c:v>0.17844444444444446</c:v>
                </c:pt>
                <c:pt idx="556">
                  <c:v>0.17844444444444446</c:v>
                </c:pt>
                <c:pt idx="557">
                  <c:v>0.17844444444444446</c:v>
                </c:pt>
                <c:pt idx="558">
                  <c:v>0.17844444444444446</c:v>
                </c:pt>
                <c:pt idx="559">
                  <c:v>0.17844444444444446</c:v>
                </c:pt>
                <c:pt idx="560">
                  <c:v>0.17844444444444446</c:v>
                </c:pt>
                <c:pt idx="561">
                  <c:v>0.17844444444444446</c:v>
                </c:pt>
                <c:pt idx="562">
                  <c:v>0.17844444444444446</c:v>
                </c:pt>
                <c:pt idx="563">
                  <c:v>0.17844444444444446</c:v>
                </c:pt>
                <c:pt idx="564">
                  <c:v>0.17844444444444446</c:v>
                </c:pt>
                <c:pt idx="565">
                  <c:v>0.17844444444444446</c:v>
                </c:pt>
                <c:pt idx="566">
                  <c:v>0.17844444444444446</c:v>
                </c:pt>
                <c:pt idx="567">
                  <c:v>0.17844444444444446</c:v>
                </c:pt>
                <c:pt idx="568">
                  <c:v>0.17844444444444446</c:v>
                </c:pt>
                <c:pt idx="569">
                  <c:v>0.17844444444444446</c:v>
                </c:pt>
                <c:pt idx="570">
                  <c:v>0.17844444444444446</c:v>
                </c:pt>
                <c:pt idx="571">
                  <c:v>0.17844444444444446</c:v>
                </c:pt>
                <c:pt idx="572">
                  <c:v>0.17844444444444446</c:v>
                </c:pt>
                <c:pt idx="573">
                  <c:v>0.17844444444444446</c:v>
                </c:pt>
                <c:pt idx="574">
                  <c:v>0.17844444444444446</c:v>
                </c:pt>
                <c:pt idx="575">
                  <c:v>0.17844444444444446</c:v>
                </c:pt>
                <c:pt idx="576">
                  <c:v>0.17844444444444446</c:v>
                </c:pt>
                <c:pt idx="577">
                  <c:v>0.17844444444444446</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numCache>
            </c:numRef>
          </c:val>
        </c:ser>
        <c:dLbls>
          <c:showLegendKey val="0"/>
          <c:showVal val="0"/>
          <c:showCatName val="0"/>
          <c:showSerName val="0"/>
          <c:showPercent val="0"/>
          <c:showBubbleSize val="0"/>
        </c:dLbls>
        <c:axId val="158029824"/>
        <c:axId val="124290176"/>
      </c:areaChart>
      <c:catAx>
        <c:axId val="158029824"/>
        <c:scaling>
          <c:orientation val="minMax"/>
        </c:scaling>
        <c:delete val="0"/>
        <c:axPos val="b"/>
        <c:title>
          <c:tx>
            <c:rich>
              <a:bodyPr/>
              <a:lstStyle/>
              <a:p>
                <a:pPr>
                  <a:defRPr/>
                </a:pPr>
                <a:r>
                  <a:rPr lang="en-US"/>
                  <a:t>Anteil Jahresstunden</a:t>
                </a:r>
              </a:p>
            </c:rich>
          </c:tx>
          <c:overlay val="0"/>
        </c:title>
        <c:numFmt formatCode="#,##0.00" sourceLinked="0"/>
        <c:majorTickMark val="out"/>
        <c:minorTickMark val="out"/>
        <c:tickLblPos val="nextTo"/>
        <c:crossAx val="124290176"/>
        <c:crosses val="autoZero"/>
        <c:auto val="1"/>
        <c:lblAlgn val="ctr"/>
        <c:lblOffset val="100"/>
        <c:tickLblSkip val="88"/>
        <c:tickMarkSkip val="88"/>
        <c:noMultiLvlLbl val="0"/>
      </c:catAx>
      <c:valAx>
        <c:axId val="124290176"/>
        <c:scaling>
          <c:orientation val="minMax"/>
          <c:max val="1.0900000000000001"/>
          <c:min val="0"/>
        </c:scaling>
        <c:delete val="0"/>
        <c:axPos val="l"/>
        <c:title>
          <c:tx>
            <c:rich>
              <a:bodyPr rot="-5400000" vert="horz"/>
              <a:lstStyle/>
              <a:p>
                <a:pPr>
                  <a:defRPr/>
                </a:pPr>
                <a:r>
                  <a:rPr lang="en-US"/>
                  <a:t>normierte el. Leistung</a:t>
                </a:r>
              </a:p>
            </c:rich>
          </c:tx>
          <c:layout>
            <c:manualLayout>
              <c:xMode val="edge"/>
              <c:yMode val="edge"/>
              <c:x val="1.7383693089172168E-2"/>
              <c:y val="4.9874599008457303E-2"/>
            </c:manualLayout>
          </c:layout>
          <c:overlay val="0"/>
        </c:title>
        <c:numFmt formatCode="General" sourceLinked="1"/>
        <c:majorTickMark val="out"/>
        <c:minorTickMark val="out"/>
        <c:tickLblPos val="nextTo"/>
        <c:crossAx val="158029824"/>
        <c:crosses val="autoZero"/>
        <c:crossBetween val="midCat"/>
        <c:majorUnit val="0.1"/>
        <c:minorUnit val="5.0000000000000024E-2"/>
      </c:valAx>
    </c:plotArea>
    <c:legend>
      <c:legendPos val="r"/>
      <c:legendEntry>
        <c:idx val="1"/>
        <c:delete val="1"/>
      </c:legendEntry>
      <c:legendEntry>
        <c:idx val="3"/>
        <c:delete val="1"/>
      </c:legendEntry>
      <c:overlay val="0"/>
    </c:legend>
    <c:plotVisOnly val="1"/>
    <c:dispBlanksAs val="zero"/>
    <c:showDLblsOverMax val="0"/>
  </c:chart>
  <c:printSettings>
    <c:headerFooter/>
    <c:pageMargins b="0.78740157499999996" l="0.70000000000000051" r="0.70000000000000051" t="0.78740157499999996" header="0.30000000000000027" footer="0.30000000000000027"/>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Strom</a:t>
            </a:r>
          </a:p>
        </c:rich>
      </c:tx>
      <c:layout/>
      <c:overlay val="1"/>
    </c:title>
    <c:autoTitleDeleted val="0"/>
    <c:plotArea>
      <c:layout>
        <c:manualLayout>
          <c:layoutTarget val="inner"/>
          <c:xMode val="edge"/>
          <c:yMode val="edge"/>
          <c:x val="0.12533420369085987"/>
          <c:y val="5.1400554097404488E-2"/>
          <c:w val="0.80814491452817228"/>
          <c:h val="0.81410104986876641"/>
        </c:manualLayout>
      </c:layout>
      <c:scatterChart>
        <c:scatterStyle val="lineMarker"/>
        <c:varyColors val="0"/>
        <c:ser>
          <c:idx val="0"/>
          <c:order val="0"/>
          <c:tx>
            <c:v>JDL Strombedarf</c:v>
          </c:tx>
          <c:spPr>
            <a:ln w="19050">
              <a:solidFill>
                <a:schemeClr val="tx1"/>
              </a:solidFill>
            </a:ln>
          </c:spPr>
          <c:marker>
            <c:symbol val="none"/>
          </c:marker>
          <c:dLbls>
            <c:dLbl>
              <c:idx val="0"/>
              <c:layout>
                <c:manualLayout>
                  <c:x val="-6.7389244738190164E-3"/>
                  <c:y val="0"/>
                </c:manualLayout>
              </c:layout>
              <c:tx>
                <c:strRef>
                  <c:f>'Auslegung elektrisch'!$B$8</c:f>
                  <c:strCache>
                    <c:ptCount val="1"/>
                    <c:pt idx="0">
                      <c:v>133,6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0.25456410256410256</c:v>
                </c:pt>
              </c:numCache>
            </c:numRef>
          </c:yVal>
          <c:smooth val="0"/>
        </c:ser>
        <c:ser>
          <c:idx val="1"/>
          <c:order val="6"/>
          <c:tx>
            <c:v>BHKW</c:v>
          </c:tx>
          <c:spPr>
            <a:ln w="19050">
              <a:solidFill>
                <a:schemeClr val="tx2"/>
              </a:solidFill>
            </a:ln>
          </c:spPr>
          <c:marker>
            <c:symbol val="none"/>
          </c:marker>
          <c:dLbls>
            <c:dLbl>
              <c:idx val="1"/>
              <c:layout>
                <c:manualLayout>
                  <c:x val="-2.6085011185682353E-2"/>
                  <c:y val="-3.154572891503328E-2"/>
                </c:manualLayout>
              </c:layout>
              <c:tx>
                <c:strRef>
                  <c:f>'Auslegung elektrisch'!$M$3</c:f>
                  <c:strCache>
                    <c:ptCount val="1"/>
                    <c:pt idx="0">
                      <c:v>5.429 h</c:v>
                    </c:pt>
                  </c:strCache>
                </c:strRef>
              </c:tx>
              <c:dLblPos val="r"/>
              <c:showLegendKey val="0"/>
              <c:showVal val="1"/>
              <c:showCatName val="0"/>
              <c:showSerName val="0"/>
              <c:showPercent val="0"/>
              <c:showBubbleSize val="0"/>
            </c:dLbl>
            <c:dLbl>
              <c:idx val="735"/>
              <c:tx>
                <c:strRef>
                  <c:f>'Auslegung elektrisch'!$B$52</c:f>
                  <c:strCache>
                    <c:ptCount val="1"/>
                    <c:pt idx="0">
                      <c:v>5.429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5428.9375203494401</c:v>
                </c:pt>
                <c:pt idx="2">
                  <c:v>5428.9375203494401</c:v>
                </c:pt>
              </c:numCache>
            </c:numRef>
          </c:xVal>
          <c:yVal>
            <c:numRef>
              <c:f>('Auslegung elektrisch'!$M$4,'Auslegung elektrisch'!$M$4,'Auslegung elektrisch'!$M$5)</c:f>
              <c:numCache>
                <c:formatCode>General</c:formatCode>
                <c:ptCount val="3"/>
                <c:pt idx="0">
                  <c:v>0.25456410256410256</c:v>
                </c:pt>
                <c:pt idx="1">
                  <c:v>0.25456410256410256</c:v>
                </c:pt>
                <c:pt idx="2">
                  <c:v>0</c:v>
                </c:pt>
              </c:numCache>
            </c:numRef>
          </c:yVal>
          <c:smooth val="0"/>
        </c:ser>
        <c:dLbls>
          <c:showLegendKey val="0"/>
          <c:showVal val="0"/>
          <c:showCatName val="0"/>
          <c:showSerName val="0"/>
          <c:showPercent val="0"/>
          <c:showBubbleSize val="0"/>
        </c:dLbls>
        <c:axId val="47708928"/>
        <c:axId val="47709504"/>
      </c:scatterChart>
      <c:valAx>
        <c:axId val="47708928"/>
        <c:scaling>
          <c:orientation val="minMax"/>
          <c:max val="8800"/>
          <c:min val="0"/>
        </c:scaling>
        <c:delete val="0"/>
        <c:axPos val="b"/>
        <c:title>
          <c:tx>
            <c:rich>
              <a:bodyPr/>
              <a:lstStyle/>
              <a:p>
                <a:pPr>
                  <a:defRPr/>
                </a:pPr>
                <a:r>
                  <a:rPr lang="en-US"/>
                  <a:t>Jahresstunden</a:t>
                </a:r>
              </a:p>
            </c:rich>
          </c:tx>
          <c:layout/>
          <c:overlay val="0"/>
        </c:title>
        <c:numFmt formatCode="#,##0" sourceLinked="1"/>
        <c:majorTickMark val="out"/>
        <c:minorTickMark val="out"/>
        <c:tickLblPos val="nextTo"/>
        <c:crossAx val="47709504"/>
        <c:crosses val="autoZero"/>
        <c:crossBetween val="midCat"/>
        <c:majorUnit val="1000"/>
        <c:minorUnit val="500"/>
      </c:valAx>
      <c:valAx>
        <c:axId val="47709504"/>
        <c:scaling>
          <c:orientation val="minMax"/>
          <c:min val="0"/>
        </c:scaling>
        <c:delete val="0"/>
        <c:axPos val="l"/>
        <c:title>
          <c:tx>
            <c:rich>
              <a:bodyPr rot="-5400000" vert="horz"/>
              <a:lstStyle/>
              <a:p>
                <a:pPr>
                  <a:defRPr/>
                </a:pPr>
                <a:r>
                  <a:rPr lang="en-US"/>
                  <a:t>relative el.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47708928"/>
        <c:crosses val="autoZero"/>
        <c:crossBetween val="midCat"/>
        <c:majorUnit val="0.1"/>
        <c:minorUnit val="5.0000000000000024E-2"/>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Wärme</a:t>
            </a:r>
          </a:p>
        </c:rich>
      </c:tx>
      <c:layout/>
      <c:overlay val="1"/>
    </c:title>
    <c:autoTitleDeleted val="0"/>
    <c:plotArea>
      <c:layout>
        <c:manualLayout>
          <c:layoutTarget val="inner"/>
          <c:xMode val="edge"/>
          <c:yMode val="edge"/>
          <c:x val="0.25111625752663269"/>
          <c:y val="4.9188220099680734E-2"/>
          <c:w val="0.67704671590973764"/>
          <c:h val="0.77780520399192965"/>
        </c:manualLayout>
      </c:layout>
      <c:scatterChart>
        <c:scatterStyle val="lineMarker"/>
        <c:varyColors val="0"/>
        <c:ser>
          <c:idx val="0"/>
          <c:order val="0"/>
          <c:tx>
            <c:v>JDL Wärmebedarf</c:v>
          </c:tx>
          <c:spPr>
            <a:ln w="22225">
              <a:solidFill>
                <a:schemeClr val="tx1"/>
              </a:solidFill>
            </a:ln>
          </c:spPr>
          <c:marker>
            <c:symbol val="none"/>
          </c:marker>
          <c:dPt>
            <c:idx val="0"/>
            <c:marker>
              <c:symbol val="circle"/>
              <c:size val="5"/>
              <c:spPr>
                <a:solidFill>
                  <a:schemeClr val="tx1"/>
                </a:solidFill>
              </c:spPr>
            </c:marker>
            <c:bubble3D val="0"/>
          </c:dPt>
          <c:dLbls>
            <c:dLbl>
              <c:idx val="0"/>
              <c:layout>
                <c:manualLayout>
                  <c:x val="-0.25562589776564493"/>
                  <c:y val="-2.9962546816479401E-2"/>
                </c:manualLayout>
              </c:layout>
              <c:tx>
                <c:strRef>
                  <c:f>'Auslegung thermisch'!$B$5</c:f>
                  <c:strCache>
                    <c:ptCount val="1"/>
                    <c:pt idx="0">
                      <c:v>265 kW</c:v>
                    </c:pt>
                  </c:strCache>
                </c:strRef>
              </c:tx>
              <c:spPr>
                <a:solidFill>
                  <a:schemeClr val="bg1"/>
                </a:solidFill>
              </c:spPr>
              <c:txPr>
                <a:bodyPr/>
                <a:lstStyle/>
                <a:p>
                  <a:pPr>
                    <a:defRPr/>
                  </a:pPr>
                  <a:endParaRPr lang="de-DE"/>
                </a:p>
              </c:txPr>
              <c:dLblPos val="r"/>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0.85569394936294729</c:v>
                </c:pt>
                <c:pt idx="2">
                  <c:v>0.8240889538891103</c:v>
                </c:pt>
                <c:pt idx="3">
                  <c:v>0.80248280947402684</c:v>
                </c:pt>
                <c:pt idx="4">
                  <c:v>0.78556203286543236</c:v>
                </c:pt>
                <c:pt idx="5">
                  <c:v>0.77144524733737296</c:v>
                </c:pt>
                <c:pt idx="6">
                  <c:v>0.75922384780873176</c:v>
                </c:pt>
                <c:pt idx="7">
                  <c:v>0.748382337227946</c:v>
                </c:pt>
                <c:pt idx="8">
                  <c:v>0.73859719008311142</c:v>
                </c:pt>
                <c:pt idx="9">
                  <c:v>0.72965069461019239</c:v>
                </c:pt>
                <c:pt idx="10">
                  <c:v>0.72138863577093093</c:v>
                </c:pt>
                <c:pt idx="11">
                  <c:v>0.71369738926459592</c:v>
                </c:pt>
                <c:pt idx="12">
                  <c:v>0.70649058287202915</c:v>
                </c:pt>
                <c:pt idx="13">
                  <c:v>0.69970087254182134</c:v>
                </c:pt>
                <c:pt idx="14">
                  <c:v>0.69327463344184903</c:v>
                </c:pt>
                <c:pt idx="15">
                  <c:v>0.6871684005764791</c:v>
                </c:pt>
                <c:pt idx="16">
                  <c:v>0.6813464054638958</c:v>
                </c:pt>
                <c:pt idx="17">
                  <c:v>0.67577882469478312</c:v>
                </c:pt>
                <c:pt idx="18">
                  <c:v>0.670440505325129</c:v>
                </c:pt>
                <c:pt idx="19">
                  <c:v>0.66531001829060887</c:v>
                </c:pt>
                <c:pt idx="20">
                  <c:v>0.66036894278822844</c:v>
                </c:pt>
                <c:pt idx="21">
                  <c:v>0.65560131665964283</c:v>
                </c:pt>
                <c:pt idx="22">
                  <c:v>0.65099320827915363</c:v>
                </c:pt>
                <c:pt idx="23">
                  <c:v>0.6465323788390831</c:v>
                </c:pt>
                <c:pt idx="24">
                  <c:v>0.64220801288340668</c:v>
                </c:pt>
                <c:pt idx="25">
                  <c:v>0.63801050105613588</c:v>
                </c:pt>
                <c:pt idx="26">
                  <c:v>0.63393126328279015</c:v>
                </c:pt>
                <c:pt idx="27">
                  <c:v>0.62996260360872036</c:v>
                </c:pt>
                <c:pt idx="28">
                  <c:v>0.62609759007474119</c:v>
                </c:pt>
                <c:pt idx="29">
                  <c:v>0.62232995457972073</c:v>
                </c:pt>
                <c:pt idx="30">
                  <c:v>0.61865400883610322</c:v>
                </c:pt>
                <c:pt idx="31">
                  <c:v>0.61506457338648191</c:v>
                </c:pt>
                <c:pt idx="32">
                  <c:v>0.6115569172991524</c:v>
                </c:pt>
                <c:pt idx="33">
                  <c:v>0.60812670665530377</c:v>
                </c:pt>
                <c:pt idx="34">
                  <c:v>0.60476996032071773</c:v>
                </c:pt>
                <c:pt idx="35">
                  <c:v>0.60148301178960439</c:v>
                </c:pt>
                <c:pt idx="36">
                  <c:v>0.59826247611860506</c:v>
                </c:pt>
                <c:pt idx="37">
                  <c:v>0.59510522115045894</c:v>
                </c:pt>
                <c:pt idx="38">
                  <c:v>0.59200834237080602</c:v>
                </c:pt>
                <c:pt idx="39">
                  <c:v>0.58896914085658736</c:v>
                </c:pt>
                <c:pt idx="40">
                  <c:v>0.58598510386694913</c:v>
                </c:pt>
                <c:pt idx="41">
                  <c:v>0.58305388770231015</c:v>
                </c:pt>
                <c:pt idx="42">
                  <c:v>0.5801733025180611</c:v>
                </c:pt>
                <c:pt idx="43">
                  <c:v>0.57734129882908936</c:v>
                </c:pt>
                <c:pt idx="44">
                  <c:v>0.57455595548219085</c:v>
                </c:pt>
                <c:pt idx="45">
                  <c:v>0.57181546890719848</c:v>
                </c:pt>
                <c:pt idx="46">
                  <c:v>0.56911814348566758</c:v>
                </c:pt>
                <c:pt idx="47">
                  <c:v>0.56646238289931028</c:v>
                </c:pt>
                <c:pt idx="48">
                  <c:v>0.56384668233992086</c:v>
                </c:pt>
                <c:pt idx="49">
                  <c:v>0.56126962147895587</c:v>
                </c:pt>
                <c:pt idx="50">
                  <c:v>0.55872985810879305</c:v>
                </c:pt>
                <c:pt idx="51">
                  <c:v>0.55622612237942803</c:v>
                </c:pt>
                <c:pt idx="52">
                  <c:v>0.55375721156433788</c:v>
                </c:pt>
                <c:pt idx="53">
                  <c:v>0.55132198529774112</c:v>
                </c:pt>
                <c:pt idx="54">
                  <c:v>0.5489193612327562</c:v>
                </c:pt>
                <c:pt idx="55">
                  <c:v>0.54654831107620216</c:v>
                </c:pt>
                <c:pt idx="56">
                  <c:v>0.54420785696115048</c:v>
                </c:pt>
                <c:pt idx="57">
                  <c:v>0.54189706812297478</c:v>
                </c:pt>
                <c:pt idx="58">
                  <c:v>0.53961505784865527</c:v>
                </c:pt>
                <c:pt idx="59">
                  <c:v>0.53736098067257454</c:v>
                </c:pt>
                <c:pt idx="60">
                  <c:v>0.53513402979507063</c:v>
                </c:pt>
                <c:pt idx="61">
                  <c:v>0.53293343470265309</c:v>
                </c:pt>
                <c:pt idx="62">
                  <c:v>0.53075845897109664</c:v>
                </c:pt>
                <c:pt idx="63">
                  <c:v>0.52860839823465233</c:v>
                </c:pt>
                <c:pt idx="64">
                  <c:v>0.52648257830638845</c:v>
                </c:pt>
                <c:pt idx="65">
                  <c:v>0.52438035343624245</c:v>
                </c:pt>
                <c:pt idx="66">
                  <c:v>0.52230110469473945</c:v>
                </c:pt>
                <c:pt idx="67">
                  <c:v>0.52024423847155532</c:v>
                </c:pt>
                <c:pt idx="68">
                  <c:v>0.51820918507917824</c:v>
                </c:pt>
                <c:pt idx="69">
                  <c:v>0.51619539745288345</c:v>
                </c:pt>
                <c:pt idx="70">
                  <c:v>0.51420234993908376</c:v>
                </c:pt>
                <c:pt idx="71">
                  <c:v>0.51222953716487596</c:v>
                </c:pt>
                <c:pt idx="72">
                  <c:v>0.51027647298228296</c:v>
                </c:pt>
                <c:pt idx="73">
                  <c:v>0.50834268948128869</c:v>
                </c:pt>
                <c:pt idx="74">
                  <c:v>0.50642773606630798</c:v>
                </c:pt>
                <c:pt idx="75">
                  <c:v>0.5045311785912161</c:v>
                </c:pt>
                <c:pt idx="76">
                  <c:v>0.50265259854849498</c:v>
                </c:pt>
                <c:pt idx="77">
                  <c:v>0.50079159230844805</c:v>
                </c:pt>
                <c:pt idx="78">
                  <c:v>0.49894777040478355</c:v>
                </c:pt>
                <c:pt idx="79">
                  <c:v>0.49712075686318302</c:v>
                </c:pt>
                <c:pt idx="80">
                  <c:v>0.49531018856976339</c:v>
                </c:pt>
                <c:pt idx="81">
                  <c:v>0.49351571467658994</c:v>
                </c:pt>
                <c:pt idx="82">
                  <c:v>0.49173699604164345</c:v>
                </c:pt>
                <c:pt idx="83">
                  <c:v>0.48997370470084489</c:v>
                </c:pt>
                <c:pt idx="84">
                  <c:v>0.48822552336994485</c:v>
                </c:pt>
                <c:pt idx="85">
                  <c:v>0.48649214497425086</c:v>
                </c:pt>
                <c:pt idx="86">
                  <c:v>0.48477327220433086</c:v>
                </c:pt>
                <c:pt idx="87">
                  <c:v>0.48306861709597271</c:v>
                </c:pt>
                <c:pt idx="88">
                  <c:v>0.48137790063281383</c:v>
                </c:pt>
                <c:pt idx="89">
                  <c:v>0.47970085237017379</c:v>
                </c:pt>
                <c:pt idx="90">
                  <c:v>0.47803721007873412</c:v>
                </c:pt>
                <c:pt idx="91">
                  <c:v>0.47638671940681088</c:v>
                </c:pt>
                <c:pt idx="92">
                  <c:v>0.4747491335600551</c:v>
                </c:pt>
                <c:pt idx="93">
                  <c:v>0.47312421299750507</c:v>
                </c:pt>
                <c:pt idx="94">
                  <c:v>0.47151172514298745</c:v>
                </c:pt>
                <c:pt idx="95">
                  <c:v>0.46991144411093855</c:v>
                </c:pt>
                <c:pt idx="96">
                  <c:v>0.46832315044578166</c:v>
                </c:pt>
                <c:pt idx="97">
                  <c:v>0.46674663087405588</c:v>
                </c:pt>
                <c:pt idx="98">
                  <c:v>0.46518167806854938</c:v>
                </c:pt>
                <c:pt idx="99">
                  <c:v>0.46362809042373643</c:v>
                </c:pt>
                <c:pt idx="100">
                  <c:v>0.46208567184187233</c:v>
                </c:pt>
                <c:pt idx="101">
                  <c:v>0.46055423152913655</c:v>
                </c:pt>
                <c:pt idx="102">
                  <c:v>0.45903358380125692</c:v>
                </c:pt>
                <c:pt idx="103">
                  <c:v>0.45752354789808836</c:v>
                </c:pt>
                <c:pt idx="104">
                  <c:v>0.45602394780664901</c:v>
                </c:pt>
                <c:pt idx="105">
                  <c:v>0.45453461209215051</c:v>
                </c:pt>
                <c:pt idx="106">
                  <c:v>0.45305537373658999</c:v>
                </c:pt>
                <c:pt idx="107">
                  <c:v>0.45158606998449691</c:v>
                </c:pt>
                <c:pt idx="108">
                  <c:v>0.45012654219545312</c:v>
                </c:pt>
                <c:pt idx="109">
                  <c:v>0.44867663570303062</c:v>
                </c:pt>
                <c:pt idx="110">
                  <c:v>0.4472361996798101</c:v>
                </c:pt>
                <c:pt idx="111">
                  <c:v>0.44580508700816623</c:v>
                </c:pt>
                <c:pt idx="112">
                  <c:v>0.44438315415652319</c:v>
                </c:pt>
                <c:pt idx="113">
                  <c:v>0.44297026106080284</c:v>
                </c:pt>
                <c:pt idx="114">
                  <c:v>0.44156627101080359</c:v>
                </c:pt>
                <c:pt idx="115">
                  <c:v>0.44017105054126304</c:v>
                </c:pt>
                <c:pt idx="116">
                  <c:v>0.43878446932737314</c:v>
                </c:pt>
                <c:pt idx="117">
                  <c:v>0.43740640008452791</c:v>
                </c:pt>
                <c:pt idx="118">
                  <c:v>0.43603671847210002</c:v>
                </c:pt>
                <c:pt idx="119">
                  <c:v>0.43467530300104917</c:v>
                </c:pt>
                <c:pt idx="120">
                  <c:v>0.43332203494518018</c:v>
                </c:pt>
                <c:pt idx="121">
                  <c:v>0.43197679825587654</c:v>
                </c:pt>
                <c:pt idx="122">
                  <c:v>0.4306394794801478</c:v>
                </c:pt>
                <c:pt idx="123">
                  <c:v>0.42930996768183305</c:v>
                </c:pt>
                <c:pt idx="124">
                  <c:v>0.42798815436581716</c:v>
                </c:pt>
                <c:pt idx="125">
                  <c:v>0.42667393340511905</c:v>
                </c:pt>
                <c:pt idx="126">
                  <c:v>0.42536720097072267</c:v>
                </c:pt>
                <c:pt idx="127">
                  <c:v>0.42406785546402559</c:v>
                </c:pt>
                <c:pt idx="128">
                  <c:v>0.42277579745178906</c:v>
                </c:pt>
                <c:pt idx="129">
                  <c:v>0.42149092960347567</c:v>
                </c:pt>
                <c:pt idx="130">
                  <c:v>0.42021315663087278</c:v>
                </c:pt>
                <c:pt idx="131">
                  <c:v>0.4189423852298978</c:v>
                </c:pt>
                <c:pt idx="132">
                  <c:v>0.41767852402449324</c:v>
                </c:pt>
                <c:pt idx="133">
                  <c:v>0.41642148351251917</c:v>
                </c:pt>
                <c:pt idx="134">
                  <c:v>0.4151711760135598</c:v>
                </c:pt>
                <c:pt idx="135">
                  <c:v>0.41392751561855978</c:v>
                </c:pt>
                <c:pt idx="136">
                  <c:v>0.41269041814121699</c:v>
                </c:pt>
                <c:pt idx="137">
                  <c:v>0.41145980107105262</c:v>
                </c:pt>
                <c:pt idx="138">
                  <c:v>0.41023558352809564</c:v>
                </c:pt>
                <c:pt idx="139">
                  <c:v>0.40901768621910861</c:v>
                </c:pt>
                <c:pt idx="140">
                  <c:v>0.40780603139529548</c:v>
                </c:pt>
                <c:pt idx="141">
                  <c:v>0.40660054281142999</c:v>
                </c:pt>
                <c:pt idx="142">
                  <c:v>0.40540114568634722</c:v>
                </c:pt>
                <c:pt idx="143">
                  <c:v>0.40420776666474245</c:v>
                </c:pt>
                <c:pt idx="144">
                  <c:v>0.40302033378022861</c:v>
                </c:pt>
                <c:pt idx="145">
                  <c:v>0.4018387764195972</c:v>
                </c:pt>
                <c:pt idx="146">
                  <c:v>0.40066302528824116</c:v>
                </c:pt>
                <c:pt idx="147">
                  <c:v>0.39949301237668966</c:v>
                </c:pt>
                <c:pt idx="148">
                  <c:v>0.39832867092821422</c:v>
                </c:pt>
                <c:pt idx="149">
                  <c:v>0.39716993540746459</c:v>
                </c:pt>
                <c:pt idx="150">
                  <c:v>0.39601674147009369</c:v>
                </c:pt>
                <c:pt idx="151">
                  <c:v>0.39486902593333573</c:v>
                </c:pt>
                <c:pt idx="152">
                  <c:v>0.39372672674750064</c:v>
                </c:pt>
                <c:pt idx="153">
                  <c:v>0.39258978296835023</c:v>
                </c:pt>
                <c:pt idx="154">
                  <c:v>0.39145813473032376</c:v>
                </c:pt>
                <c:pt idx="155">
                  <c:v>0.39033172322058152</c:v>
                </c:pt>
                <c:pt idx="156">
                  <c:v>0.38921049065383539</c:v>
                </c:pt>
                <c:pt idx="157">
                  <c:v>0.38809438024793874</c:v>
                </c:pt>
                <c:pt idx="158">
                  <c:v>0.38698333620020786</c:v>
                </c:pt>
                <c:pt idx="159">
                  <c:v>0.38587730366444828</c:v>
                </c:pt>
                <c:pt idx="160">
                  <c:v>0.38477622872865946</c:v>
                </c:pt>
                <c:pt idx="161">
                  <c:v>0.38368005839339769</c:v>
                </c:pt>
                <c:pt idx="162">
                  <c:v>0.38258874055076775</c:v>
                </c:pt>
                <c:pt idx="163">
                  <c:v>0.38150222396402766</c:v>
                </c:pt>
                <c:pt idx="164">
                  <c:v>0.38042045824777992</c:v>
                </c:pt>
                <c:pt idx="165">
                  <c:v>0.37934339384873228</c:v>
                </c:pt>
                <c:pt idx="166">
                  <c:v>0.37827098202700604</c:v>
                </c:pt>
                <c:pt idx="167">
                  <c:v>0.37720317483797461</c:v>
                </c:pt>
                <c:pt idx="168">
                  <c:v>0.37613992511461358</c:v>
                </c:pt>
                <c:pt idx="169">
                  <c:v>0.37508118645034505</c:v>
                </c:pt>
                <c:pt idx="170">
                  <c:v>0.37402691318235948</c:v>
                </c:pt>
                <c:pt idx="171">
                  <c:v>0.37297706037539902</c:v>
                </c:pt>
                <c:pt idx="172">
                  <c:v>0.37193158380598679</c:v>
                </c:pt>
                <c:pt idx="173">
                  <c:v>0.37089043994708815</c:v>
                </c:pt>
                <c:pt idx="174">
                  <c:v>0.36985358595318873</c:v>
                </c:pt>
                <c:pt idx="175">
                  <c:v>0.36882097964577576</c:v>
                </c:pt>
                <c:pt idx="176">
                  <c:v>0.36779257949920985</c:v>
                </c:pt>
                <c:pt idx="177">
                  <c:v>0.36676834462697461</c:v>
                </c:pt>
                <c:pt idx="178">
                  <c:v>0.36574823476829166</c:v>
                </c:pt>
                <c:pt idx="179">
                  <c:v>0.36473221027508951</c:v>
                </c:pt>
                <c:pt idx="180">
                  <c:v>0.3637202320993147</c:v>
                </c:pt>
                <c:pt idx="181">
                  <c:v>0.36271226178057492</c:v>
                </c:pt>
                <c:pt idx="182">
                  <c:v>0.36170826143410317</c:v>
                </c:pt>
                <c:pt idx="183">
                  <c:v>0.36070819373903296</c:v>
                </c:pt>
                <c:pt idx="184">
                  <c:v>0.35971202192697582</c:v>
                </c:pt>
                <c:pt idx="185">
                  <c:v>0.35871970977088929</c:v>
                </c:pt>
                <c:pt idx="186">
                  <c:v>0.35773122157422976</c:v>
                </c:pt>
                <c:pt idx="187">
                  <c:v>0.35674652216037839</c:v>
                </c:pt>
                <c:pt idx="188">
                  <c:v>0.3557655768623339</c:v>
                </c:pt>
                <c:pt idx="189">
                  <c:v>0.35478835151266319</c:v>
                </c:pt>
                <c:pt idx="190">
                  <c:v>0.35381481243370183</c:v>
                </c:pt>
                <c:pt idx="191">
                  <c:v>0.35284492642799758</c:v>
                </c:pt>
                <c:pt idx="192">
                  <c:v>0.3518786607689891</c:v>
                </c:pt>
                <c:pt idx="193">
                  <c:v>0.35091598319191342</c:v>
                </c:pt>
                <c:pt idx="194">
                  <c:v>0.34995686188493491</c:v>
                </c:pt>
                <c:pt idx="195">
                  <c:v>0.34900126548048926</c:v>
                </c:pt>
                <c:pt idx="196">
                  <c:v>0.34804916304683686</c:v>
                </c:pt>
                <c:pt idx="197">
                  <c:v>0.34710052407981795</c:v>
                </c:pt>
                <c:pt idx="198">
                  <c:v>0.34615531849480641</c:v>
                </c:pt>
                <c:pt idx="199">
                  <c:v>0.34521351661885302</c:v>
                </c:pt>
                <c:pt idx="200">
                  <c:v>0.34427508918301553</c:v>
                </c:pt>
                <c:pt idx="201">
                  <c:v>0.34334000731486891</c:v>
                </c:pt>
                <c:pt idx="202">
                  <c:v>0.3424082425311914</c:v>
                </c:pt>
                <c:pt idx="203">
                  <c:v>0.34147976673081948</c:v>
                </c:pt>
                <c:pt idx="204">
                  <c:v>0.34055455218767094</c:v>
                </c:pt>
                <c:pt idx="205">
                  <c:v>0.33963257154392656</c:v>
                </c:pt>
                <c:pt idx="206">
                  <c:v>0.33871379780336952</c:v>
                </c:pt>
                <c:pt idx="207">
                  <c:v>0.33779820432487684</c:v>
                </c:pt>
                <c:pt idx="208">
                  <c:v>0.3368857648160587</c:v>
                </c:pt>
                <c:pt idx="209">
                  <c:v>0.33597645332704129</c:v>
                </c:pt>
                <c:pt idx="210">
                  <c:v>0.33507024424439058</c:v>
                </c:pt>
                <c:pt idx="211">
                  <c:v>0.33416711228517149</c:v>
                </c:pt>
                <c:pt idx="212">
                  <c:v>0.33326703249113954</c:v>
                </c:pt>
                <c:pt idx="213">
                  <c:v>0.33236998022306197</c:v>
                </c:pt>
                <c:pt idx="214">
                  <c:v>0.33147593115516405</c:v>
                </c:pt>
                <c:pt idx="215">
                  <c:v>0.33058486126969788</c:v>
                </c:pt>
                <c:pt idx="216">
                  <c:v>0.32969674685162886</c:v>
                </c:pt>
                <c:pt idx="217">
                  <c:v>0.32881156448343973</c:v>
                </c:pt>
                <c:pt idx="218">
                  <c:v>0.32792929104004609</c:v>
                </c:pt>
                <c:pt idx="219">
                  <c:v>0.32704990368382192</c:v>
                </c:pt>
                <c:pt idx="220">
                  <c:v>0.32617337985973238</c:v>
                </c:pt>
                <c:pt idx="221">
                  <c:v>0.32529969729056996</c:v>
                </c:pt>
                <c:pt idx="222">
                  <c:v>0.32442883397229338</c:v>
                </c:pt>
                <c:pt idx="223">
                  <c:v>0.32356076816946377</c:v>
                </c:pt>
                <c:pt idx="224">
                  <c:v>0.3226954784107785</c:v>
                </c:pt>
                <c:pt idx="225">
                  <c:v>0.32183294348469793</c:v>
                </c:pt>
                <c:pt idx="226">
                  <c:v>0.32097314243516417</c:v>
                </c:pt>
                <c:pt idx="227">
                  <c:v>0.32011605455740899</c:v>
                </c:pt>
                <c:pt idx="228">
                  <c:v>0.31926165939384799</c:v>
                </c:pt>
                <c:pt idx="229">
                  <c:v>0.31840993673006079</c:v>
                </c:pt>
                <c:pt idx="230">
                  <c:v>0.31756086659085259</c:v>
                </c:pt>
                <c:pt idx="231">
                  <c:v>0.31671442923639692</c:v>
                </c:pt>
                <c:pt idx="232">
                  <c:v>0.31587060515845722</c:v>
                </c:pt>
                <c:pt idx="233">
                  <c:v>0.31502937507668438</c:v>
                </c:pt>
                <c:pt idx="234">
                  <c:v>0.3141907199349897</c:v>
                </c:pt>
                <c:pt idx="235">
                  <c:v>0.31335462089799049</c:v>
                </c:pt>
                <c:pt idx="236">
                  <c:v>0.31252105934752739</c:v>
                </c:pt>
                <c:pt idx="237">
                  <c:v>0.3116900168792498</c:v>
                </c:pt>
                <c:pt idx="238">
                  <c:v>0.31086147529927122</c:v>
                </c:pt>
                <c:pt idx="239">
                  <c:v>0.31003541662088863</c:v>
                </c:pt>
                <c:pt idx="240">
                  <c:v>0.30921182306136807</c:v>
                </c:pt>
                <c:pt idx="241">
                  <c:v>0.30839067703879208</c:v>
                </c:pt>
                <c:pt idx="242">
                  <c:v>0.30757196116897012</c:v>
                </c:pt>
                <c:pt idx="243">
                  <c:v>0.30675565826240703</c:v>
                </c:pt>
                <c:pt idx="244">
                  <c:v>0.30594175132133272</c:v>
                </c:pt>
                <c:pt idx="245">
                  <c:v>0.30513022353678676</c:v>
                </c:pt>
                <c:pt idx="246">
                  <c:v>0.30432105828576106</c:v>
                </c:pt>
                <c:pt idx="247">
                  <c:v>0.30351423912839559</c:v>
                </c:pt>
                <c:pt idx="248">
                  <c:v>0.30270974980522847</c:v>
                </c:pt>
                <c:pt idx="249">
                  <c:v>0.30190757423449799</c:v>
                </c:pt>
                <c:pt idx="250">
                  <c:v>0.30110769650949576</c:v>
                </c:pt>
                <c:pt idx="251">
                  <c:v>0.30031010089596943</c:v>
                </c:pt>
                <c:pt idx="252">
                  <c:v>0.29951477182957464</c:v>
                </c:pt>
                <c:pt idx="253">
                  <c:v>0.29872169391337366</c:v>
                </c:pt>
                <c:pt idx="254">
                  <c:v>0.29793085191538171</c:v>
                </c:pt>
                <c:pt idx="255">
                  <c:v>0.29714223076615787</c:v>
                </c:pt>
                <c:pt idx="256">
                  <c:v>0.29635581555644108</c:v>
                </c:pt>
                <c:pt idx="257">
                  <c:v>0.29557159153482859</c:v>
                </c:pt>
                <c:pt idx="258">
                  <c:v>0.29478954410549874</c:v>
                </c:pt>
                <c:pt idx="259">
                  <c:v>0.29400965882597341</c:v>
                </c:pt>
                <c:pt idx="260">
                  <c:v>0.29323192140492238</c:v>
                </c:pt>
                <c:pt idx="261">
                  <c:v>0.29245631770000668</c:v>
                </c:pt>
                <c:pt idx="262">
                  <c:v>0.29168283371576142</c:v>
                </c:pt>
                <c:pt idx="263">
                  <c:v>0.29091145560151632</c:v>
                </c:pt>
                <c:pt idx="264">
                  <c:v>0.2901421696493538</c:v>
                </c:pt>
                <c:pt idx="265">
                  <c:v>0.2893749622921028</c:v>
                </c:pt>
                <c:pt idx="266">
                  <c:v>0.28860982010136926</c:v>
                </c:pt>
                <c:pt idx="267">
                  <c:v>0.28784672978560022</c:v>
                </c:pt>
                <c:pt idx="268">
                  <c:v>0.28708567818818342</c:v>
                </c:pt>
                <c:pt idx="269">
                  <c:v>0.28632665228557908</c:v>
                </c:pt>
                <c:pt idx="270">
                  <c:v>0.28556963918548528</c:v>
                </c:pt>
                <c:pt idx="271">
                  <c:v>0.2848146261250345</c:v>
                </c:pt>
                <c:pt idx="272">
                  <c:v>0.2840616004690224</c:v>
                </c:pt>
                <c:pt idx="273">
                  <c:v>0.28331054970816627</c:v>
                </c:pt>
                <c:pt idx="274">
                  <c:v>0.28256146145739491</c:v>
                </c:pt>
                <c:pt idx="275">
                  <c:v>0.28181432345416602</c:v>
                </c:pt>
                <c:pt idx="276">
                  <c:v>0.28106912355681379</c:v>
                </c:pt>
                <c:pt idx="277">
                  <c:v>0.28032584974292452</c:v>
                </c:pt>
                <c:pt idx="278">
                  <c:v>0.27958449010773967</c:v>
                </c:pt>
                <c:pt idx="279">
                  <c:v>0.27884503286258511</c:v>
                </c:pt>
                <c:pt idx="280">
                  <c:v>0.27810746633332872</c:v>
                </c:pt>
                <c:pt idx="281">
                  <c:v>0.27737177895886211</c:v>
                </c:pt>
                <c:pt idx="282">
                  <c:v>0.27663795928960921</c:v>
                </c:pt>
                <c:pt idx="283">
                  <c:v>0.27590599598605803</c:v>
                </c:pt>
                <c:pt idx="284">
                  <c:v>0.27517587781731956</c:v>
                </c:pt>
                <c:pt idx="285">
                  <c:v>0.27444759365970706</c:v>
                </c:pt>
                <c:pt idx="286">
                  <c:v>0.27372113249534225</c:v>
                </c:pt>
                <c:pt idx="287">
                  <c:v>0.27299648341078186</c:v>
                </c:pt>
                <c:pt idx="288">
                  <c:v>0.27227363559566842</c:v>
                </c:pt>
                <c:pt idx="289">
                  <c:v>0.27155257834140156</c:v>
                </c:pt>
                <c:pt idx="290">
                  <c:v>0.27083330103983294</c:v>
                </c:pt>
                <c:pt idx="291">
                  <c:v>0.2701157931819802</c:v>
                </c:pt>
                <c:pt idx="292">
                  <c:v>0.26940004435676357</c:v>
                </c:pt>
                <c:pt idx="293">
                  <c:v>0.26868604424976139</c:v>
                </c:pt>
                <c:pt idx="294">
                  <c:v>0.26797378264198668</c:v>
                </c:pt>
                <c:pt idx="295">
                  <c:v>0.26726324940868296</c:v>
                </c:pt>
                <c:pt idx="296">
                  <c:v>0.26655443451813909</c:v>
                </c:pt>
                <c:pt idx="297">
                  <c:v>0.26584732803052269</c:v>
                </c:pt>
                <c:pt idx="298">
                  <c:v>0.26514192009673343</c:v>
                </c:pt>
                <c:pt idx="299">
                  <c:v>0.26443820095727288</c:v>
                </c:pt>
                <c:pt idx="300">
                  <c:v>0.2637361609411325</c:v>
                </c:pt>
                <c:pt idx="301">
                  <c:v>0.26303579046469994</c:v>
                </c:pt>
                <c:pt idx="302">
                  <c:v>0.2623370800306819</c:v>
                </c:pt>
                <c:pt idx="303">
                  <c:v>0.2616400202270428</c:v>
                </c:pt>
                <c:pt idx="304">
                  <c:v>0.26094460172596223</c:v>
                </c:pt>
                <c:pt idx="305">
                  <c:v>0.26025081528280591</c:v>
                </c:pt>
                <c:pt idx="306">
                  <c:v>0.25955865173511505</c:v>
                </c:pt>
                <c:pt idx="307">
                  <c:v>0.25886810200160881</c:v>
                </c:pt>
                <c:pt idx="308">
                  <c:v>0.25817915708120442</c:v>
                </c:pt>
                <c:pt idx="309">
                  <c:v>0.2574918080520503</c:v>
                </c:pt>
                <c:pt idx="310">
                  <c:v>0.25680604607057556</c:v>
                </c:pt>
                <c:pt idx="311">
                  <c:v>0.25612186237055223</c:v>
                </c:pt>
                <c:pt idx="312">
                  <c:v>0.25543924826217324</c:v>
                </c:pt>
                <c:pt idx="313">
                  <c:v>0.25475819513114362</c:v>
                </c:pt>
                <c:pt idx="314">
                  <c:v>0.25407869443778541</c:v>
                </c:pt>
                <c:pt idx="315">
                  <c:v>0.2534007377161559</c:v>
                </c:pt>
                <c:pt idx="316">
                  <c:v>0.25272431657317906</c:v>
                </c:pt>
                <c:pt idx="317">
                  <c:v>0.25204942268779029</c:v>
                </c:pt>
                <c:pt idx="318">
                  <c:v>0.25137604781009359</c:v>
                </c:pt>
                <c:pt idx="319">
                  <c:v>0.25070418376053105</c:v>
                </c:pt>
                <c:pt idx="320">
                  <c:v>0.25003382242906491</c:v>
                </c:pt>
                <c:pt idx="321">
                  <c:v>0.24936495577437134</c:v>
                </c:pt>
                <c:pt idx="322">
                  <c:v>0.24869757582304675</c:v>
                </c:pt>
                <c:pt idx="323">
                  <c:v>0.24803167466882436</c:v>
                </c:pt>
                <c:pt idx="324">
                  <c:v>0.24736724447180392</c:v>
                </c:pt>
                <c:pt idx="325">
                  <c:v>0.24670427745769086</c:v>
                </c:pt>
                <c:pt idx="326">
                  <c:v>0.2460427659170481</c:v>
                </c:pt>
                <c:pt idx="327">
                  <c:v>0.24538270220455727</c:v>
                </c:pt>
                <c:pt idx="328">
                  <c:v>0.24472407873829183</c:v>
                </c:pt>
                <c:pt idx="329">
                  <c:v>0.24406688799899945</c:v>
                </c:pt>
                <c:pt idx="330">
                  <c:v>0.24341112252939523</c:v>
                </c:pt>
                <c:pt idx="331">
                  <c:v>0.24275677493346559</c:v>
                </c:pt>
                <c:pt idx="332">
                  <c:v>0.2421038378757806</c:v>
                </c:pt>
                <c:pt idx="333">
                  <c:v>0.24145230408081764</c:v>
                </c:pt>
                <c:pt idx="334">
                  <c:v>0.24080216633229357</c:v>
                </c:pt>
                <c:pt idx="335">
                  <c:v>0.24015341747250651</c:v>
                </c:pt>
                <c:pt idx="336">
                  <c:v>0.23950605040168738</c:v>
                </c:pt>
                <c:pt idx="337">
                  <c:v>0.23886005807735977</c:v>
                </c:pt>
                <c:pt idx="338">
                  <c:v>0.23821543351370988</c:v>
                </c:pt>
                <c:pt idx="339">
                  <c:v>0.23757216978096329</c:v>
                </c:pt>
                <c:pt idx="340">
                  <c:v>0.23693026000477269</c:v>
                </c:pt>
                <c:pt idx="341">
                  <c:v>0.23628969736561267</c:v>
                </c:pt>
                <c:pt idx="342">
                  <c:v>0.23565047509818293</c:v>
                </c:pt>
                <c:pt idx="343">
                  <c:v>0.23501258649082035</c:v>
                </c:pt>
                <c:pt idx="344">
                  <c:v>0.2343760248849186</c:v>
                </c:pt>
                <c:pt idx="345">
                  <c:v>0.23374078367435569</c:v>
                </c:pt>
                <c:pt idx="346">
                  <c:v>0.23310685630493</c:v>
                </c:pt>
                <c:pt idx="347">
                  <c:v>0.23247423627380304</c:v>
                </c:pt>
                <c:pt idx="348">
                  <c:v>0.23184291712895022</c:v>
                </c:pt>
                <c:pt idx="349">
                  <c:v>0.23121289246861942</c:v>
                </c:pt>
                <c:pt idx="350">
                  <c:v>0.23058415594079618</c:v>
                </c:pt>
                <c:pt idx="351">
                  <c:v>0.22995670124267631</c:v>
                </c:pt>
                <c:pt idx="352">
                  <c:v>0.22933052212014637</c:v>
                </c:pt>
                <c:pt idx="353">
                  <c:v>0.22870561236726938</c:v>
                </c:pt>
                <c:pt idx="354">
                  <c:v>0.22808196582577922</c:v>
                </c:pt>
                <c:pt idx="355">
                  <c:v>0.2274595763845807</c:v>
                </c:pt>
                <c:pt idx="356">
                  <c:v>0.22683843797925618</c:v>
                </c:pt>
                <c:pt idx="357">
                  <c:v>0.22621854459157975</c:v>
                </c:pt>
                <c:pt idx="358">
                  <c:v>0.22559989024903659</c:v>
                </c:pt>
                <c:pt idx="359">
                  <c:v>0.22498246902434926</c:v>
                </c:pt>
                <c:pt idx="360">
                  <c:v>0.22436627503501017</c:v>
                </c:pt>
                <c:pt idx="361">
                  <c:v>0.22375130244282027</c:v>
                </c:pt>
                <c:pt idx="362">
                  <c:v>0.22313754545343345</c:v>
                </c:pt>
                <c:pt idx="363">
                  <c:v>0.22252499831590711</c:v>
                </c:pt>
                <c:pt idx="364">
                  <c:v>0.22191365532225826</c:v>
                </c:pt>
                <c:pt idx="365">
                  <c:v>0.22130351080702604</c:v>
                </c:pt>
                <c:pt idx="366">
                  <c:v>0.220694559146839</c:v>
                </c:pt>
                <c:pt idx="367">
                  <c:v>0.2200867947599886</c:v>
                </c:pt>
                <c:pt idx="368">
                  <c:v>0.21948021210600777</c:v>
                </c:pt>
                <c:pt idx="369">
                  <c:v>0.2188748056852553</c:v>
                </c:pt>
                <c:pt idx="370">
                  <c:v>0.21827057003850525</c:v>
                </c:pt>
                <c:pt idx="371">
                  <c:v>0.21766749974654132</c:v>
                </c:pt>
                <c:pt idx="372">
                  <c:v>0.21706558942975729</c:v>
                </c:pt>
                <c:pt idx="373">
                  <c:v>0.21646483374776104</c:v>
                </c:pt>
                <c:pt idx="374">
                  <c:v>0.21586522739898528</c:v>
                </c:pt>
                <c:pt idx="375">
                  <c:v>0.21526676512030174</c:v>
                </c:pt>
                <c:pt idx="376">
                  <c:v>0.21466944168664137</c:v>
                </c:pt>
                <c:pt idx="377">
                  <c:v>0.21407325191061799</c:v>
                </c:pt>
                <c:pt idx="378">
                  <c:v>0.21347819064215801</c:v>
                </c:pt>
                <c:pt idx="379">
                  <c:v>0.21288425276813394</c:v>
                </c:pt>
                <c:pt idx="380">
                  <c:v>0.2122914332120025</c:v>
                </c:pt>
                <c:pt idx="381">
                  <c:v>0.21169972693344752</c:v>
                </c:pt>
                <c:pt idx="382">
                  <c:v>0.21110912892802713</c:v>
                </c:pt>
                <c:pt idx="383">
                  <c:v>0.21051963422682518</c:v>
                </c:pt>
                <c:pt idx="384">
                  <c:v>0.2099312378961069</c:v>
                </c:pt>
                <c:pt idx="385">
                  <c:v>0.20934393503697935</c:v>
                </c:pt>
                <c:pt idx="386">
                  <c:v>0.20875772078505517</c:v>
                </c:pt>
                <c:pt idx="387">
                  <c:v>0.20817259031012114</c:v>
                </c:pt>
                <c:pt idx="388">
                  <c:v>0.20758853881580996</c:v>
                </c:pt>
                <c:pt idx="389">
                  <c:v>0.20700556153927752</c:v>
                </c:pt>
                <c:pt idx="390">
                  <c:v>0.20642365375088201</c:v>
                </c:pt>
                <c:pt idx="391">
                  <c:v>0.20584281075386901</c:v>
                </c:pt>
                <c:pt idx="392">
                  <c:v>0.20526302788405837</c:v>
                </c:pt>
                <c:pt idx="393">
                  <c:v>0.20468430050953657</c:v>
                </c:pt>
                <c:pt idx="394">
                  <c:v>0.20410662403035196</c:v>
                </c:pt>
                <c:pt idx="395">
                  <c:v>0.20352999387821324</c:v>
                </c:pt>
                <c:pt idx="396">
                  <c:v>0.20295440551619248</c:v>
                </c:pt>
                <c:pt idx="397">
                  <c:v>0.20237985443843132</c:v>
                </c:pt>
                <c:pt idx="398">
                  <c:v>0.20180633616984989</c:v>
                </c:pt>
                <c:pt idx="399">
                  <c:v>0.20123384626586061</c:v>
                </c:pt>
                <c:pt idx="400">
                  <c:v>0.20066238031208394</c:v>
                </c:pt>
                <c:pt idx="401">
                  <c:v>0.20009193392406854</c:v>
                </c:pt>
                <c:pt idx="402">
                  <c:v>0.19952250274701433</c:v>
                </c:pt>
                <c:pt idx="403">
                  <c:v>0.19895408245549828</c:v>
                </c:pt>
                <c:pt idx="404">
                  <c:v>0.19838666875320432</c:v>
                </c:pt>
                <c:pt idx="405">
                  <c:v>0.19782025737265629</c:v>
                </c:pt>
                <c:pt idx="406">
                  <c:v>0.19725484407495264</c:v>
                </c:pt>
                <c:pt idx="407">
                  <c:v>0.19669042464950637</c:v>
                </c:pt>
                <c:pt idx="408">
                  <c:v>0.19612699491378605</c:v>
                </c:pt>
                <c:pt idx="409">
                  <c:v>0.19556455071306111</c:v>
                </c:pt>
                <c:pt idx="410">
                  <c:v>0.19500308792014942</c:v>
                </c:pt>
                <c:pt idx="411">
                  <c:v>0.19444260243516787</c:v>
                </c:pt>
                <c:pt idx="412">
                  <c:v>0.19388309018528593</c:v>
                </c:pt>
                <c:pt idx="413">
                  <c:v>0.19332454712448199</c:v>
                </c:pt>
                <c:pt idx="414">
                  <c:v>0.19276696923330272</c:v>
                </c:pt>
                <c:pt idx="415">
                  <c:v>0.19221035251862439</c:v>
                </c:pt>
                <c:pt idx="416">
                  <c:v>0.19165469301341775</c:v>
                </c:pt>
                <c:pt idx="417">
                  <c:v>0.19109998677651507</c:v>
                </c:pt>
                <c:pt idx="418">
                  <c:v>0.19054622989238057</c:v>
                </c:pt>
                <c:pt idx="419">
                  <c:v>0.18999341847088169</c:v>
                </c:pt>
                <c:pt idx="420">
                  <c:v>0.18944154864706531</c:v>
                </c:pt>
                <c:pt idx="421">
                  <c:v>0.18889061658093442</c:v>
                </c:pt>
                <c:pt idx="422">
                  <c:v>0.18834061845722871</c:v>
                </c:pt>
                <c:pt idx="423">
                  <c:v>0.18779155048520646</c:v>
                </c:pt>
                <c:pt idx="424">
                  <c:v>0.18724340889843016</c:v>
                </c:pt>
                <c:pt idx="425">
                  <c:v>0.18669618995455273</c:v>
                </c:pt>
                <c:pt idx="426">
                  <c:v>0.1861498899351085</c:v>
                </c:pt>
                <c:pt idx="427">
                  <c:v>0.1856045051453038</c:v>
                </c:pt>
                <c:pt idx="428">
                  <c:v>0.18506003191381226</c:v>
                </c:pt>
                <c:pt idx="429">
                  <c:v>0.18451646659257082</c:v>
                </c:pt>
                <c:pt idx="430">
                  <c:v>0.1839738055565785</c:v>
                </c:pt>
                <c:pt idx="431">
                  <c:v>0.1834320452036976</c:v>
                </c:pt>
                <c:pt idx="432">
                  <c:v>0.18289118195445653</c:v>
                </c:pt>
                <c:pt idx="433">
                  <c:v>0.18235121225185524</c:v>
                </c:pt>
                <c:pt idx="434">
                  <c:v>0.18181213256117301</c:v>
                </c:pt>
                <c:pt idx="435">
                  <c:v>0.18127393936977676</c:v>
                </c:pt>
                <c:pt idx="436">
                  <c:v>0.18073662918693412</c:v>
                </c:pt>
                <c:pt idx="437">
                  <c:v>0.1802001985436259</c:v>
                </c:pt>
                <c:pt idx="438">
                  <c:v>0.17966464399236204</c:v>
                </c:pt>
                <c:pt idx="439">
                  <c:v>0.1791299621069995</c:v>
                </c:pt>
                <c:pt idx="440">
                  <c:v>0.17859614948256131</c:v>
                </c:pt>
                <c:pt idx="441">
                  <c:v>0.17806320273505816</c:v>
                </c:pt>
                <c:pt idx="442">
                  <c:v>0.17753111850131187</c:v>
                </c:pt>
                <c:pt idx="443">
                  <c:v>0.17699989343878098</c:v>
                </c:pt>
                <c:pt idx="444">
                  <c:v>0.17646952422538686</c:v>
                </c:pt>
                <c:pt idx="445">
                  <c:v>0.17594000755934402</c:v>
                </c:pt>
                <c:pt idx="446">
                  <c:v>0.17541134015898974</c:v>
                </c:pt>
                <c:pt idx="447">
                  <c:v>0.17488351876261699</c:v>
                </c:pt>
                <c:pt idx="448">
                  <c:v>0.17435654012830903</c:v>
                </c:pt>
                <c:pt idx="449">
                  <c:v>0.17383040103377512</c:v>
                </c:pt>
                <c:pt idx="450">
                  <c:v>0.17330509827618856</c:v>
                </c:pt>
                <c:pt idx="451">
                  <c:v>0.1727806286720257</c:v>
                </c:pt>
                <c:pt idx="452">
                  <c:v>0.17225698905690756</c:v>
                </c:pt>
                <c:pt idx="453">
                  <c:v>0.17173417628544263</c:v>
                </c:pt>
                <c:pt idx="454">
                  <c:v>0.17121218723107079</c:v>
                </c:pt>
                <c:pt idx="455">
                  <c:v>0.17069101878591009</c:v>
                </c:pt>
                <c:pt idx="456">
                  <c:v>0.17017066786060375</c:v>
                </c:pt>
                <c:pt idx="457">
                  <c:v>0.16965113138416987</c:v>
                </c:pt>
                <c:pt idx="458">
                  <c:v>0.16913240630385173</c:v>
                </c:pt>
                <c:pt idx="459">
                  <c:v>0.16861448958497083</c:v>
                </c:pt>
                <c:pt idx="460">
                  <c:v>0.16809737821077964</c:v>
                </c:pt>
                <c:pt idx="461">
                  <c:v>0.16758106918231819</c:v>
                </c:pt>
                <c:pt idx="462">
                  <c:v>0.16706555951826951</c:v>
                </c:pt>
                <c:pt idx="463">
                  <c:v>0.16655084625481931</c:v>
                </c:pt>
                <c:pt idx="464">
                  <c:v>0.1660369264455146</c:v>
                </c:pt>
                <c:pt idx="465">
                  <c:v>0.16552379716112497</c:v>
                </c:pt>
                <c:pt idx="466">
                  <c:v>0.1650114554895058</c:v>
                </c:pt>
                <c:pt idx="467">
                  <c:v>0.16449989853546165</c:v>
                </c:pt>
                <c:pt idx="468">
                  <c:v>0.16398912342061123</c:v>
                </c:pt>
                <c:pt idx="469">
                  <c:v>0.16347912728325487</c:v>
                </c:pt>
                <c:pt idx="470">
                  <c:v>0.16296990727824201</c:v>
                </c:pt>
                <c:pt idx="471">
                  <c:v>0.16246146057684052</c:v>
                </c:pt>
                <c:pt idx="472">
                  <c:v>0.16195378436660757</c:v>
                </c:pt>
                <c:pt idx="473">
                  <c:v>0.16144687585126105</c:v>
                </c:pt>
                <c:pt idx="474">
                  <c:v>0.16094073225055339</c:v>
                </c:pt>
                <c:pt idx="475">
                  <c:v>0.1604353508001457</c:v>
                </c:pt>
                <c:pt idx="476">
                  <c:v>0.1599307287514834</c:v>
                </c:pt>
                <c:pt idx="477">
                  <c:v>0.15942686337167311</c:v>
                </c:pt>
                <c:pt idx="478">
                  <c:v>0.15892375194336095</c:v>
                </c:pt>
                <c:pt idx="479">
                  <c:v>0.15842139176461201</c:v>
                </c:pt>
                <c:pt idx="480">
                  <c:v>0.15791978014879049</c:v>
                </c:pt>
                <c:pt idx="481">
                  <c:v>0.15741891442444167</c:v>
                </c:pt>
                <c:pt idx="482">
                  <c:v>0.15691879193517477</c:v>
                </c:pt>
                <c:pt idx="483">
                  <c:v>0.15641941003954674</c:v>
                </c:pt>
                <c:pt idx="484">
                  <c:v>0.15592076611094774</c:v>
                </c:pt>
                <c:pt idx="485">
                  <c:v>0.15542285753748708</c:v>
                </c:pt>
                <c:pt idx="486">
                  <c:v>0.15492568172188059</c:v>
                </c:pt>
                <c:pt idx="487">
                  <c:v>0.1544292360813394</c:v>
                </c:pt>
                <c:pt idx="488">
                  <c:v>0.15393351804745925</c:v>
                </c:pt>
                <c:pt idx="489">
                  <c:v>0.15343852506611066</c:v>
                </c:pt>
                <c:pt idx="490">
                  <c:v>0.15294425459733141</c:v>
                </c:pt>
                <c:pt idx="491">
                  <c:v>0.15245070411521888</c:v>
                </c:pt>
                <c:pt idx="492">
                  <c:v>0.15195787110782333</c:v>
                </c:pt>
                <c:pt idx="493">
                  <c:v>0.15146575307704335</c:v>
                </c:pt>
                <c:pt idx="494">
                  <c:v>0.15097434753852101</c:v>
                </c:pt>
                <c:pt idx="495">
                  <c:v>0.15048365202153913</c:v>
                </c:pt>
                <c:pt idx="496">
                  <c:v>0.14999366406891856</c:v>
                </c:pt>
                <c:pt idx="497">
                  <c:v>0.14950438123691701</c:v>
                </c:pt>
                <c:pt idx="498">
                  <c:v>0.1490158010951288</c:v>
                </c:pt>
                <c:pt idx="499">
                  <c:v>0.14852792122638547</c:v>
                </c:pt>
                <c:pt idx="500">
                  <c:v>0.14804073922665706</c:v>
                </c:pt>
                <c:pt idx="501">
                  <c:v>0.14755425270495504</c:v>
                </c:pt>
                <c:pt idx="502">
                  <c:v>0.14706845928323498</c:v>
                </c:pt>
                <c:pt idx="503">
                  <c:v>0.14658335659630173</c:v>
                </c:pt>
                <c:pt idx="504">
                  <c:v>0.14609894229171394</c:v>
                </c:pt>
                <c:pt idx="505">
                  <c:v>0.14561521402969047</c:v>
                </c:pt>
                <c:pt idx="506">
                  <c:v>0.14513216948301699</c:v>
                </c:pt>
                <c:pt idx="507">
                  <c:v>0.14464980633695423</c:v>
                </c:pt>
                <c:pt idx="508">
                  <c:v>0.14416812228914644</c:v>
                </c:pt>
                <c:pt idx="509">
                  <c:v>0.14368711504953091</c:v>
                </c:pt>
                <c:pt idx="510">
                  <c:v>0.1432067823402482</c:v>
                </c:pt>
                <c:pt idx="511">
                  <c:v>0.1427271218955537</c:v>
                </c:pt>
                <c:pt idx="512">
                  <c:v>0.14224813146172921</c:v>
                </c:pt>
                <c:pt idx="513">
                  <c:v>0.14176980879699608</c:v>
                </c:pt>
                <c:pt idx="514">
                  <c:v>0.1412921516714285</c:v>
                </c:pt>
                <c:pt idx="515">
                  <c:v>0.14081515786686838</c:v>
                </c:pt>
                <c:pt idx="516">
                  <c:v>0.14033882517683993</c:v>
                </c:pt>
                <c:pt idx="517">
                  <c:v>0.13986315140646621</c:v>
                </c:pt>
                <c:pt idx="518">
                  <c:v>0.13938813437238551</c:v>
                </c:pt>
                <c:pt idx="519">
                  <c:v>0.13891377190266896</c:v>
                </c:pt>
                <c:pt idx="520">
                  <c:v>0.13844006183673851</c:v>
                </c:pt>
                <c:pt idx="521">
                  <c:v>0.13796700202528644</c:v>
                </c:pt>
                <c:pt idx="522">
                  <c:v>0.13749459033019462</c:v>
                </c:pt>
                <c:pt idx="523">
                  <c:v>0.13702282462445514</c:v>
                </c:pt>
                <c:pt idx="524">
                  <c:v>0.13655170279209117</c:v>
                </c:pt>
                <c:pt idx="525">
                  <c:v>0.13608122272807943</c:v>
                </c:pt>
                <c:pt idx="526">
                  <c:v>0.13561138233827197</c:v>
                </c:pt>
                <c:pt idx="527">
                  <c:v>0.13514217953932017</c:v>
                </c:pt>
                <c:pt idx="528">
                  <c:v>0.1346736122585982</c:v>
                </c:pt>
                <c:pt idx="529">
                  <c:v>0.13420567843412767</c:v>
                </c:pt>
                <c:pt idx="530">
                  <c:v>0.13373837601450311</c:v>
                </c:pt>
                <c:pt idx="531">
                  <c:v>0.13327170295881807</c:v>
                </c:pt>
                <c:pt idx="532">
                  <c:v>0.13280565723659099</c:v>
                </c:pt>
                <c:pt idx="533">
                  <c:v>0.13234023682769347</c:v>
                </c:pt>
                <c:pt idx="534">
                  <c:v>0.13187543972227733</c:v>
                </c:pt>
                <c:pt idx="535">
                  <c:v>0.13141126392070379</c:v>
                </c:pt>
                <c:pt idx="536">
                  <c:v>0.13094770743347217</c:v>
                </c:pt>
                <c:pt idx="537">
                  <c:v>0.13048476828114974</c:v>
                </c:pt>
                <c:pt idx="538">
                  <c:v>0.13002244449430256</c:v>
                </c:pt>
                <c:pt idx="539">
                  <c:v>0.12956073411342595</c:v>
                </c:pt>
                <c:pt idx="540">
                  <c:v>0.12909963518887646</c:v>
                </c:pt>
                <c:pt idx="541">
                  <c:v>0.12863914578080393</c:v>
                </c:pt>
                <c:pt idx="542">
                  <c:v>0.1281792639590843</c:v>
                </c:pt>
                <c:pt idx="543">
                  <c:v>0.127719987803253</c:v>
                </c:pt>
                <c:pt idx="544">
                  <c:v>0.12726131540243923</c:v>
                </c:pt>
                <c:pt idx="545">
                  <c:v>0.12680324485529981</c:v>
                </c:pt>
                <c:pt idx="546">
                  <c:v>0.12634577426995508</c:v>
                </c:pt>
                <c:pt idx="547">
                  <c:v>0.12588890176392398</c:v>
                </c:pt>
                <c:pt idx="548">
                  <c:v>0.12543262546406053</c:v>
                </c:pt>
                <c:pt idx="549">
                  <c:v>0.1249769435064908</c:v>
                </c:pt>
                <c:pt idx="550">
                  <c:v>0.12452185403654936</c:v>
                </c:pt>
                <c:pt idx="551">
                  <c:v>0.12406735520871848</c:v>
                </c:pt>
                <c:pt idx="552">
                  <c:v>0.12361344518656536</c:v>
                </c:pt>
                <c:pt idx="553">
                  <c:v>0.12316012214268135</c:v>
                </c:pt>
                <c:pt idx="554">
                  <c:v>0.12270738425862171</c:v>
                </c:pt>
                <c:pt idx="555">
                  <c:v>0.12225522972484548</c:v>
                </c:pt>
                <c:pt idx="556">
                  <c:v>0.1218036567406553</c:v>
                </c:pt>
                <c:pt idx="557">
                  <c:v>0.12135266351413909</c:v>
                </c:pt>
                <c:pt idx="558">
                  <c:v>0.12090224826211149</c:v>
                </c:pt>
                <c:pt idx="559">
                  <c:v>0.12045240921005507</c:v>
                </c:pt>
                <c:pt idx="560">
                  <c:v>0.12000314459206374</c:v>
                </c:pt>
                <c:pt idx="561">
                  <c:v>0.11955445265078479</c:v>
                </c:pt>
                <c:pt idx="562">
                  <c:v>0.11910633163736306</c:v>
                </c:pt>
                <c:pt idx="563">
                  <c:v>0.1186587798113844</c:v>
                </c:pt>
                <c:pt idx="564">
                  <c:v>0.11821179544081983</c:v>
                </c:pt>
                <c:pt idx="565">
                  <c:v>0.11776537680197097</c:v>
                </c:pt>
                <c:pt idx="566">
                  <c:v>0.11731952217941455</c:v>
                </c:pt>
                <c:pt idx="567">
                  <c:v>0.11687422986594886</c:v>
                </c:pt>
                <c:pt idx="568">
                  <c:v>0.11642949816253945</c:v>
                </c:pt>
                <c:pt idx="569">
                  <c:v>0.11598532537826589</c:v>
                </c:pt>
                <c:pt idx="570">
                  <c:v>0.11554170983026901</c:v>
                </c:pt>
                <c:pt idx="571">
                  <c:v>0.11509864984369822</c:v>
                </c:pt>
                <c:pt idx="572">
                  <c:v>0.11465614375165911</c:v>
                </c:pt>
                <c:pt idx="573">
                  <c:v>0.11421418989516263</c:v>
                </c:pt>
                <c:pt idx="574">
                  <c:v>0.11377278662307333</c:v>
                </c:pt>
                <c:pt idx="575">
                  <c:v>0.1133319322920584</c:v>
                </c:pt>
                <c:pt idx="576">
                  <c:v>0.11289162526653795</c:v>
                </c:pt>
                <c:pt idx="577">
                  <c:v>0.11245186391863449</c:v>
                </c:pt>
                <c:pt idx="578">
                  <c:v>0.1120126466281236</c:v>
                </c:pt>
                <c:pt idx="579">
                  <c:v>0.1115739717823846</c:v>
                </c:pt>
                <c:pt idx="580">
                  <c:v>0.11113583777635205</c:v>
                </c:pt>
                <c:pt idx="581">
                  <c:v>0.11069824301246733</c:v>
                </c:pt>
                <c:pt idx="582">
                  <c:v>0.11026118590063061</c:v>
                </c:pt>
                <c:pt idx="583">
                  <c:v>0.10982466485815323</c:v>
                </c:pt>
                <c:pt idx="584">
                  <c:v>0.10938867830971066</c:v>
                </c:pt>
                <c:pt idx="585">
                  <c:v>0.10895322468729562</c:v>
                </c:pt>
                <c:pt idx="586">
                  <c:v>0.10851830243017158</c:v>
                </c:pt>
                <c:pt idx="587">
                  <c:v>0.10808390998482675</c:v>
                </c:pt>
                <c:pt idx="588">
                  <c:v>0.10765004580492865</c:v>
                </c:pt>
                <c:pt idx="589">
                  <c:v>0.10721670835127817</c:v>
                </c:pt>
                <c:pt idx="590">
                  <c:v>0.10678389609176531</c:v>
                </c:pt>
                <c:pt idx="591">
                  <c:v>0.10635160750132422</c:v>
                </c:pt>
                <c:pt idx="592">
                  <c:v>0.10591984106188879</c:v>
                </c:pt>
                <c:pt idx="593">
                  <c:v>0.10548859526234911</c:v>
                </c:pt>
                <c:pt idx="594">
                  <c:v>0.10505786859850785</c:v>
                </c:pt>
                <c:pt idx="595">
                  <c:v>0.10462765957303699</c:v>
                </c:pt>
                <c:pt idx="596">
                  <c:v>0.10419796669543469</c:v>
                </c:pt>
                <c:pt idx="597">
                  <c:v>0.10376878848198334</c:v>
                </c:pt>
                <c:pt idx="598">
                  <c:v>0.10334012345570709</c:v>
                </c:pt>
                <c:pt idx="599">
                  <c:v>0.10291197014632991</c:v>
                </c:pt>
                <c:pt idx="600">
                  <c:v>0.10248432709023403</c:v>
                </c:pt>
                <c:pt idx="601">
                  <c:v>0.10205719283041925</c:v>
                </c:pt>
                <c:pt idx="602">
                  <c:v>0.10163056591646114</c:v>
                </c:pt>
                <c:pt idx="603">
                  <c:v>0.10120444490447167</c:v>
                </c:pt>
                <c:pt idx="604">
                  <c:v>0.10077882835705798</c:v>
                </c:pt>
                <c:pt idx="605">
                  <c:v>0.10035371484328282</c:v>
                </c:pt>
                <c:pt idx="606">
                  <c:v>9.9929102938624892E-2</c:v>
                </c:pt>
                <c:pt idx="607">
                  <c:v>9.9504991224939943E-2</c:v>
                </c:pt>
                <c:pt idx="608">
                  <c:v>9.9081378290421185E-2</c:v>
                </c:pt>
                <c:pt idx="609">
                  <c:v>9.8658262729560797E-2</c:v>
                </c:pt>
                <c:pt idx="610">
                  <c:v>9.8235643143111728E-2</c:v>
                </c:pt>
                <c:pt idx="611">
                  <c:v>9.7813518138049393E-2</c:v>
                </c:pt>
                <c:pt idx="612">
                  <c:v>9.7391886327533927E-2</c:v>
                </c:pt>
                <c:pt idx="613">
                  <c:v>9.6970746330872548E-2</c:v>
                </c:pt>
                <c:pt idx="614">
                  <c:v>9.6550096773482585E-2</c:v>
                </c:pt>
                <c:pt idx="615">
                  <c:v>9.6129936286854401E-2</c:v>
                </c:pt>
                <c:pt idx="616">
                  <c:v>9.5710263508514859E-2</c:v>
                </c:pt>
                <c:pt idx="617">
                  <c:v>9.5291077081990361E-2</c:v>
                </c:pt>
                <c:pt idx="618">
                  <c:v>9.4872375656771868E-2</c:v>
                </c:pt>
                <c:pt idx="619">
                  <c:v>9.4454157888277934E-2</c:v>
                </c:pt>
                <c:pt idx="620">
                  <c:v>9.4036422437819733E-2</c:v>
                </c:pt>
                <c:pt idx="621">
                  <c:v>9.3619167972565864E-2</c:v>
                </c:pt>
                <c:pt idx="622">
                  <c:v>9.3202393165507047E-2</c:v>
                </c:pt>
                <c:pt idx="623">
                  <c:v>9.2786096695421483E-2</c:v>
                </c:pt>
                <c:pt idx="624">
                  <c:v>9.2370277246840438E-2</c:v>
                </c:pt>
                <c:pt idx="625">
                  <c:v>9.1954933510013936E-2</c:v>
                </c:pt>
                <c:pt idx="626">
                  <c:v>9.154006418087679E-2</c:v>
                </c:pt>
                <c:pt idx="627">
                  <c:v>9.1125667961014845E-2</c:v>
                </c:pt>
                <c:pt idx="628">
                  <c:v>9.0711743557631785E-2</c:v>
                </c:pt>
                <c:pt idx="629">
                  <c:v>9.0298289683515498E-2</c:v>
                </c:pt>
                <c:pt idx="630">
                  <c:v>8.9885305057005649E-2</c:v>
                </c:pt>
                <c:pt idx="631">
                  <c:v>8.9472788401960268E-2</c:v>
                </c:pt>
                <c:pt idx="632">
                  <c:v>8.9060738447724219E-2</c:v>
                </c:pt>
                <c:pt idx="633">
                  <c:v>8.8649153929095892E-2</c:v>
                </c:pt>
                <c:pt idx="634">
                  <c:v>8.8238033586296116E-2</c:v>
                </c:pt>
                <c:pt idx="635">
                  <c:v>8.7827376164936077E-2</c:v>
                </c:pt>
                <c:pt idx="636">
                  <c:v>8.7417180415985674E-2</c:v>
                </c:pt>
                <c:pt idx="637">
                  <c:v>8.7007445095742209E-2</c:v>
                </c:pt>
                <c:pt idx="638">
                  <c:v>8.6598168965799749E-2</c:v>
                </c:pt>
                <c:pt idx="639">
                  <c:v>8.6189350793018038E-2</c:v>
                </c:pt>
                <c:pt idx="640">
                  <c:v>8.5780989349491854E-2</c:v>
                </c:pt>
                <c:pt idx="641">
                  <c:v>8.537308341252059E-2</c:v>
                </c:pt>
                <c:pt idx="642">
                  <c:v>8.4965631764578387E-2</c:v>
                </c:pt>
                <c:pt idx="643">
                  <c:v>8.455863319328405E-2</c:v>
                </c:pt>
                <c:pt idx="644">
                  <c:v>8.4152086491371403E-2</c:v>
                </c:pt>
                <c:pt idx="645">
                  <c:v>8.3745990456659425E-2</c:v>
                </c:pt>
                <c:pt idx="646">
                  <c:v>8.3340343892023827E-2</c:v>
                </c:pt>
                <c:pt idx="647">
                  <c:v>8.2935145605366967E-2</c:v>
                </c:pt>
                <c:pt idx="648">
                  <c:v>8.2530394409590091E-2</c:v>
                </c:pt>
                <c:pt idx="649">
                  <c:v>8.2126089122563473E-2</c:v>
                </c:pt>
                <c:pt idx="650">
                  <c:v>8.1722228567099098E-2</c:v>
                </c:pt>
                <c:pt idx="651">
                  <c:v>8.1318811570921801E-2</c:v>
                </c:pt>
                <c:pt idx="652">
                  <c:v>8.0915836966641619E-2</c:v>
                </c:pt>
                <c:pt idx="653">
                  <c:v>8.0513303591725704E-2</c:v>
                </c:pt>
                <c:pt idx="654">
                  <c:v>8.0111210288470569E-2</c:v>
                </c:pt>
                <c:pt idx="655">
                  <c:v>7.9709555903975216E-2</c:v>
                </c:pt>
                <c:pt idx="656">
                  <c:v>7.9308339290113494E-2</c:v>
                </c:pt>
                <c:pt idx="657">
                  <c:v>7.8907559303507235E-2</c:v>
                </c:pt>
                <c:pt idx="658">
                  <c:v>7.850721480549927E-2</c:v>
                </c:pt>
                <c:pt idx="659">
                  <c:v>7.8107304662127008E-2</c:v>
                </c:pt>
                <c:pt idx="660">
                  <c:v>7.7707827744096014E-2</c:v>
                </c:pt>
                <c:pt idx="661">
                  <c:v>7.730878292675325E-2</c:v>
                </c:pt>
                <c:pt idx="662">
                  <c:v>7.6910169090061764E-2</c:v>
                </c:pt>
                <c:pt idx="663">
                  <c:v>7.6511985118574377E-2</c:v>
                </c:pt>
                <c:pt idx="664">
                  <c:v>7.6114229901407815E-2</c:v>
                </c:pt>
                <c:pt idx="665">
                  <c:v>7.5716902332217506E-2</c:v>
                </c:pt>
                <c:pt idx="666">
                  <c:v>7.5320001309172269E-2</c:v>
                </c:pt>
                <c:pt idx="667">
                  <c:v>7.4923525734928997E-2</c:v>
                </c:pt>
                <c:pt idx="668">
                  <c:v>7.4527474516607572E-2</c:v>
                </c:pt>
                <c:pt idx="669">
                  <c:v>7.4131846565766435E-2</c:v>
                </c:pt>
                <c:pt idx="670">
                  <c:v>7.3736640798377606E-2</c:v>
                </c:pt>
                <c:pt idx="671">
                  <c:v>7.3341856134802264E-2</c:v>
                </c:pt>
                <c:pt idx="672">
                  <c:v>7.2947491499766759E-2</c:v>
                </c:pt>
                <c:pt idx="673">
                  <c:v>7.2553545822337973E-2</c:v>
                </c:pt>
                <c:pt idx="674">
                  <c:v>7.216001803590022E-2</c:v>
                </c:pt>
                <c:pt idx="675">
                  <c:v>7.1766907078130382E-2</c:v>
                </c:pt>
                <c:pt idx="676">
                  <c:v>7.1374211890975259E-2</c:v>
                </c:pt>
                <c:pt idx="677">
                  <c:v>7.0981931420627475E-2</c:v>
                </c:pt>
                <c:pt idx="678">
                  <c:v>7.0590064617502613E-2</c:v>
                </c:pt>
                <c:pt idx="679">
                  <c:v>7.019861043621578E-2</c:v>
                </c:pt>
                <c:pt idx="680">
                  <c:v>6.980756783555897E-2</c:v>
                </c:pt>
                <c:pt idx="681">
                  <c:v>6.9416935778477962E-2</c:v>
                </c:pt>
                <c:pt idx="682">
                  <c:v>6.9026713232049675E-2</c:v>
                </c:pt>
                <c:pt idx="683">
                  <c:v>6.8636899167459964E-2</c:v>
                </c:pt>
                <c:pt idx="684">
                  <c:v>6.8247492559981193E-2</c:v>
                </c:pt>
                <c:pt idx="685">
                  <c:v>6.785849238894992E-2</c:v>
                </c:pt>
                <c:pt idx="686">
                  <c:v>6.7469897637744802E-2</c:v>
                </c:pt>
                <c:pt idx="687">
                  <c:v>6.7081707293764947E-2</c:v>
                </c:pt>
                <c:pt idx="688">
                  <c:v>6.6693920348408153E-2</c:v>
                </c:pt>
                <c:pt idx="689">
                  <c:v>6.630653579704926E-2</c:v>
                </c:pt>
                <c:pt idx="690">
                  <c:v>6.5919552639018608E-2</c:v>
                </c:pt>
                <c:pt idx="691">
                  <c:v>6.5532969877581171E-2</c:v>
                </c:pt>
                <c:pt idx="692">
                  <c:v>6.514678651991479E-2</c:v>
                </c:pt>
                <c:pt idx="693">
                  <c:v>6.4761001577089861E-2</c:v>
                </c:pt>
                <c:pt idx="694">
                  <c:v>6.4375614064047793E-2</c:v>
                </c:pt>
                <c:pt idx="695">
                  <c:v>6.3990622999580915E-2</c:v>
                </c:pt>
                <c:pt idx="696">
                  <c:v>6.3606027406311494E-2</c:v>
                </c:pt>
                <c:pt idx="697">
                  <c:v>6.3221826310671636E-2</c:v>
                </c:pt>
                <c:pt idx="698">
                  <c:v>6.2838018742882751E-2</c:v>
                </c:pt>
                <c:pt idx="699">
                  <c:v>6.2454603736935232E-2</c:v>
                </c:pt>
                <c:pt idx="700">
                  <c:v>6.2071580330569032E-2</c:v>
                </c:pt>
                <c:pt idx="701">
                  <c:v>6.1688947565253116E-2</c:v>
                </c:pt>
                <c:pt idx="702">
                  <c:v>6.1306704486166264E-2</c:v>
                </c:pt>
                <c:pt idx="703">
                  <c:v>6.0924850142176967E-2</c:v>
                </c:pt>
                <c:pt idx="704">
                  <c:v>6.0543383585824451E-2</c:v>
                </c:pt>
                <c:pt idx="705">
                  <c:v>6.0162303873298684E-2</c:v>
                </c:pt>
                <c:pt idx="706">
                  <c:v>5.9781610064421842E-2</c:v>
                </c:pt>
                <c:pt idx="707">
                  <c:v>5.9401301222628766E-2</c:v>
                </c:pt>
                <c:pt idx="708">
                  <c:v>5.9021376414947979E-2</c:v>
                </c:pt>
                <c:pt idx="709">
                  <c:v>5.8641834711983143E-2</c:v>
                </c:pt>
                <c:pt idx="710">
                  <c:v>5.8262675187894186E-2</c:v>
                </c:pt>
                <c:pt idx="711">
                  <c:v>5.7883896920378541E-2</c:v>
                </c:pt>
                <c:pt idx="712">
                  <c:v>5.7505498990652826E-2</c:v>
                </c:pt>
                <c:pt idx="713">
                  <c:v>5.7127480483434745E-2</c:v>
                </c:pt>
                <c:pt idx="714">
                  <c:v>5.6749840486924219E-2</c:v>
                </c:pt>
                <c:pt idx="715">
                  <c:v>5.6372578092786063E-2</c:v>
                </c:pt>
                <c:pt idx="716">
                  <c:v>5.5995692396131225E-2</c:v>
                </c:pt>
                <c:pt idx="717">
                  <c:v>5.5619182495499575E-2</c:v>
                </c:pt>
                <c:pt idx="718">
                  <c:v>5.5243047492841701E-2</c:v>
                </c:pt>
                <c:pt idx="719">
                  <c:v>5.4867286493501477E-2</c:v>
                </c:pt>
                <c:pt idx="720">
                  <c:v>5.449189860619863E-2</c:v>
                </c:pt>
                <c:pt idx="721">
                  <c:v>5.411688294301098E-2</c:v>
                </c:pt>
                <c:pt idx="722">
                  <c:v>5.3742238619357674E-2</c:v>
                </c:pt>
                <c:pt idx="723">
                  <c:v>5.3367964753981312E-2</c:v>
                </c:pt>
                <c:pt idx="724">
                  <c:v>5.2994060468931736E-2</c:v>
                </c:pt>
                <c:pt idx="725">
                  <c:v>5.2620524889548159E-2</c:v>
                </c:pt>
                <c:pt idx="726">
                  <c:v>5.2247357144443174E-2</c:v>
                </c:pt>
                <c:pt idx="727">
                  <c:v>5.1874556365485325E-2</c:v>
                </c:pt>
                <c:pt idx="728">
                  <c:v>5.150212168778312E-2</c:v>
                </c:pt>
                <c:pt idx="729">
                  <c:v>5.1130052249667601E-2</c:v>
                </c:pt>
                <c:pt idx="730">
                  <c:v>5.0758347192677022E-2</c:v>
                </c:pt>
                <c:pt idx="731">
                  <c:v>5.0387005661539752E-2</c:v>
                </c:pt>
                <c:pt idx="732">
                  <c:v>5.0016026804158509E-2</c:v>
                </c:pt>
                <c:pt idx="733">
                  <c:v>4.9645409771593818E-2</c:v>
                </c:pt>
                <c:pt idx="734">
                  <c:v>4.9275153718048581E-2</c:v>
                </c:pt>
                <c:pt idx="735">
                  <c:v>4.8905257800851643E-2</c:v>
                </c:pt>
                <c:pt idx="736">
                  <c:v>4.8535721180442359E-2</c:v>
                </c:pt>
                <c:pt idx="737">
                  <c:v>4.8166543020354724E-2</c:v>
                </c:pt>
                <c:pt idx="738">
                  <c:v>4.7797722487202043E-2</c:v>
                </c:pt>
                <c:pt idx="739">
                  <c:v>4.7429258750661063E-2</c:v>
                </c:pt>
                <c:pt idx="740">
                  <c:v>4.7061150983456645E-2</c:v>
                </c:pt>
                <c:pt idx="741">
                  <c:v>4.6693398361346894E-2</c:v>
                </c:pt>
                <c:pt idx="742">
                  <c:v>4.6326000063107609E-2</c:v>
                </c:pt>
                <c:pt idx="743">
                  <c:v>4.5958955270517077E-2</c:v>
                </c:pt>
                <c:pt idx="744">
                  <c:v>4.5592263168341307E-2</c:v>
                </c:pt>
                <c:pt idx="745">
                  <c:v>4.5225922944319041E-2</c:v>
                </c:pt>
                <c:pt idx="746">
                  <c:v>4.4859933789146877E-2</c:v>
                </c:pt>
                <c:pt idx="747">
                  <c:v>4.4494294896464948E-2</c:v>
                </c:pt>
                <c:pt idx="748">
                  <c:v>4.4129005462841597E-2</c:v>
                </c:pt>
                <c:pt idx="749">
                  <c:v>4.3764064687759285E-2</c:v>
                </c:pt>
                <c:pt idx="750">
                  <c:v>4.3399471773600151E-2</c:v>
                </c:pt>
                <c:pt idx="751">
                  <c:v>4.3035225925631471E-2</c:v>
                </c:pt>
                <c:pt idx="752">
                  <c:v>4.2671326351991778E-2</c:v>
                </c:pt>
                <c:pt idx="753">
                  <c:v>4.2307772263676102E-2</c:v>
                </c:pt>
                <c:pt idx="754">
                  <c:v>4.1944562874522195E-2</c:v>
                </c:pt>
                <c:pt idx="755">
                  <c:v>4.1581697401196771E-2</c:v>
                </c:pt>
                <c:pt idx="756">
                  <c:v>4.121917506318129E-2</c:v>
                </c:pt>
                <c:pt idx="757">
                  <c:v>4.0856995082757974E-2</c:v>
                </c:pt>
                <c:pt idx="758">
                  <c:v>4.0495156684996703E-2</c:v>
                </c:pt>
                <c:pt idx="759">
                  <c:v>4.0133659097740582E-2</c:v>
                </c:pt>
                <c:pt idx="760">
                  <c:v>3.9772501551593065E-2</c:v>
                </c:pt>
                <c:pt idx="761">
                  <c:v>3.9411683279903853E-2</c:v>
                </c:pt>
                <c:pt idx="762">
                  <c:v>3.9051203518756017E-2</c:v>
                </c:pt>
                <c:pt idx="763">
                  <c:v>3.8691061506952451E-2</c:v>
                </c:pt>
                <c:pt idx="764">
                  <c:v>3.8331256486002663E-2</c:v>
                </c:pt>
                <c:pt idx="765">
                  <c:v>3.7971787700109449E-2</c:v>
                </c:pt>
                <c:pt idx="766">
                  <c:v>3.7612654396156242E-2</c:v>
                </c:pt>
                <c:pt idx="767">
                  <c:v>3.7253855823693671E-2</c:v>
                </c:pt>
                <c:pt idx="768">
                  <c:v>3.6895391234926911E-2</c:v>
                </c:pt>
                <c:pt idx="769">
                  <c:v>3.65372598847028E-2</c:v>
                </c:pt>
                <c:pt idx="770">
                  <c:v>3.6179461030497073E-2</c:v>
                </c:pt>
                <c:pt idx="771">
                  <c:v>3.5821993932401708E-2</c:v>
                </c:pt>
                <c:pt idx="772">
                  <c:v>3.5464857853112264E-2</c:v>
                </c:pt>
                <c:pt idx="773">
                  <c:v>3.510805205791534E-2</c:v>
                </c:pt>
                <c:pt idx="774">
                  <c:v>3.4751575814676472E-2</c:v>
                </c:pt>
                <c:pt idx="775">
                  <c:v>3.4395428393826921E-2</c:v>
                </c:pt>
                <c:pt idx="776">
                  <c:v>3.4039609068352683E-2</c:v>
                </c:pt>
                <c:pt idx="777">
                  <c:v>3.3684117113780832E-2</c:v>
                </c:pt>
                <c:pt idx="778">
                  <c:v>3.3328951808168639E-2</c:v>
                </c:pt>
                <c:pt idx="779">
                  <c:v>3.2974112432090474E-2</c:v>
                </c:pt>
                <c:pt idx="780">
                  <c:v>3.2619598268626704E-2</c:v>
                </c:pt>
                <c:pt idx="781">
                  <c:v>3.2265408603350809E-2</c:v>
                </c:pt>
                <c:pt idx="782">
                  <c:v>3.191154272431862E-2</c:v>
                </c:pt>
                <c:pt idx="783">
                  <c:v>3.1557999922055657E-2</c:v>
                </c:pt>
                <c:pt idx="784">
                  <c:v>3.1204779489545587E-2</c:v>
                </c:pt>
                <c:pt idx="785">
                  <c:v>3.0851880722219116E-2</c:v>
                </c:pt>
                <c:pt idx="786">
                  <c:v>3.0499302917941673E-2</c:v>
                </c:pt>
                <c:pt idx="787">
                  <c:v>3.0147045377002524E-2</c:v>
                </c:pt>
                <c:pt idx="788">
                  <c:v>2.9795107402102783E-2</c:v>
                </c:pt>
                <c:pt idx="789">
                  <c:v>2.9443488298344644E-2</c:v>
                </c:pt>
                <c:pt idx="790">
                  <c:v>2.9092187373219724E-2</c:v>
                </c:pt>
                <c:pt idx="791">
                  <c:v>2.8741203936597626E-2</c:v>
                </c:pt>
                <c:pt idx="792">
                  <c:v>2.8390537300715279E-2</c:v>
                </c:pt>
                <c:pt idx="793">
                  <c:v>2.8040186780165621E-2</c:v>
                </c:pt>
                <c:pt idx="794">
                  <c:v>2.7690151691886489E-2</c:v>
                </c:pt>
                <c:pt idx="795">
                  <c:v>2.7340431355149741E-2</c:v>
                </c:pt>
                <c:pt idx="796">
                  <c:v>2.6991025091550047E-2</c:v>
                </c:pt>
                <c:pt idx="797">
                  <c:v>2.6641932224994891E-2</c:v>
                </c:pt>
                <c:pt idx="798">
                  <c:v>2.6293152081692917E-2</c:v>
                </c:pt>
                <c:pt idx="799">
                  <c:v>2.5944683990143491E-2</c:v>
                </c:pt>
                <c:pt idx="800">
                  <c:v>2.5596527281126158E-2</c:v>
                </c:pt>
                <c:pt idx="801">
                  <c:v>2.52486812876902E-2</c:v>
                </c:pt>
                <c:pt idx="802">
                  <c:v>2.490114534514376E-2</c:v>
                </c:pt>
                <c:pt idx="803">
                  <c:v>2.4553918791043738E-2</c:v>
                </c:pt>
                <c:pt idx="804">
                  <c:v>2.4207000965184911E-2</c:v>
                </c:pt>
                <c:pt idx="805">
                  <c:v>2.3860391209590159E-2</c:v>
                </c:pt>
                <c:pt idx="806">
                  <c:v>2.3514088868499927E-2</c:v>
                </c:pt>
                <c:pt idx="807">
                  <c:v>2.3168093288361891E-2</c:v>
                </c:pt>
                <c:pt idx="808">
                  <c:v>2.282240381782108E-2</c:v>
                </c:pt>
                <c:pt idx="809">
                  <c:v>2.2477019807709331E-2</c:v>
                </c:pt>
                <c:pt idx="810">
                  <c:v>2.2131940611036072E-2</c:v>
                </c:pt>
                <c:pt idx="811">
                  <c:v>2.178716558297733E-2</c:v>
                </c:pt>
                <c:pt idx="812">
                  <c:v>2.1442694080866631E-2</c:v>
                </c:pt>
                <c:pt idx="813">
                  <c:v>2.1098525464184559E-2</c:v>
                </c:pt>
                <c:pt idx="814">
                  <c:v>2.0754659094549321E-2</c:v>
                </c:pt>
                <c:pt idx="815">
                  <c:v>2.0411094335706981E-2</c:v>
                </c:pt>
                <c:pt idx="816">
                  <c:v>2.006783055352146E-2</c:v>
                </c:pt>
                <c:pt idx="817">
                  <c:v>1.9724867115965217E-2</c:v>
                </c:pt>
                <c:pt idx="818">
                  <c:v>1.9382203393109587E-2</c:v>
                </c:pt>
                <c:pt idx="819">
                  <c:v>1.9039838757115235E-2</c:v>
                </c:pt>
                <c:pt idx="820">
                  <c:v>1.8697772582222494E-2</c:v>
                </c:pt>
                <c:pt idx="821">
                  <c:v>1.8356004244742263E-2</c:v>
                </c:pt>
                <c:pt idx="822">
                  <c:v>1.8014533123046461E-2</c:v>
                </c:pt>
                <c:pt idx="823">
                  <c:v>1.7673358597558919E-2</c:v>
                </c:pt>
                <c:pt idx="824">
                  <c:v>1.7332480050745724E-2</c:v>
                </c:pt>
                <c:pt idx="825">
                  <c:v>1.6991896867106449E-2</c:v>
                </c:pt>
                <c:pt idx="826">
                  <c:v>1.6651608433164711E-2</c:v>
                </c:pt>
                <c:pt idx="827">
                  <c:v>1.6311614137459185E-2</c:v>
                </c:pt>
                <c:pt idx="828">
                  <c:v>1.5971913370534607E-2</c:v>
                </c:pt>
                <c:pt idx="829">
                  <c:v>1.5632505524932672E-2</c:v>
                </c:pt>
                <c:pt idx="830">
                  <c:v>1.529338999518326E-2</c:v>
                </c:pt>
                <c:pt idx="831">
                  <c:v>1.4954566177795225E-2</c:v>
                </c:pt>
                <c:pt idx="832">
                  <c:v>1.4616033471247847E-2</c:v>
                </c:pt>
                <c:pt idx="833">
                  <c:v>1.4277791275981944E-2</c:v>
                </c:pt>
                <c:pt idx="834">
                  <c:v>1.3939838994391218E-2</c:v>
                </c:pt>
                <c:pt idx="835">
                  <c:v>1.3602176030813262E-2</c:v>
                </c:pt>
                <c:pt idx="836">
                  <c:v>1.3264801791521341E-2</c:v>
                </c:pt>
                <c:pt idx="837">
                  <c:v>1.2927715684715513E-2</c:v>
                </c:pt>
                <c:pt idx="838">
                  <c:v>1.2590917120514078E-2</c:v>
                </c:pt>
                <c:pt idx="839">
                  <c:v>1.2254405510945254E-2</c:v>
                </c:pt>
                <c:pt idx="840">
                  <c:v>1.1918180269938516E-2</c:v>
                </c:pt>
                <c:pt idx="841">
                  <c:v>1.1582240813316269E-2</c:v>
                </c:pt>
                <c:pt idx="842">
                  <c:v>1.1246586558785854E-2</c:v>
                </c:pt>
                <c:pt idx="843">
                  <c:v>1.0911216925930556E-2</c:v>
                </c:pt>
                <c:pt idx="844">
                  <c:v>1.0576131336201722E-2</c:v>
                </c:pt>
                <c:pt idx="845">
                  <c:v>1.0241329212910655E-2</c:v>
                </c:pt>
                <c:pt idx="846">
                  <c:v>9.9068099812203991E-3</c:v>
                </c:pt>
                <c:pt idx="847">
                  <c:v>9.5725730681370802E-3</c:v>
                </c:pt>
                <c:pt idx="848">
                  <c:v>9.2386179025025772E-3</c:v>
                </c:pt>
                <c:pt idx="849">
                  <c:v>8.9049439149863074E-3</c:v>
                </c:pt>
                <c:pt idx="850">
                  <c:v>8.5715505380767887E-3</c:v>
                </c:pt>
                <c:pt idx="851">
                  <c:v>8.2384372060742006E-3</c:v>
                </c:pt>
                <c:pt idx="852">
                  <c:v>7.9056033550820581E-3</c:v>
                </c:pt>
                <c:pt idx="853">
                  <c:v>7.573048422999773E-3</c:v>
                </c:pt>
                <c:pt idx="854">
                  <c:v>7.24077184951466E-3</c:v>
                </c:pt>
                <c:pt idx="855">
                  <c:v>6.9087730760940547E-3</c:v>
                </c:pt>
                <c:pt idx="856">
                  <c:v>6.5770515459776524E-3</c:v>
                </c:pt>
                <c:pt idx="857">
                  <c:v>6.2456067041699592E-3</c:v>
                </c:pt>
                <c:pt idx="858">
                  <c:v>5.914437997432298E-3</c:v>
                </c:pt>
                <c:pt idx="859">
                  <c:v>5.5835448742757032E-3</c:v>
                </c:pt>
                <c:pt idx="860">
                  <c:v>5.2529267849529271E-3</c:v>
                </c:pt>
                <c:pt idx="861">
                  <c:v>4.9225831814511123E-3</c:v>
                </c:pt>
                <c:pt idx="862">
                  <c:v>4.5925135174844645E-3</c:v>
                </c:pt>
                <c:pt idx="863">
                  <c:v>4.2627172484862585E-3</c:v>
                </c:pt>
                <c:pt idx="864">
                  <c:v>3.9331938316021775E-3</c:v>
                </c:pt>
                <c:pt idx="865">
                  <c:v>3.6039427256824297E-3</c:v>
                </c:pt>
                <c:pt idx="866">
                  <c:v>3.2749633912746434E-3</c:v>
                </c:pt>
                <c:pt idx="867">
                  <c:v>2.9462552906164285E-3</c:v>
                </c:pt>
                <c:pt idx="868">
                  <c:v>2.617817887628493E-3</c:v>
                </c:pt>
                <c:pt idx="869">
                  <c:v>2.2896506479069823E-3</c:v>
                </c:pt>
                <c:pt idx="870">
                  <c:v>1.961753038716596E-3</c:v>
                </c:pt>
                <c:pt idx="871">
                  <c:v>1.6341245289835937E-3</c:v>
                </c:pt>
                <c:pt idx="872">
                  <c:v>1.3067645892883561E-3</c:v>
                </c:pt>
                <c:pt idx="873">
                  <c:v>9.7967269185850192E-4</c:v>
                </c:pt>
                <c:pt idx="874">
                  <c:v>6.5284831056189319E-4</c:v>
                </c:pt>
                <c:pt idx="875">
                  <c:v>3.2629092089986322E-4</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5.429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5428.9375203494401</c:v>
                </c:pt>
                <c:pt idx="2">
                  <c:v>5428.9375203494401</c:v>
                </c:pt>
              </c:numCache>
            </c:numRef>
          </c:xVal>
          <c:yVal>
            <c:numRef>
              <c:f>('Auslegung thermisch'!$M$6,'Auslegung thermisch'!$M$6,'Auslegung thermisch'!$M$5)</c:f>
              <c:numCache>
                <c:formatCode>General</c:formatCode>
                <c:ptCount val="3"/>
                <c:pt idx="0">
                  <c:v>0.27335531925823187</c:v>
                </c:pt>
                <c:pt idx="1">
                  <c:v>0.27335531925823187</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0.27335531925823187</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612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611.9651315307899</c:v>
                </c:pt>
                <c:pt idx="2">
                  <c:v>611.9651315307899</c:v>
                </c:pt>
              </c:numCache>
            </c:numRef>
          </c:xVal>
          <c:yVal>
            <c:numRef>
              <c:f>('Auslegung thermisch'!$M$10,'Auslegung thermisch'!$M$10,'Auslegung thermisch'!$S$7)</c:f>
              <c:numCache>
                <c:formatCode>General</c:formatCode>
                <c:ptCount val="3"/>
                <c:pt idx="0">
                  <c:v>1.029342374274413</c:v>
                </c:pt>
                <c:pt idx="1">
                  <c:v>1.029342374274413</c:v>
                </c:pt>
                <c:pt idx="2">
                  <c:v>0.27335531925823187</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1.029342374274413</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50322752"/>
        <c:axId val="99352576"/>
      </c:scatterChart>
      <c:valAx>
        <c:axId val="50322752"/>
        <c:scaling>
          <c:orientation val="minMax"/>
          <c:max val="8900"/>
          <c:min val="0"/>
        </c:scaling>
        <c:delete val="0"/>
        <c:axPos val="b"/>
        <c:title>
          <c:tx>
            <c:rich>
              <a:bodyPr/>
              <a:lstStyle/>
              <a:p>
                <a:pPr>
                  <a:defRPr/>
                </a:pPr>
                <a:r>
                  <a:rPr lang="en-US"/>
                  <a:t>Jahresstunden</a:t>
                </a:r>
              </a:p>
            </c:rich>
          </c:tx>
          <c:layout/>
          <c:overlay val="0"/>
        </c:title>
        <c:numFmt formatCode="#,##0" sourceLinked="1"/>
        <c:majorTickMark val="out"/>
        <c:minorTickMark val="out"/>
        <c:tickLblPos val="nextTo"/>
        <c:crossAx val="99352576"/>
        <c:crosses val="autoZero"/>
        <c:crossBetween val="midCat"/>
        <c:majorUnit val="2000"/>
        <c:minorUnit val="500"/>
      </c:valAx>
      <c:valAx>
        <c:axId val="99352576"/>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2.8797706355307168E-2"/>
              <c:y val="0.40423264416204152"/>
            </c:manualLayout>
          </c:layout>
          <c:overlay val="0"/>
        </c:title>
        <c:numFmt formatCode="0%" sourceLinked="0"/>
        <c:majorTickMark val="out"/>
        <c:minorTickMark val="out"/>
        <c:tickLblPos val="nextTo"/>
        <c:crossAx val="50322752"/>
        <c:crosses val="autoZero"/>
        <c:crossBetween val="midCat"/>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57777777777777772"/>
          <c:y val="0.2690447963667465"/>
          <c:w val="0.41818181818181832"/>
          <c:h val="0.25217218634187588"/>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Strom</a:t>
            </a:r>
          </a:p>
        </c:rich>
      </c:tx>
      <c:layout/>
      <c:overlay val="1"/>
    </c:title>
    <c:autoTitleDeleted val="0"/>
    <c:plotArea>
      <c:layout>
        <c:manualLayout>
          <c:layoutTarget val="inner"/>
          <c:xMode val="edge"/>
          <c:yMode val="edge"/>
          <c:x val="0.18691100154365775"/>
          <c:y val="3.9054651042408378E-2"/>
          <c:w val="0.73574443945562273"/>
          <c:h val="0.77706414749885711"/>
        </c:manualLayout>
      </c:layout>
      <c:scatterChart>
        <c:scatterStyle val="lineMarker"/>
        <c:varyColors val="0"/>
        <c:ser>
          <c:idx val="0"/>
          <c:order val="0"/>
          <c:tx>
            <c:v>JDL Strombedarf</c:v>
          </c:tx>
          <c:spPr>
            <a:ln w="19050">
              <a:solidFill>
                <a:schemeClr val="tx1"/>
              </a:solidFill>
            </a:ln>
          </c:spPr>
          <c:marker>
            <c:symbol val="none"/>
          </c:marker>
          <c:dPt>
            <c:idx val="0"/>
            <c:marker>
              <c:symbol val="circle"/>
              <c:size val="5"/>
              <c:spPr>
                <a:solidFill>
                  <a:schemeClr val="tx1"/>
                </a:solidFill>
              </c:spPr>
            </c:marker>
            <c:bubble3D val="0"/>
          </c:dPt>
          <c:dLbls>
            <c:dLbl>
              <c:idx val="0"/>
              <c:layout>
                <c:manualLayout>
                  <c:x val="-6.7389244738190164E-3"/>
                  <c:y val="0"/>
                </c:manualLayout>
              </c:layout>
              <c:tx>
                <c:strRef>
                  <c:f>'Auslegung elektrisch'!$B$8</c:f>
                  <c:strCache>
                    <c:ptCount val="1"/>
                    <c:pt idx="0">
                      <c:v>133,6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0.25456410256410256</c:v>
                </c:pt>
              </c:numCache>
            </c:numRef>
          </c:yVal>
          <c:smooth val="0"/>
        </c:ser>
        <c:ser>
          <c:idx val="1"/>
          <c:order val="6"/>
          <c:tx>
            <c:v>BHKW</c:v>
          </c:tx>
          <c:spPr>
            <a:ln w="19050">
              <a:solidFill>
                <a:schemeClr val="accent1"/>
              </a:solidFill>
            </a:ln>
          </c:spPr>
          <c:marker>
            <c:symbol val="none"/>
          </c:marker>
          <c:dLbls>
            <c:dLbl>
              <c:idx val="1"/>
              <c:layout>
                <c:manualLayout>
                  <c:x val="-2.6085011185682353E-2"/>
                  <c:y val="-3.154572891503328E-2"/>
                </c:manualLayout>
              </c:layout>
              <c:tx>
                <c:strRef>
                  <c:f>'Auslegung elektrisch'!$M$3</c:f>
                  <c:strCache>
                    <c:ptCount val="1"/>
                    <c:pt idx="0">
                      <c:v>5.429 h</c:v>
                    </c:pt>
                  </c:strCache>
                </c:strRef>
              </c:tx>
              <c:dLblPos val="r"/>
              <c:showLegendKey val="0"/>
              <c:showVal val="1"/>
              <c:showCatName val="0"/>
              <c:showSerName val="0"/>
              <c:showPercent val="0"/>
              <c:showBubbleSize val="0"/>
            </c:dLbl>
            <c:dLbl>
              <c:idx val="735"/>
              <c:tx>
                <c:strRef>
                  <c:f>'Auslegung elektrisch'!$B$52</c:f>
                  <c:strCache>
                    <c:ptCount val="1"/>
                    <c:pt idx="0">
                      <c:v>5.429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5428.9375203494401</c:v>
                </c:pt>
                <c:pt idx="2">
                  <c:v>5428.9375203494401</c:v>
                </c:pt>
              </c:numCache>
            </c:numRef>
          </c:xVal>
          <c:yVal>
            <c:numRef>
              <c:f>('Auslegung elektrisch'!$M$4,'Auslegung elektrisch'!$M$4,'Auslegung elektrisch'!$M$5)</c:f>
              <c:numCache>
                <c:formatCode>General</c:formatCode>
                <c:ptCount val="3"/>
                <c:pt idx="0">
                  <c:v>0.25456410256410256</c:v>
                </c:pt>
                <c:pt idx="1">
                  <c:v>0.25456410256410256</c:v>
                </c:pt>
                <c:pt idx="2">
                  <c:v>0</c:v>
                </c:pt>
              </c:numCache>
            </c:numRef>
          </c:yVal>
          <c:smooth val="0"/>
        </c:ser>
        <c:dLbls>
          <c:showLegendKey val="0"/>
          <c:showVal val="0"/>
          <c:showCatName val="0"/>
          <c:showSerName val="0"/>
          <c:showPercent val="0"/>
          <c:showBubbleSize val="0"/>
        </c:dLbls>
        <c:axId val="99356032"/>
        <c:axId val="99356608"/>
      </c:scatterChart>
      <c:valAx>
        <c:axId val="99356032"/>
        <c:scaling>
          <c:orientation val="minMax"/>
          <c:max val="8800"/>
          <c:min val="0"/>
        </c:scaling>
        <c:delete val="0"/>
        <c:axPos val="b"/>
        <c:title>
          <c:tx>
            <c:rich>
              <a:bodyPr/>
              <a:lstStyle/>
              <a:p>
                <a:pPr>
                  <a:defRPr/>
                </a:pPr>
                <a:r>
                  <a:rPr lang="en-US"/>
                  <a:t>Jahresstunden</a:t>
                </a:r>
              </a:p>
            </c:rich>
          </c:tx>
          <c:layout/>
          <c:overlay val="0"/>
        </c:title>
        <c:numFmt formatCode="#,##0" sourceLinked="1"/>
        <c:majorTickMark val="out"/>
        <c:minorTickMark val="out"/>
        <c:tickLblPos val="nextTo"/>
        <c:crossAx val="99356608"/>
        <c:crosses val="autoZero"/>
        <c:crossBetween val="midCat"/>
        <c:majorUnit val="2000"/>
        <c:minorUnit val="500"/>
      </c:valAx>
      <c:valAx>
        <c:axId val="99356608"/>
        <c:scaling>
          <c:orientation val="minMax"/>
          <c:min val="0"/>
        </c:scaling>
        <c:delete val="0"/>
        <c:axPos val="l"/>
        <c:title>
          <c:tx>
            <c:rich>
              <a:bodyPr rot="-5400000" vert="horz"/>
              <a:lstStyle/>
              <a:p>
                <a:pPr algn="ctr">
                  <a:defRPr/>
                </a:pPr>
                <a:r>
                  <a:rPr lang="en-US"/>
                  <a:t>elektr. Leistung</a:t>
                </a:r>
              </a:p>
            </c:rich>
          </c:tx>
          <c:layout>
            <c:manualLayout>
              <c:xMode val="edge"/>
              <c:yMode val="edge"/>
              <c:x val="1.1304312349557361E-2"/>
              <c:y val="0.30071535175750091"/>
            </c:manualLayout>
          </c:layout>
          <c:overlay val="0"/>
        </c:title>
        <c:numFmt formatCode="0%" sourceLinked="0"/>
        <c:majorTickMark val="out"/>
        <c:minorTickMark val="out"/>
        <c:tickLblPos val="nextTo"/>
        <c:crossAx val="99356032"/>
        <c:crosses val="autoZero"/>
        <c:crossBetween val="midCat"/>
        <c:majorUnit val="0.1"/>
        <c:minorUnit val="5.0000000000000024E-2"/>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5922396720269838"/>
          <c:y val="0.3509927551190935"/>
          <c:w val="0.39807779621219447"/>
          <c:h val="0.17330856114895737"/>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baseline="0">
                <a:solidFill>
                  <a:srgbClr val="CC0066"/>
                </a:solidFill>
              </a:rPr>
              <a:t>Wärme</a:t>
            </a:r>
          </a:p>
        </c:rich>
      </c:tx>
      <c:layout/>
      <c:overlay val="1"/>
      <c:spPr>
        <a:noFill/>
      </c:spPr>
    </c:title>
    <c:autoTitleDeleted val="0"/>
    <c:plotArea>
      <c:layout>
        <c:manualLayout>
          <c:layoutTarget val="inner"/>
          <c:xMode val="edge"/>
          <c:yMode val="edge"/>
          <c:x val="0.14032353405681025"/>
          <c:y val="5.8227501223364016E-2"/>
          <c:w val="0.78019869292842714"/>
          <c:h val="0.8327366382572966"/>
        </c:manualLayout>
      </c:layout>
      <c:scatterChart>
        <c:scatterStyle val="lineMarker"/>
        <c:varyColors val="0"/>
        <c:ser>
          <c:idx val="0"/>
          <c:order val="0"/>
          <c:tx>
            <c:v>JDL Wärmebedarf</c:v>
          </c:tx>
          <c:spPr>
            <a:ln w="22225">
              <a:solidFill>
                <a:schemeClr val="tx1"/>
              </a:solidFill>
            </a:ln>
          </c:spPr>
          <c:marker>
            <c:symbol val="none"/>
          </c:marker>
          <c:dPt>
            <c:idx val="0"/>
            <c:marker>
              <c:symbol val="circle"/>
              <c:size val="5"/>
              <c:spPr>
                <a:solidFill>
                  <a:schemeClr val="tx1"/>
                </a:solidFill>
              </c:spPr>
            </c:marker>
            <c:bubble3D val="0"/>
          </c:dPt>
          <c:dLbls>
            <c:dLbl>
              <c:idx val="0"/>
              <c:layout>
                <c:manualLayout>
                  <c:x val="4.5221326806289975E-3"/>
                  <c:y val="-2.1502735886827734E-3"/>
                </c:manualLayout>
              </c:layout>
              <c:tx>
                <c:strRef>
                  <c:f>'Auslegung thermisch'!$B$5</c:f>
                  <c:strCache>
                    <c:ptCount val="1"/>
                    <c:pt idx="0">
                      <c:v>265 kW</c:v>
                    </c:pt>
                  </c:strCache>
                </c:strRef>
              </c:tx>
              <c:spPr>
                <a:solidFill>
                  <a:schemeClr val="bg1"/>
                </a:solidFill>
              </c:spPr>
              <c:txPr>
                <a:bodyPr/>
                <a:lstStyle/>
                <a:p>
                  <a:pPr>
                    <a:defRPr/>
                  </a:pPr>
                  <a:endParaRPr lang="de-DE"/>
                </a:p>
              </c:txPr>
              <c:dLblPos val="r"/>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0.85569394936294729</c:v>
                </c:pt>
                <c:pt idx="2">
                  <c:v>0.8240889538891103</c:v>
                </c:pt>
                <c:pt idx="3">
                  <c:v>0.80248280947402684</c:v>
                </c:pt>
                <c:pt idx="4">
                  <c:v>0.78556203286543236</c:v>
                </c:pt>
                <c:pt idx="5">
                  <c:v>0.77144524733737296</c:v>
                </c:pt>
                <c:pt idx="6">
                  <c:v>0.75922384780873176</c:v>
                </c:pt>
                <c:pt idx="7">
                  <c:v>0.748382337227946</c:v>
                </c:pt>
                <c:pt idx="8">
                  <c:v>0.73859719008311142</c:v>
                </c:pt>
                <c:pt idx="9">
                  <c:v>0.72965069461019239</c:v>
                </c:pt>
                <c:pt idx="10">
                  <c:v>0.72138863577093093</c:v>
                </c:pt>
                <c:pt idx="11">
                  <c:v>0.71369738926459592</c:v>
                </c:pt>
                <c:pt idx="12">
                  <c:v>0.70649058287202915</c:v>
                </c:pt>
                <c:pt idx="13">
                  <c:v>0.69970087254182134</c:v>
                </c:pt>
                <c:pt idx="14">
                  <c:v>0.69327463344184903</c:v>
                </c:pt>
                <c:pt idx="15">
                  <c:v>0.6871684005764791</c:v>
                </c:pt>
                <c:pt idx="16">
                  <c:v>0.6813464054638958</c:v>
                </c:pt>
                <c:pt idx="17">
                  <c:v>0.67577882469478312</c:v>
                </c:pt>
                <c:pt idx="18">
                  <c:v>0.670440505325129</c:v>
                </c:pt>
                <c:pt idx="19">
                  <c:v>0.66531001829060887</c:v>
                </c:pt>
                <c:pt idx="20">
                  <c:v>0.66036894278822844</c:v>
                </c:pt>
                <c:pt idx="21">
                  <c:v>0.65560131665964283</c:v>
                </c:pt>
                <c:pt idx="22">
                  <c:v>0.65099320827915363</c:v>
                </c:pt>
                <c:pt idx="23">
                  <c:v>0.6465323788390831</c:v>
                </c:pt>
                <c:pt idx="24">
                  <c:v>0.64220801288340668</c:v>
                </c:pt>
                <c:pt idx="25">
                  <c:v>0.63801050105613588</c:v>
                </c:pt>
                <c:pt idx="26">
                  <c:v>0.63393126328279015</c:v>
                </c:pt>
                <c:pt idx="27">
                  <c:v>0.62996260360872036</c:v>
                </c:pt>
                <c:pt idx="28">
                  <c:v>0.62609759007474119</c:v>
                </c:pt>
                <c:pt idx="29">
                  <c:v>0.62232995457972073</c:v>
                </c:pt>
                <c:pt idx="30">
                  <c:v>0.61865400883610322</c:v>
                </c:pt>
                <c:pt idx="31">
                  <c:v>0.61506457338648191</c:v>
                </c:pt>
                <c:pt idx="32">
                  <c:v>0.6115569172991524</c:v>
                </c:pt>
                <c:pt idx="33">
                  <c:v>0.60812670665530377</c:v>
                </c:pt>
                <c:pt idx="34">
                  <c:v>0.60476996032071773</c:v>
                </c:pt>
                <c:pt idx="35">
                  <c:v>0.60148301178960439</c:v>
                </c:pt>
                <c:pt idx="36">
                  <c:v>0.59826247611860506</c:v>
                </c:pt>
                <c:pt idx="37">
                  <c:v>0.59510522115045894</c:v>
                </c:pt>
                <c:pt idx="38">
                  <c:v>0.59200834237080602</c:v>
                </c:pt>
                <c:pt idx="39">
                  <c:v>0.58896914085658736</c:v>
                </c:pt>
                <c:pt idx="40">
                  <c:v>0.58598510386694913</c:v>
                </c:pt>
                <c:pt idx="41">
                  <c:v>0.58305388770231015</c:v>
                </c:pt>
                <c:pt idx="42">
                  <c:v>0.5801733025180611</c:v>
                </c:pt>
                <c:pt idx="43">
                  <c:v>0.57734129882908936</c:v>
                </c:pt>
                <c:pt idx="44">
                  <c:v>0.57455595548219085</c:v>
                </c:pt>
                <c:pt idx="45">
                  <c:v>0.57181546890719848</c:v>
                </c:pt>
                <c:pt idx="46">
                  <c:v>0.56911814348566758</c:v>
                </c:pt>
                <c:pt idx="47">
                  <c:v>0.56646238289931028</c:v>
                </c:pt>
                <c:pt idx="48">
                  <c:v>0.56384668233992086</c:v>
                </c:pt>
                <c:pt idx="49">
                  <c:v>0.56126962147895587</c:v>
                </c:pt>
                <c:pt idx="50">
                  <c:v>0.55872985810879305</c:v>
                </c:pt>
                <c:pt idx="51">
                  <c:v>0.55622612237942803</c:v>
                </c:pt>
                <c:pt idx="52">
                  <c:v>0.55375721156433788</c:v>
                </c:pt>
                <c:pt idx="53">
                  <c:v>0.55132198529774112</c:v>
                </c:pt>
                <c:pt idx="54">
                  <c:v>0.5489193612327562</c:v>
                </c:pt>
                <c:pt idx="55">
                  <c:v>0.54654831107620216</c:v>
                </c:pt>
                <c:pt idx="56">
                  <c:v>0.54420785696115048</c:v>
                </c:pt>
                <c:pt idx="57">
                  <c:v>0.54189706812297478</c:v>
                </c:pt>
                <c:pt idx="58">
                  <c:v>0.53961505784865527</c:v>
                </c:pt>
                <c:pt idx="59">
                  <c:v>0.53736098067257454</c:v>
                </c:pt>
                <c:pt idx="60">
                  <c:v>0.53513402979507063</c:v>
                </c:pt>
                <c:pt idx="61">
                  <c:v>0.53293343470265309</c:v>
                </c:pt>
                <c:pt idx="62">
                  <c:v>0.53075845897109664</c:v>
                </c:pt>
                <c:pt idx="63">
                  <c:v>0.52860839823465233</c:v>
                </c:pt>
                <c:pt idx="64">
                  <c:v>0.52648257830638845</c:v>
                </c:pt>
                <c:pt idx="65">
                  <c:v>0.52438035343624245</c:v>
                </c:pt>
                <c:pt idx="66">
                  <c:v>0.52230110469473945</c:v>
                </c:pt>
                <c:pt idx="67">
                  <c:v>0.52024423847155532</c:v>
                </c:pt>
                <c:pt idx="68">
                  <c:v>0.51820918507917824</c:v>
                </c:pt>
                <c:pt idx="69">
                  <c:v>0.51619539745288345</c:v>
                </c:pt>
                <c:pt idx="70">
                  <c:v>0.51420234993908376</c:v>
                </c:pt>
                <c:pt idx="71">
                  <c:v>0.51222953716487596</c:v>
                </c:pt>
                <c:pt idx="72">
                  <c:v>0.51027647298228296</c:v>
                </c:pt>
                <c:pt idx="73">
                  <c:v>0.50834268948128869</c:v>
                </c:pt>
                <c:pt idx="74">
                  <c:v>0.50642773606630798</c:v>
                </c:pt>
                <c:pt idx="75">
                  <c:v>0.5045311785912161</c:v>
                </c:pt>
                <c:pt idx="76">
                  <c:v>0.50265259854849498</c:v>
                </c:pt>
                <c:pt idx="77">
                  <c:v>0.50079159230844805</c:v>
                </c:pt>
                <c:pt idx="78">
                  <c:v>0.49894777040478355</c:v>
                </c:pt>
                <c:pt idx="79">
                  <c:v>0.49712075686318302</c:v>
                </c:pt>
                <c:pt idx="80">
                  <c:v>0.49531018856976339</c:v>
                </c:pt>
                <c:pt idx="81">
                  <c:v>0.49351571467658994</c:v>
                </c:pt>
                <c:pt idx="82">
                  <c:v>0.49173699604164345</c:v>
                </c:pt>
                <c:pt idx="83">
                  <c:v>0.48997370470084489</c:v>
                </c:pt>
                <c:pt idx="84">
                  <c:v>0.48822552336994485</c:v>
                </c:pt>
                <c:pt idx="85">
                  <c:v>0.48649214497425086</c:v>
                </c:pt>
                <c:pt idx="86">
                  <c:v>0.48477327220433086</c:v>
                </c:pt>
                <c:pt idx="87">
                  <c:v>0.48306861709597271</c:v>
                </c:pt>
                <c:pt idx="88">
                  <c:v>0.48137790063281383</c:v>
                </c:pt>
                <c:pt idx="89">
                  <c:v>0.47970085237017379</c:v>
                </c:pt>
                <c:pt idx="90">
                  <c:v>0.47803721007873412</c:v>
                </c:pt>
                <c:pt idx="91">
                  <c:v>0.47638671940681088</c:v>
                </c:pt>
                <c:pt idx="92">
                  <c:v>0.4747491335600551</c:v>
                </c:pt>
                <c:pt idx="93">
                  <c:v>0.47312421299750507</c:v>
                </c:pt>
                <c:pt idx="94">
                  <c:v>0.47151172514298745</c:v>
                </c:pt>
                <c:pt idx="95">
                  <c:v>0.46991144411093855</c:v>
                </c:pt>
                <c:pt idx="96">
                  <c:v>0.46832315044578166</c:v>
                </c:pt>
                <c:pt idx="97">
                  <c:v>0.46674663087405588</c:v>
                </c:pt>
                <c:pt idx="98">
                  <c:v>0.46518167806854938</c:v>
                </c:pt>
                <c:pt idx="99">
                  <c:v>0.46362809042373643</c:v>
                </c:pt>
                <c:pt idx="100">
                  <c:v>0.46208567184187233</c:v>
                </c:pt>
                <c:pt idx="101">
                  <c:v>0.46055423152913655</c:v>
                </c:pt>
                <c:pt idx="102">
                  <c:v>0.45903358380125692</c:v>
                </c:pt>
                <c:pt idx="103">
                  <c:v>0.45752354789808836</c:v>
                </c:pt>
                <c:pt idx="104">
                  <c:v>0.45602394780664901</c:v>
                </c:pt>
                <c:pt idx="105">
                  <c:v>0.45453461209215051</c:v>
                </c:pt>
                <c:pt idx="106">
                  <c:v>0.45305537373658999</c:v>
                </c:pt>
                <c:pt idx="107">
                  <c:v>0.45158606998449691</c:v>
                </c:pt>
                <c:pt idx="108">
                  <c:v>0.45012654219545312</c:v>
                </c:pt>
                <c:pt idx="109">
                  <c:v>0.44867663570303062</c:v>
                </c:pt>
                <c:pt idx="110">
                  <c:v>0.4472361996798101</c:v>
                </c:pt>
                <c:pt idx="111">
                  <c:v>0.44580508700816623</c:v>
                </c:pt>
                <c:pt idx="112">
                  <c:v>0.44438315415652319</c:v>
                </c:pt>
                <c:pt idx="113">
                  <c:v>0.44297026106080284</c:v>
                </c:pt>
                <c:pt idx="114">
                  <c:v>0.44156627101080359</c:v>
                </c:pt>
                <c:pt idx="115">
                  <c:v>0.44017105054126304</c:v>
                </c:pt>
                <c:pt idx="116">
                  <c:v>0.43878446932737314</c:v>
                </c:pt>
                <c:pt idx="117">
                  <c:v>0.43740640008452791</c:v>
                </c:pt>
                <c:pt idx="118">
                  <c:v>0.43603671847210002</c:v>
                </c:pt>
                <c:pt idx="119">
                  <c:v>0.43467530300104917</c:v>
                </c:pt>
                <c:pt idx="120">
                  <c:v>0.43332203494518018</c:v>
                </c:pt>
                <c:pt idx="121">
                  <c:v>0.43197679825587654</c:v>
                </c:pt>
                <c:pt idx="122">
                  <c:v>0.4306394794801478</c:v>
                </c:pt>
                <c:pt idx="123">
                  <c:v>0.42930996768183305</c:v>
                </c:pt>
                <c:pt idx="124">
                  <c:v>0.42798815436581716</c:v>
                </c:pt>
                <c:pt idx="125">
                  <c:v>0.42667393340511905</c:v>
                </c:pt>
                <c:pt idx="126">
                  <c:v>0.42536720097072267</c:v>
                </c:pt>
                <c:pt idx="127">
                  <c:v>0.42406785546402559</c:v>
                </c:pt>
                <c:pt idx="128">
                  <c:v>0.42277579745178906</c:v>
                </c:pt>
                <c:pt idx="129">
                  <c:v>0.42149092960347567</c:v>
                </c:pt>
                <c:pt idx="130">
                  <c:v>0.42021315663087278</c:v>
                </c:pt>
                <c:pt idx="131">
                  <c:v>0.4189423852298978</c:v>
                </c:pt>
                <c:pt idx="132">
                  <c:v>0.41767852402449324</c:v>
                </c:pt>
                <c:pt idx="133">
                  <c:v>0.41642148351251917</c:v>
                </c:pt>
                <c:pt idx="134">
                  <c:v>0.4151711760135598</c:v>
                </c:pt>
                <c:pt idx="135">
                  <c:v>0.41392751561855978</c:v>
                </c:pt>
                <c:pt idx="136">
                  <c:v>0.41269041814121699</c:v>
                </c:pt>
                <c:pt idx="137">
                  <c:v>0.41145980107105262</c:v>
                </c:pt>
                <c:pt idx="138">
                  <c:v>0.41023558352809564</c:v>
                </c:pt>
                <c:pt idx="139">
                  <c:v>0.40901768621910861</c:v>
                </c:pt>
                <c:pt idx="140">
                  <c:v>0.40780603139529548</c:v>
                </c:pt>
                <c:pt idx="141">
                  <c:v>0.40660054281142999</c:v>
                </c:pt>
                <c:pt idx="142">
                  <c:v>0.40540114568634722</c:v>
                </c:pt>
                <c:pt idx="143">
                  <c:v>0.40420776666474245</c:v>
                </c:pt>
                <c:pt idx="144">
                  <c:v>0.40302033378022861</c:v>
                </c:pt>
                <c:pt idx="145">
                  <c:v>0.4018387764195972</c:v>
                </c:pt>
                <c:pt idx="146">
                  <c:v>0.40066302528824116</c:v>
                </c:pt>
                <c:pt idx="147">
                  <c:v>0.39949301237668966</c:v>
                </c:pt>
                <c:pt idx="148">
                  <c:v>0.39832867092821422</c:v>
                </c:pt>
                <c:pt idx="149">
                  <c:v>0.39716993540746459</c:v>
                </c:pt>
                <c:pt idx="150">
                  <c:v>0.39601674147009369</c:v>
                </c:pt>
                <c:pt idx="151">
                  <c:v>0.39486902593333573</c:v>
                </c:pt>
                <c:pt idx="152">
                  <c:v>0.39372672674750064</c:v>
                </c:pt>
                <c:pt idx="153">
                  <c:v>0.39258978296835023</c:v>
                </c:pt>
                <c:pt idx="154">
                  <c:v>0.39145813473032376</c:v>
                </c:pt>
                <c:pt idx="155">
                  <c:v>0.39033172322058152</c:v>
                </c:pt>
                <c:pt idx="156">
                  <c:v>0.38921049065383539</c:v>
                </c:pt>
                <c:pt idx="157">
                  <c:v>0.38809438024793874</c:v>
                </c:pt>
                <c:pt idx="158">
                  <c:v>0.38698333620020786</c:v>
                </c:pt>
                <c:pt idx="159">
                  <c:v>0.38587730366444828</c:v>
                </c:pt>
                <c:pt idx="160">
                  <c:v>0.38477622872865946</c:v>
                </c:pt>
                <c:pt idx="161">
                  <c:v>0.38368005839339769</c:v>
                </c:pt>
                <c:pt idx="162">
                  <c:v>0.38258874055076775</c:v>
                </c:pt>
                <c:pt idx="163">
                  <c:v>0.38150222396402766</c:v>
                </c:pt>
                <c:pt idx="164">
                  <c:v>0.38042045824777992</c:v>
                </c:pt>
                <c:pt idx="165">
                  <c:v>0.37934339384873228</c:v>
                </c:pt>
                <c:pt idx="166">
                  <c:v>0.37827098202700604</c:v>
                </c:pt>
                <c:pt idx="167">
                  <c:v>0.37720317483797461</c:v>
                </c:pt>
                <c:pt idx="168">
                  <c:v>0.37613992511461358</c:v>
                </c:pt>
                <c:pt idx="169">
                  <c:v>0.37508118645034505</c:v>
                </c:pt>
                <c:pt idx="170">
                  <c:v>0.37402691318235948</c:v>
                </c:pt>
                <c:pt idx="171">
                  <c:v>0.37297706037539902</c:v>
                </c:pt>
                <c:pt idx="172">
                  <c:v>0.37193158380598679</c:v>
                </c:pt>
                <c:pt idx="173">
                  <c:v>0.37089043994708815</c:v>
                </c:pt>
                <c:pt idx="174">
                  <c:v>0.36985358595318873</c:v>
                </c:pt>
                <c:pt idx="175">
                  <c:v>0.36882097964577576</c:v>
                </c:pt>
                <c:pt idx="176">
                  <c:v>0.36779257949920985</c:v>
                </c:pt>
                <c:pt idx="177">
                  <c:v>0.36676834462697461</c:v>
                </c:pt>
                <c:pt idx="178">
                  <c:v>0.36574823476829166</c:v>
                </c:pt>
                <c:pt idx="179">
                  <c:v>0.36473221027508951</c:v>
                </c:pt>
                <c:pt idx="180">
                  <c:v>0.3637202320993147</c:v>
                </c:pt>
                <c:pt idx="181">
                  <c:v>0.36271226178057492</c:v>
                </c:pt>
                <c:pt idx="182">
                  <c:v>0.36170826143410317</c:v>
                </c:pt>
                <c:pt idx="183">
                  <c:v>0.36070819373903296</c:v>
                </c:pt>
                <c:pt idx="184">
                  <c:v>0.35971202192697582</c:v>
                </c:pt>
                <c:pt idx="185">
                  <c:v>0.35871970977088929</c:v>
                </c:pt>
                <c:pt idx="186">
                  <c:v>0.35773122157422976</c:v>
                </c:pt>
                <c:pt idx="187">
                  <c:v>0.35674652216037839</c:v>
                </c:pt>
                <c:pt idx="188">
                  <c:v>0.3557655768623339</c:v>
                </c:pt>
                <c:pt idx="189">
                  <c:v>0.35478835151266319</c:v>
                </c:pt>
                <c:pt idx="190">
                  <c:v>0.35381481243370183</c:v>
                </c:pt>
                <c:pt idx="191">
                  <c:v>0.35284492642799758</c:v>
                </c:pt>
                <c:pt idx="192">
                  <c:v>0.3518786607689891</c:v>
                </c:pt>
                <c:pt idx="193">
                  <c:v>0.35091598319191342</c:v>
                </c:pt>
                <c:pt idx="194">
                  <c:v>0.34995686188493491</c:v>
                </c:pt>
                <c:pt idx="195">
                  <c:v>0.34900126548048926</c:v>
                </c:pt>
                <c:pt idx="196">
                  <c:v>0.34804916304683686</c:v>
                </c:pt>
                <c:pt idx="197">
                  <c:v>0.34710052407981795</c:v>
                </c:pt>
                <c:pt idx="198">
                  <c:v>0.34615531849480641</c:v>
                </c:pt>
                <c:pt idx="199">
                  <c:v>0.34521351661885302</c:v>
                </c:pt>
                <c:pt idx="200">
                  <c:v>0.34427508918301553</c:v>
                </c:pt>
                <c:pt idx="201">
                  <c:v>0.34334000731486891</c:v>
                </c:pt>
                <c:pt idx="202">
                  <c:v>0.3424082425311914</c:v>
                </c:pt>
                <c:pt idx="203">
                  <c:v>0.34147976673081948</c:v>
                </c:pt>
                <c:pt idx="204">
                  <c:v>0.34055455218767094</c:v>
                </c:pt>
                <c:pt idx="205">
                  <c:v>0.33963257154392656</c:v>
                </c:pt>
                <c:pt idx="206">
                  <c:v>0.33871379780336952</c:v>
                </c:pt>
                <c:pt idx="207">
                  <c:v>0.33779820432487684</c:v>
                </c:pt>
                <c:pt idx="208">
                  <c:v>0.3368857648160587</c:v>
                </c:pt>
                <c:pt idx="209">
                  <c:v>0.33597645332704129</c:v>
                </c:pt>
                <c:pt idx="210">
                  <c:v>0.33507024424439058</c:v>
                </c:pt>
                <c:pt idx="211">
                  <c:v>0.33416711228517149</c:v>
                </c:pt>
                <c:pt idx="212">
                  <c:v>0.33326703249113954</c:v>
                </c:pt>
                <c:pt idx="213">
                  <c:v>0.33236998022306197</c:v>
                </c:pt>
                <c:pt idx="214">
                  <c:v>0.33147593115516405</c:v>
                </c:pt>
                <c:pt idx="215">
                  <c:v>0.33058486126969788</c:v>
                </c:pt>
                <c:pt idx="216">
                  <c:v>0.32969674685162886</c:v>
                </c:pt>
                <c:pt idx="217">
                  <c:v>0.32881156448343973</c:v>
                </c:pt>
                <c:pt idx="218">
                  <c:v>0.32792929104004609</c:v>
                </c:pt>
                <c:pt idx="219">
                  <c:v>0.32704990368382192</c:v>
                </c:pt>
                <c:pt idx="220">
                  <c:v>0.32617337985973238</c:v>
                </c:pt>
                <c:pt idx="221">
                  <c:v>0.32529969729056996</c:v>
                </c:pt>
                <c:pt idx="222">
                  <c:v>0.32442883397229338</c:v>
                </c:pt>
                <c:pt idx="223">
                  <c:v>0.32356076816946377</c:v>
                </c:pt>
                <c:pt idx="224">
                  <c:v>0.3226954784107785</c:v>
                </c:pt>
                <c:pt idx="225">
                  <c:v>0.32183294348469793</c:v>
                </c:pt>
                <c:pt idx="226">
                  <c:v>0.32097314243516417</c:v>
                </c:pt>
                <c:pt idx="227">
                  <c:v>0.32011605455740899</c:v>
                </c:pt>
                <c:pt idx="228">
                  <c:v>0.31926165939384799</c:v>
                </c:pt>
                <c:pt idx="229">
                  <c:v>0.31840993673006079</c:v>
                </c:pt>
                <c:pt idx="230">
                  <c:v>0.31756086659085259</c:v>
                </c:pt>
                <c:pt idx="231">
                  <c:v>0.31671442923639692</c:v>
                </c:pt>
                <c:pt idx="232">
                  <c:v>0.31587060515845722</c:v>
                </c:pt>
                <c:pt idx="233">
                  <c:v>0.31502937507668438</c:v>
                </c:pt>
                <c:pt idx="234">
                  <c:v>0.3141907199349897</c:v>
                </c:pt>
                <c:pt idx="235">
                  <c:v>0.31335462089799049</c:v>
                </c:pt>
                <c:pt idx="236">
                  <c:v>0.31252105934752739</c:v>
                </c:pt>
                <c:pt idx="237">
                  <c:v>0.3116900168792498</c:v>
                </c:pt>
                <c:pt idx="238">
                  <c:v>0.31086147529927122</c:v>
                </c:pt>
                <c:pt idx="239">
                  <c:v>0.31003541662088863</c:v>
                </c:pt>
                <c:pt idx="240">
                  <c:v>0.30921182306136807</c:v>
                </c:pt>
                <c:pt idx="241">
                  <c:v>0.30839067703879208</c:v>
                </c:pt>
                <c:pt idx="242">
                  <c:v>0.30757196116897012</c:v>
                </c:pt>
                <c:pt idx="243">
                  <c:v>0.30675565826240703</c:v>
                </c:pt>
                <c:pt idx="244">
                  <c:v>0.30594175132133272</c:v>
                </c:pt>
                <c:pt idx="245">
                  <c:v>0.30513022353678676</c:v>
                </c:pt>
                <c:pt idx="246">
                  <c:v>0.30432105828576106</c:v>
                </c:pt>
                <c:pt idx="247">
                  <c:v>0.30351423912839559</c:v>
                </c:pt>
                <c:pt idx="248">
                  <c:v>0.30270974980522847</c:v>
                </c:pt>
                <c:pt idx="249">
                  <c:v>0.30190757423449799</c:v>
                </c:pt>
                <c:pt idx="250">
                  <c:v>0.30110769650949576</c:v>
                </c:pt>
                <c:pt idx="251">
                  <c:v>0.30031010089596943</c:v>
                </c:pt>
                <c:pt idx="252">
                  <c:v>0.29951477182957464</c:v>
                </c:pt>
                <c:pt idx="253">
                  <c:v>0.29872169391337366</c:v>
                </c:pt>
                <c:pt idx="254">
                  <c:v>0.29793085191538171</c:v>
                </c:pt>
                <c:pt idx="255">
                  <c:v>0.29714223076615787</c:v>
                </c:pt>
                <c:pt idx="256">
                  <c:v>0.29635581555644108</c:v>
                </c:pt>
                <c:pt idx="257">
                  <c:v>0.29557159153482859</c:v>
                </c:pt>
                <c:pt idx="258">
                  <c:v>0.29478954410549874</c:v>
                </c:pt>
                <c:pt idx="259">
                  <c:v>0.29400965882597341</c:v>
                </c:pt>
                <c:pt idx="260">
                  <c:v>0.29323192140492238</c:v>
                </c:pt>
                <c:pt idx="261">
                  <c:v>0.29245631770000668</c:v>
                </c:pt>
                <c:pt idx="262">
                  <c:v>0.29168283371576142</c:v>
                </c:pt>
                <c:pt idx="263">
                  <c:v>0.29091145560151632</c:v>
                </c:pt>
                <c:pt idx="264">
                  <c:v>0.2901421696493538</c:v>
                </c:pt>
                <c:pt idx="265">
                  <c:v>0.2893749622921028</c:v>
                </c:pt>
                <c:pt idx="266">
                  <c:v>0.28860982010136926</c:v>
                </c:pt>
                <c:pt idx="267">
                  <c:v>0.28784672978560022</c:v>
                </c:pt>
                <c:pt idx="268">
                  <c:v>0.28708567818818342</c:v>
                </c:pt>
                <c:pt idx="269">
                  <c:v>0.28632665228557908</c:v>
                </c:pt>
                <c:pt idx="270">
                  <c:v>0.28556963918548528</c:v>
                </c:pt>
                <c:pt idx="271">
                  <c:v>0.2848146261250345</c:v>
                </c:pt>
                <c:pt idx="272">
                  <c:v>0.2840616004690224</c:v>
                </c:pt>
                <c:pt idx="273">
                  <c:v>0.28331054970816627</c:v>
                </c:pt>
                <c:pt idx="274">
                  <c:v>0.28256146145739491</c:v>
                </c:pt>
                <c:pt idx="275">
                  <c:v>0.28181432345416602</c:v>
                </c:pt>
                <c:pt idx="276">
                  <c:v>0.28106912355681379</c:v>
                </c:pt>
                <c:pt idx="277">
                  <c:v>0.28032584974292452</c:v>
                </c:pt>
                <c:pt idx="278">
                  <c:v>0.27958449010773967</c:v>
                </c:pt>
                <c:pt idx="279">
                  <c:v>0.27884503286258511</c:v>
                </c:pt>
                <c:pt idx="280">
                  <c:v>0.27810746633332872</c:v>
                </c:pt>
                <c:pt idx="281">
                  <c:v>0.27737177895886211</c:v>
                </c:pt>
                <c:pt idx="282">
                  <c:v>0.27663795928960921</c:v>
                </c:pt>
                <c:pt idx="283">
                  <c:v>0.27590599598605803</c:v>
                </c:pt>
                <c:pt idx="284">
                  <c:v>0.27517587781731956</c:v>
                </c:pt>
                <c:pt idx="285">
                  <c:v>0.27444759365970706</c:v>
                </c:pt>
                <c:pt idx="286">
                  <c:v>0.27372113249534225</c:v>
                </c:pt>
                <c:pt idx="287">
                  <c:v>0.27299648341078186</c:v>
                </c:pt>
                <c:pt idx="288">
                  <c:v>0.27227363559566842</c:v>
                </c:pt>
                <c:pt idx="289">
                  <c:v>0.27155257834140156</c:v>
                </c:pt>
                <c:pt idx="290">
                  <c:v>0.27083330103983294</c:v>
                </c:pt>
                <c:pt idx="291">
                  <c:v>0.2701157931819802</c:v>
                </c:pt>
                <c:pt idx="292">
                  <c:v>0.26940004435676357</c:v>
                </c:pt>
                <c:pt idx="293">
                  <c:v>0.26868604424976139</c:v>
                </c:pt>
                <c:pt idx="294">
                  <c:v>0.26797378264198668</c:v>
                </c:pt>
                <c:pt idx="295">
                  <c:v>0.26726324940868296</c:v>
                </c:pt>
                <c:pt idx="296">
                  <c:v>0.26655443451813909</c:v>
                </c:pt>
                <c:pt idx="297">
                  <c:v>0.26584732803052269</c:v>
                </c:pt>
                <c:pt idx="298">
                  <c:v>0.26514192009673343</c:v>
                </c:pt>
                <c:pt idx="299">
                  <c:v>0.26443820095727288</c:v>
                </c:pt>
                <c:pt idx="300">
                  <c:v>0.2637361609411325</c:v>
                </c:pt>
                <c:pt idx="301">
                  <c:v>0.26303579046469994</c:v>
                </c:pt>
                <c:pt idx="302">
                  <c:v>0.2623370800306819</c:v>
                </c:pt>
                <c:pt idx="303">
                  <c:v>0.2616400202270428</c:v>
                </c:pt>
                <c:pt idx="304">
                  <c:v>0.26094460172596223</c:v>
                </c:pt>
                <c:pt idx="305">
                  <c:v>0.26025081528280591</c:v>
                </c:pt>
                <c:pt idx="306">
                  <c:v>0.25955865173511505</c:v>
                </c:pt>
                <c:pt idx="307">
                  <c:v>0.25886810200160881</c:v>
                </c:pt>
                <c:pt idx="308">
                  <c:v>0.25817915708120442</c:v>
                </c:pt>
                <c:pt idx="309">
                  <c:v>0.2574918080520503</c:v>
                </c:pt>
                <c:pt idx="310">
                  <c:v>0.25680604607057556</c:v>
                </c:pt>
                <c:pt idx="311">
                  <c:v>0.25612186237055223</c:v>
                </c:pt>
                <c:pt idx="312">
                  <c:v>0.25543924826217324</c:v>
                </c:pt>
                <c:pt idx="313">
                  <c:v>0.25475819513114362</c:v>
                </c:pt>
                <c:pt idx="314">
                  <c:v>0.25407869443778541</c:v>
                </c:pt>
                <c:pt idx="315">
                  <c:v>0.2534007377161559</c:v>
                </c:pt>
                <c:pt idx="316">
                  <c:v>0.25272431657317906</c:v>
                </c:pt>
                <c:pt idx="317">
                  <c:v>0.25204942268779029</c:v>
                </c:pt>
                <c:pt idx="318">
                  <c:v>0.25137604781009359</c:v>
                </c:pt>
                <c:pt idx="319">
                  <c:v>0.25070418376053105</c:v>
                </c:pt>
                <c:pt idx="320">
                  <c:v>0.25003382242906491</c:v>
                </c:pt>
                <c:pt idx="321">
                  <c:v>0.24936495577437134</c:v>
                </c:pt>
                <c:pt idx="322">
                  <c:v>0.24869757582304675</c:v>
                </c:pt>
                <c:pt idx="323">
                  <c:v>0.24803167466882436</c:v>
                </c:pt>
                <c:pt idx="324">
                  <c:v>0.24736724447180392</c:v>
                </c:pt>
                <c:pt idx="325">
                  <c:v>0.24670427745769086</c:v>
                </c:pt>
                <c:pt idx="326">
                  <c:v>0.2460427659170481</c:v>
                </c:pt>
                <c:pt idx="327">
                  <c:v>0.24538270220455727</c:v>
                </c:pt>
                <c:pt idx="328">
                  <c:v>0.24472407873829183</c:v>
                </c:pt>
                <c:pt idx="329">
                  <c:v>0.24406688799899945</c:v>
                </c:pt>
                <c:pt idx="330">
                  <c:v>0.24341112252939523</c:v>
                </c:pt>
                <c:pt idx="331">
                  <c:v>0.24275677493346559</c:v>
                </c:pt>
                <c:pt idx="332">
                  <c:v>0.2421038378757806</c:v>
                </c:pt>
                <c:pt idx="333">
                  <c:v>0.24145230408081764</c:v>
                </c:pt>
                <c:pt idx="334">
                  <c:v>0.24080216633229357</c:v>
                </c:pt>
                <c:pt idx="335">
                  <c:v>0.24015341747250651</c:v>
                </c:pt>
                <c:pt idx="336">
                  <c:v>0.23950605040168738</c:v>
                </c:pt>
                <c:pt idx="337">
                  <c:v>0.23886005807735977</c:v>
                </c:pt>
                <c:pt idx="338">
                  <c:v>0.23821543351370988</c:v>
                </c:pt>
                <c:pt idx="339">
                  <c:v>0.23757216978096329</c:v>
                </c:pt>
                <c:pt idx="340">
                  <c:v>0.23693026000477269</c:v>
                </c:pt>
                <c:pt idx="341">
                  <c:v>0.23628969736561267</c:v>
                </c:pt>
                <c:pt idx="342">
                  <c:v>0.23565047509818293</c:v>
                </c:pt>
                <c:pt idx="343">
                  <c:v>0.23501258649082035</c:v>
                </c:pt>
                <c:pt idx="344">
                  <c:v>0.2343760248849186</c:v>
                </c:pt>
                <c:pt idx="345">
                  <c:v>0.23374078367435569</c:v>
                </c:pt>
                <c:pt idx="346">
                  <c:v>0.23310685630493</c:v>
                </c:pt>
                <c:pt idx="347">
                  <c:v>0.23247423627380304</c:v>
                </c:pt>
                <c:pt idx="348">
                  <c:v>0.23184291712895022</c:v>
                </c:pt>
                <c:pt idx="349">
                  <c:v>0.23121289246861942</c:v>
                </c:pt>
                <c:pt idx="350">
                  <c:v>0.23058415594079618</c:v>
                </c:pt>
                <c:pt idx="351">
                  <c:v>0.22995670124267631</c:v>
                </c:pt>
                <c:pt idx="352">
                  <c:v>0.22933052212014637</c:v>
                </c:pt>
                <c:pt idx="353">
                  <c:v>0.22870561236726938</c:v>
                </c:pt>
                <c:pt idx="354">
                  <c:v>0.22808196582577922</c:v>
                </c:pt>
                <c:pt idx="355">
                  <c:v>0.2274595763845807</c:v>
                </c:pt>
                <c:pt idx="356">
                  <c:v>0.22683843797925618</c:v>
                </c:pt>
                <c:pt idx="357">
                  <c:v>0.22621854459157975</c:v>
                </c:pt>
                <c:pt idx="358">
                  <c:v>0.22559989024903659</c:v>
                </c:pt>
                <c:pt idx="359">
                  <c:v>0.22498246902434926</c:v>
                </c:pt>
                <c:pt idx="360">
                  <c:v>0.22436627503501017</c:v>
                </c:pt>
                <c:pt idx="361">
                  <c:v>0.22375130244282027</c:v>
                </c:pt>
                <c:pt idx="362">
                  <c:v>0.22313754545343345</c:v>
                </c:pt>
                <c:pt idx="363">
                  <c:v>0.22252499831590711</c:v>
                </c:pt>
                <c:pt idx="364">
                  <c:v>0.22191365532225826</c:v>
                </c:pt>
                <c:pt idx="365">
                  <c:v>0.22130351080702604</c:v>
                </c:pt>
                <c:pt idx="366">
                  <c:v>0.220694559146839</c:v>
                </c:pt>
                <c:pt idx="367">
                  <c:v>0.2200867947599886</c:v>
                </c:pt>
                <c:pt idx="368">
                  <c:v>0.21948021210600777</c:v>
                </c:pt>
                <c:pt idx="369">
                  <c:v>0.2188748056852553</c:v>
                </c:pt>
                <c:pt idx="370">
                  <c:v>0.21827057003850525</c:v>
                </c:pt>
                <c:pt idx="371">
                  <c:v>0.21766749974654132</c:v>
                </c:pt>
                <c:pt idx="372">
                  <c:v>0.21706558942975729</c:v>
                </c:pt>
                <c:pt idx="373">
                  <c:v>0.21646483374776104</c:v>
                </c:pt>
                <c:pt idx="374">
                  <c:v>0.21586522739898528</c:v>
                </c:pt>
                <c:pt idx="375">
                  <c:v>0.21526676512030174</c:v>
                </c:pt>
                <c:pt idx="376">
                  <c:v>0.21466944168664137</c:v>
                </c:pt>
                <c:pt idx="377">
                  <c:v>0.21407325191061799</c:v>
                </c:pt>
                <c:pt idx="378">
                  <c:v>0.21347819064215801</c:v>
                </c:pt>
                <c:pt idx="379">
                  <c:v>0.21288425276813394</c:v>
                </c:pt>
                <c:pt idx="380">
                  <c:v>0.2122914332120025</c:v>
                </c:pt>
                <c:pt idx="381">
                  <c:v>0.21169972693344752</c:v>
                </c:pt>
                <c:pt idx="382">
                  <c:v>0.21110912892802713</c:v>
                </c:pt>
                <c:pt idx="383">
                  <c:v>0.21051963422682518</c:v>
                </c:pt>
                <c:pt idx="384">
                  <c:v>0.2099312378961069</c:v>
                </c:pt>
                <c:pt idx="385">
                  <c:v>0.20934393503697935</c:v>
                </c:pt>
                <c:pt idx="386">
                  <c:v>0.20875772078505517</c:v>
                </c:pt>
                <c:pt idx="387">
                  <c:v>0.20817259031012114</c:v>
                </c:pt>
                <c:pt idx="388">
                  <c:v>0.20758853881580996</c:v>
                </c:pt>
                <c:pt idx="389">
                  <c:v>0.20700556153927752</c:v>
                </c:pt>
                <c:pt idx="390">
                  <c:v>0.20642365375088201</c:v>
                </c:pt>
                <c:pt idx="391">
                  <c:v>0.20584281075386901</c:v>
                </c:pt>
                <c:pt idx="392">
                  <c:v>0.20526302788405837</c:v>
                </c:pt>
                <c:pt idx="393">
                  <c:v>0.20468430050953657</c:v>
                </c:pt>
                <c:pt idx="394">
                  <c:v>0.20410662403035196</c:v>
                </c:pt>
                <c:pt idx="395">
                  <c:v>0.20352999387821324</c:v>
                </c:pt>
                <c:pt idx="396">
                  <c:v>0.20295440551619248</c:v>
                </c:pt>
                <c:pt idx="397">
                  <c:v>0.20237985443843132</c:v>
                </c:pt>
                <c:pt idx="398">
                  <c:v>0.20180633616984989</c:v>
                </c:pt>
                <c:pt idx="399">
                  <c:v>0.20123384626586061</c:v>
                </c:pt>
                <c:pt idx="400">
                  <c:v>0.20066238031208394</c:v>
                </c:pt>
                <c:pt idx="401">
                  <c:v>0.20009193392406854</c:v>
                </c:pt>
                <c:pt idx="402">
                  <c:v>0.19952250274701433</c:v>
                </c:pt>
                <c:pt idx="403">
                  <c:v>0.19895408245549828</c:v>
                </c:pt>
                <c:pt idx="404">
                  <c:v>0.19838666875320432</c:v>
                </c:pt>
                <c:pt idx="405">
                  <c:v>0.19782025737265629</c:v>
                </c:pt>
                <c:pt idx="406">
                  <c:v>0.19725484407495264</c:v>
                </c:pt>
                <c:pt idx="407">
                  <c:v>0.19669042464950637</c:v>
                </c:pt>
                <c:pt idx="408">
                  <c:v>0.19612699491378605</c:v>
                </c:pt>
                <c:pt idx="409">
                  <c:v>0.19556455071306111</c:v>
                </c:pt>
                <c:pt idx="410">
                  <c:v>0.19500308792014942</c:v>
                </c:pt>
                <c:pt idx="411">
                  <c:v>0.19444260243516787</c:v>
                </c:pt>
                <c:pt idx="412">
                  <c:v>0.19388309018528593</c:v>
                </c:pt>
                <c:pt idx="413">
                  <c:v>0.19332454712448199</c:v>
                </c:pt>
                <c:pt idx="414">
                  <c:v>0.19276696923330272</c:v>
                </c:pt>
                <c:pt idx="415">
                  <c:v>0.19221035251862439</c:v>
                </c:pt>
                <c:pt idx="416">
                  <c:v>0.19165469301341775</c:v>
                </c:pt>
                <c:pt idx="417">
                  <c:v>0.19109998677651507</c:v>
                </c:pt>
                <c:pt idx="418">
                  <c:v>0.19054622989238057</c:v>
                </c:pt>
                <c:pt idx="419">
                  <c:v>0.18999341847088169</c:v>
                </c:pt>
                <c:pt idx="420">
                  <c:v>0.18944154864706531</c:v>
                </c:pt>
                <c:pt idx="421">
                  <c:v>0.18889061658093442</c:v>
                </c:pt>
                <c:pt idx="422">
                  <c:v>0.18834061845722871</c:v>
                </c:pt>
                <c:pt idx="423">
                  <c:v>0.18779155048520646</c:v>
                </c:pt>
                <c:pt idx="424">
                  <c:v>0.18724340889843016</c:v>
                </c:pt>
                <c:pt idx="425">
                  <c:v>0.18669618995455273</c:v>
                </c:pt>
                <c:pt idx="426">
                  <c:v>0.1861498899351085</c:v>
                </c:pt>
                <c:pt idx="427">
                  <c:v>0.1856045051453038</c:v>
                </c:pt>
                <c:pt idx="428">
                  <c:v>0.18506003191381226</c:v>
                </c:pt>
                <c:pt idx="429">
                  <c:v>0.18451646659257082</c:v>
                </c:pt>
                <c:pt idx="430">
                  <c:v>0.1839738055565785</c:v>
                </c:pt>
                <c:pt idx="431">
                  <c:v>0.1834320452036976</c:v>
                </c:pt>
                <c:pt idx="432">
                  <c:v>0.18289118195445653</c:v>
                </c:pt>
                <c:pt idx="433">
                  <c:v>0.18235121225185524</c:v>
                </c:pt>
                <c:pt idx="434">
                  <c:v>0.18181213256117301</c:v>
                </c:pt>
                <c:pt idx="435">
                  <c:v>0.18127393936977676</c:v>
                </c:pt>
                <c:pt idx="436">
                  <c:v>0.18073662918693412</c:v>
                </c:pt>
                <c:pt idx="437">
                  <c:v>0.1802001985436259</c:v>
                </c:pt>
                <c:pt idx="438">
                  <c:v>0.17966464399236204</c:v>
                </c:pt>
                <c:pt idx="439">
                  <c:v>0.1791299621069995</c:v>
                </c:pt>
                <c:pt idx="440">
                  <c:v>0.17859614948256131</c:v>
                </c:pt>
                <c:pt idx="441">
                  <c:v>0.17806320273505816</c:v>
                </c:pt>
                <c:pt idx="442">
                  <c:v>0.17753111850131187</c:v>
                </c:pt>
                <c:pt idx="443">
                  <c:v>0.17699989343878098</c:v>
                </c:pt>
                <c:pt idx="444">
                  <c:v>0.17646952422538686</c:v>
                </c:pt>
                <c:pt idx="445">
                  <c:v>0.17594000755934402</c:v>
                </c:pt>
                <c:pt idx="446">
                  <c:v>0.17541134015898974</c:v>
                </c:pt>
                <c:pt idx="447">
                  <c:v>0.17488351876261699</c:v>
                </c:pt>
                <c:pt idx="448">
                  <c:v>0.17435654012830903</c:v>
                </c:pt>
                <c:pt idx="449">
                  <c:v>0.17383040103377512</c:v>
                </c:pt>
                <c:pt idx="450">
                  <c:v>0.17330509827618856</c:v>
                </c:pt>
                <c:pt idx="451">
                  <c:v>0.1727806286720257</c:v>
                </c:pt>
                <c:pt idx="452">
                  <c:v>0.17225698905690756</c:v>
                </c:pt>
                <c:pt idx="453">
                  <c:v>0.17173417628544263</c:v>
                </c:pt>
                <c:pt idx="454">
                  <c:v>0.17121218723107079</c:v>
                </c:pt>
                <c:pt idx="455">
                  <c:v>0.17069101878591009</c:v>
                </c:pt>
                <c:pt idx="456">
                  <c:v>0.17017066786060375</c:v>
                </c:pt>
                <c:pt idx="457">
                  <c:v>0.16965113138416987</c:v>
                </c:pt>
                <c:pt idx="458">
                  <c:v>0.16913240630385173</c:v>
                </c:pt>
                <c:pt idx="459">
                  <c:v>0.16861448958497083</c:v>
                </c:pt>
                <c:pt idx="460">
                  <c:v>0.16809737821077964</c:v>
                </c:pt>
                <c:pt idx="461">
                  <c:v>0.16758106918231819</c:v>
                </c:pt>
                <c:pt idx="462">
                  <c:v>0.16706555951826951</c:v>
                </c:pt>
                <c:pt idx="463">
                  <c:v>0.16655084625481931</c:v>
                </c:pt>
                <c:pt idx="464">
                  <c:v>0.1660369264455146</c:v>
                </c:pt>
                <c:pt idx="465">
                  <c:v>0.16552379716112497</c:v>
                </c:pt>
                <c:pt idx="466">
                  <c:v>0.1650114554895058</c:v>
                </c:pt>
                <c:pt idx="467">
                  <c:v>0.16449989853546165</c:v>
                </c:pt>
                <c:pt idx="468">
                  <c:v>0.16398912342061123</c:v>
                </c:pt>
                <c:pt idx="469">
                  <c:v>0.16347912728325487</c:v>
                </c:pt>
                <c:pt idx="470">
                  <c:v>0.16296990727824201</c:v>
                </c:pt>
                <c:pt idx="471">
                  <c:v>0.16246146057684052</c:v>
                </c:pt>
                <c:pt idx="472">
                  <c:v>0.16195378436660757</c:v>
                </c:pt>
                <c:pt idx="473">
                  <c:v>0.16144687585126105</c:v>
                </c:pt>
                <c:pt idx="474">
                  <c:v>0.16094073225055339</c:v>
                </c:pt>
                <c:pt idx="475">
                  <c:v>0.1604353508001457</c:v>
                </c:pt>
                <c:pt idx="476">
                  <c:v>0.1599307287514834</c:v>
                </c:pt>
                <c:pt idx="477">
                  <c:v>0.15942686337167311</c:v>
                </c:pt>
                <c:pt idx="478">
                  <c:v>0.15892375194336095</c:v>
                </c:pt>
                <c:pt idx="479">
                  <c:v>0.15842139176461201</c:v>
                </c:pt>
                <c:pt idx="480">
                  <c:v>0.15791978014879049</c:v>
                </c:pt>
                <c:pt idx="481">
                  <c:v>0.15741891442444167</c:v>
                </c:pt>
                <c:pt idx="482">
                  <c:v>0.15691879193517477</c:v>
                </c:pt>
                <c:pt idx="483">
                  <c:v>0.15641941003954674</c:v>
                </c:pt>
                <c:pt idx="484">
                  <c:v>0.15592076611094774</c:v>
                </c:pt>
                <c:pt idx="485">
                  <c:v>0.15542285753748708</c:v>
                </c:pt>
                <c:pt idx="486">
                  <c:v>0.15492568172188059</c:v>
                </c:pt>
                <c:pt idx="487">
                  <c:v>0.1544292360813394</c:v>
                </c:pt>
                <c:pt idx="488">
                  <c:v>0.15393351804745925</c:v>
                </c:pt>
                <c:pt idx="489">
                  <c:v>0.15343852506611066</c:v>
                </c:pt>
                <c:pt idx="490">
                  <c:v>0.15294425459733141</c:v>
                </c:pt>
                <c:pt idx="491">
                  <c:v>0.15245070411521888</c:v>
                </c:pt>
                <c:pt idx="492">
                  <c:v>0.15195787110782333</c:v>
                </c:pt>
                <c:pt idx="493">
                  <c:v>0.15146575307704335</c:v>
                </c:pt>
                <c:pt idx="494">
                  <c:v>0.15097434753852101</c:v>
                </c:pt>
                <c:pt idx="495">
                  <c:v>0.15048365202153913</c:v>
                </c:pt>
                <c:pt idx="496">
                  <c:v>0.14999366406891856</c:v>
                </c:pt>
                <c:pt idx="497">
                  <c:v>0.14950438123691701</c:v>
                </c:pt>
                <c:pt idx="498">
                  <c:v>0.1490158010951288</c:v>
                </c:pt>
                <c:pt idx="499">
                  <c:v>0.14852792122638547</c:v>
                </c:pt>
                <c:pt idx="500">
                  <c:v>0.14804073922665706</c:v>
                </c:pt>
                <c:pt idx="501">
                  <c:v>0.14755425270495504</c:v>
                </c:pt>
                <c:pt idx="502">
                  <c:v>0.14706845928323498</c:v>
                </c:pt>
                <c:pt idx="503">
                  <c:v>0.14658335659630173</c:v>
                </c:pt>
                <c:pt idx="504">
                  <c:v>0.14609894229171394</c:v>
                </c:pt>
                <c:pt idx="505">
                  <c:v>0.14561521402969047</c:v>
                </c:pt>
                <c:pt idx="506">
                  <c:v>0.14513216948301699</c:v>
                </c:pt>
                <c:pt idx="507">
                  <c:v>0.14464980633695423</c:v>
                </c:pt>
                <c:pt idx="508">
                  <c:v>0.14416812228914644</c:v>
                </c:pt>
                <c:pt idx="509">
                  <c:v>0.14368711504953091</c:v>
                </c:pt>
                <c:pt idx="510">
                  <c:v>0.1432067823402482</c:v>
                </c:pt>
                <c:pt idx="511">
                  <c:v>0.1427271218955537</c:v>
                </c:pt>
                <c:pt idx="512">
                  <c:v>0.14224813146172921</c:v>
                </c:pt>
                <c:pt idx="513">
                  <c:v>0.14176980879699608</c:v>
                </c:pt>
                <c:pt idx="514">
                  <c:v>0.1412921516714285</c:v>
                </c:pt>
                <c:pt idx="515">
                  <c:v>0.14081515786686838</c:v>
                </c:pt>
                <c:pt idx="516">
                  <c:v>0.14033882517683993</c:v>
                </c:pt>
                <c:pt idx="517">
                  <c:v>0.13986315140646621</c:v>
                </c:pt>
                <c:pt idx="518">
                  <c:v>0.13938813437238551</c:v>
                </c:pt>
                <c:pt idx="519">
                  <c:v>0.13891377190266896</c:v>
                </c:pt>
                <c:pt idx="520">
                  <c:v>0.13844006183673851</c:v>
                </c:pt>
                <c:pt idx="521">
                  <c:v>0.13796700202528644</c:v>
                </c:pt>
                <c:pt idx="522">
                  <c:v>0.13749459033019462</c:v>
                </c:pt>
                <c:pt idx="523">
                  <c:v>0.13702282462445514</c:v>
                </c:pt>
                <c:pt idx="524">
                  <c:v>0.13655170279209117</c:v>
                </c:pt>
                <c:pt idx="525">
                  <c:v>0.13608122272807943</c:v>
                </c:pt>
                <c:pt idx="526">
                  <c:v>0.13561138233827197</c:v>
                </c:pt>
                <c:pt idx="527">
                  <c:v>0.13514217953932017</c:v>
                </c:pt>
                <c:pt idx="528">
                  <c:v>0.1346736122585982</c:v>
                </c:pt>
                <c:pt idx="529">
                  <c:v>0.13420567843412767</c:v>
                </c:pt>
                <c:pt idx="530">
                  <c:v>0.13373837601450311</c:v>
                </c:pt>
                <c:pt idx="531">
                  <c:v>0.13327170295881807</c:v>
                </c:pt>
                <c:pt idx="532">
                  <c:v>0.13280565723659099</c:v>
                </c:pt>
                <c:pt idx="533">
                  <c:v>0.13234023682769347</c:v>
                </c:pt>
                <c:pt idx="534">
                  <c:v>0.13187543972227733</c:v>
                </c:pt>
                <c:pt idx="535">
                  <c:v>0.13141126392070379</c:v>
                </c:pt>
                <c:pt idx="536">
                  <c:v>0.13094770743347217</c:v>
                </c:pt>
                <c:pt idx="537">
                  <c:v>0.13048476828114974</c:v>
                </c:pt>
                <c:pt idx="538">
                  <c:v>0.13002244449430256</c:v>
                </c:pt>
                <c:pt idx="539">
                  <c:v>0.12956073411342595</c:v>
                </c:pt>
                <c:pt idx="540">
                  <c:v>0.12909963518887646</c:v>
                </c:pt>
                <c:pt idx="541">
                  <c:v>0.12863914578080393</c:v>
                </c:pt>
                <c:pt idx="542">
                  <c:v>0.1281792639590843</c:v>
                </c:pt>
                <c:pt idx="543">
                  <c:v>0.127719987803253</c:v>
                </c:pt>
                <c:pt idx="544">
                  <c:v>0.12726131540243923</c:v>
                </c:pt>
                <c:pt idx="545">
                  <c:v>0.12680324485529981</c:v>
                </c:pt>
                <c:pt idx="546">
                  <c:v>0.12634577426995508</c:v>
                </c:pt>
                <c:pt idx="547">
                  <c:v>0.12588890176392398</c:v>
                </c:pt>
                <c:pt idx="548">
                  <c:v>0.12543262546406053</c:v>
                </c:pt>
                <c:pt idx="549">
                  <c:v>0.1249769435064908</c:v>
                </c:pt>
                <c:pt idx="550">
                  <c:v>0.12452185403654936</c:v>
                </c:pt>
                <c:pt idx="551">
                  <c:v>0.12406735520871848</c:v>
                </c:pt>
                <c:pt idx="552">
                  <c:v>0.12361344518656536</c:v>
                </c:pt>
                <c:pt idx="553">
                  <c:v>0.12316012214268135</c:v>
                </c:pt>
                <c:pt idx="554">
                  <c:v>0.12270738425862171</c:v>
                </c:pt>
                <c:pt idx="555">
                  <c:v>0.12225522972484548</c:v>
                </c:pt>
                <c:pt idx="556">
                  <c:v>0.1218036567406553</c:v>
                </c:pt>
                <c:pt idx="557">
                  <c:v>0.12135266351413909</c:v>
                </c:pt>
                <c:pt idx="558">
                  <c:v>0.12090224826211149</c:v>
                </c:pt>
                <c:pt idx="559">
                  <c:v>0.12045240921005507</c:v>
                </c:pt>
                <c:pt idx="560">
                  <c:v>0.12000314459206374</c:v>
                </c:pt>
                <c:pt idx="561">
                  <c:v>0.11955445265078479</c:v>
                </c:pt>
                <c:pt idx="562">
                  <c:v>0.11910633163736306</c:v>
                </c:pt>
                <c:pt idx="563">
                  <c:v>0.1186587798113844</c:v>
                </c:pt>
                <c:pt idx="564">
                  <c:v>0.11821179544081983</c:v>
                </c:pt>
                <c:pt idx="565">
                  <c:v>0.11776537680197097</c:v>
                </c:pt>
                <c:pt idx="566">
                  <c:v>0.11731952217941455</c:v>
                </c:pt>
                <c:pt idx="567">
                  <c:v>0.11687422986594886</c:v>
                </c:pt>
                <c:pt idx="568">
                  <c:v>0.11642949816253945</c:v>
                </c:pt>
                <c:pt idx="569">
                  <c:v>0.11598532537826589</c:v>
                </c:pt>
                <c:pt idx="570">
                  <c:v>0.11554170983026901</c:v>
                </c:pt>
                <c:pt idx="571">
                  <c:v>0.11509864984369822</c:v>
                </c:pt>
                <c:pt idx="572">
                  <c:v>0.11465614375165911</c:v>
                </c:pt>
                <c:pt idx="573">
                  <c:v>0.11421418989516263</c:v>
                </c:pt>
                <c:pt idx="574">
                  <c:v>0.11377278662307333</c:v>
                </c:pt>
                <c:pt idx="575">
                  <c:v>0.1133319322920584</c:v>
                </c:pt>
                <c:pt idx="576">
                  <c:v>0.11289162526653795</c:v>
                </c:pt>
                <c:pt idx="577">
                  <c:v>0.11245186391863449</c:v>
                </c:pt>
                <c:pt idx="578">
                  <c:v>0.1120126466281236</c:v>
                </c:pt>
                <c:pt idx="579">
                  <c:v>0.1115739717823846</c:v>
                </c:pt>
                <c:pt idx="580">
                  <c:v>0.11113583777635205</c:v>
                </c:pt>
                <c:pt idx="581">
                  <c:v>0.11069824301246733</c:v>
                </c:pt>
                <c:pt idx="582">
                  <c:v>0.11026118590063061</c:v>
                </c:pt>
                <c:pt idx="583">
                  <c:v>0.10982466485815323</c:v>
                </c:pt>
                <c:pt idx="584">
                  <c:v>0.10938867830971066</c:v>
                </c:pt>
                <c:pt idx="585">
                  <c:v>0.10895322468729562</c:v>
                </c:pt>
                <c:pt idx="586">
                  <c:v>0.10851830243017158</c:v>
                </c:pt>
                <c:pt idx="587">
                  <c:v>0.10808390998482675</c:v>
                </c:pt>
                <c:pt idx="588">
                  <c:v>0.10765004580492865</c:v>
                </c:pt>
                <c:pt idx="589">
                  <c:v>0.10721670835127817</c:v>
                </c:pt>
                <c:pt idx="590">
                  <c:v>0.10678389609176531</c:v>
                </c:pt>
                <c:pt idx="591">
                  <c:v>0.10635160750132422</c:v>
                </c:pt>
                <c:pt idx="592">
                  <c:v>0.10591984106188879</c:v>
                </c:pt>
                <c:pt idx="593">
                  <c:v>0.10548859526234911</c:v>
                </c:pt>
                <c:pt idx="594">
                  <c:v>0.10505786859850785</c:v>
                </c:pt>
                <c:pt idx="595">
                  <c:v>0.10462765957303699</c:v>
                </c:pt>
                <c:pt idx="596">
                  <c:v>0.10419796669543469</c:v>
                </c:pt>
                <c:pt idx="597">
                  <c:v>0.10376878848198334</c:v>
                </c:pt>
                <c:pt idx="598">
                  <c:v>0.10334012345570709</c:v>
                </c:pt>
                <c:pt idx="599">
                  <c:v>0.10291197014632991</c:v>
                </c:pt>
                <c:pt idx="600">
                  <c:v>0.10248432709023403</c:v>
                </c:pt>
                <c:pt idx="601">
                  <c:v>0.10205719283041925</c:v>
                </c:pt>
                <c:pt idx="602">
                  <c:v>0.10163056591646114</c:v>
                </c:pt>
                <c:pt idx="603">
                  <c:v>0.10120444490447167</c:v>
                </c:pt>
                <c:pt idx="604">
                  <c:v>0.10077882835705798</c:v>
                </c:pt>
                <c:pt idx="605">
                  <c:v>0.10035371484328282</c:v>
                </c:pt>
                <c:pt idx="606">
                  <c:v>9.9929102938624892E-2</c:v>
                </c:pt>
                <c:pt idx="607">
                  <c:v>9.9504991224939943E-2</c:v>
                </c:pt>
                <c:pt idx="608">
                  <c:v>9.9081378290421185E-2</c:v>
                </c:pt>
                <c:pt idx="609">
                  <c:v>9.8658262729560797E-2</c:v>
                </c:pt>
                <c:pt idx="610">
                  <c:v>9.8235643143111728E-2</c:v>
                </c:pt>
                <c:pt idx="611">
                  <c:v>9.7813518138049393E-2</c:v>
                </c:pt>
                <c:pt idx="612">
                  <c:v>9.7391886327533927E-2</c:v>
                </c:pt>
                <c:pt idx="613">
                  <c:v>9.6970746330872548E-2</c:v>
                </c:pt>
                <c:pt idx="614">
                  <c:v>9.6550096773482585E-2</c:v>
                </c:pt>
                <c:pt idx="615">
                  <c:v>9.6129936286854401E-2</c:v>
                </c:pt>
                <c:pt idx="616">
                  <c:v>9.5710263508514859E-2</c:v>
                </c:pt>
                <c:pt idx="617">
                  <c:v>9.5291077081990361E-2</c:v>
                </c:pt>
                <c:pt idx="618">
                  <c:v>9.4872375656771868E-2</c:v>
                </c:pt>
                <c:pt idx="619">
                  <c:v>9.4454157888277934E-2</c:v>
                </c:pt>
                <c:pt idx="620">
                  <c:v>9.4036422437819733E-2</c:v>
                </c:pt>
                <c:pt idx="621">
                  <c:v>9.3619167972565864E-2</c:v>
                </c:pt>
                <c:pt idx="622">
                  <c:v>9.3202393165507047E-2</c:v>
                </c:pt>
                <c:pt idx="623">
                  <c:v>9.2786096695421483E-2</c:v>
                </c:pt>
                <c:pt idx="624">
                  <c:v>9.2370277246840438E-2</c:v>
                </c:pt>
                <c:pt idx="625">
                  <c:v>9.1954933510013936E-2</c:v>
                </c:pt>
                <c:pt idx="626">
                  <c:v>9.154006418087679E-2</c:v>
                </c:pt>
                <c:pt idx="627">
                  <c:v>9.1125667961014845E-2</c:v>
                </c:pt>
                <c:pt idx="628">
                  <c:v>9.0711743557631785E-2</c:v>
                </c:pt>
                <c:pt idx="629">
                  <c:v>9.0298289683515498E-2</c:v>
                </c:pt>
                <c:pt idx="630">
                  <c:v>8.9885305057005649E-2</c:v>
                </c:pt>
                <c:pt idx="631">
                  <c:v>8.9472788401960268E-2</c:v>
                </c:pt>
                <c:pt idx="632">
                  <c:v>8.9060738447724219E-2</c:v>
                </c:pt>
                <c:pt idx="633">
                  <c:v>8.8649153929095892E-2</c:v>
                </c:pt>
                <c:pt idx="634">
                  <c:v>8.8238033586296116E-2</c:v>
                </c:pt>
                <c:pt idx="635">
                  <c:v>8.7827376164936077E-2</c:v>
                </c:pt>
                <c:pt idx="636">
                  <c:v>8.7417180415985674E-2</c:v>
                </c:pt>
                <c:pt idx="637">
                  <c:v>8.7007445095742209E-2</c:v>
                </c:pt>
                <c:pt idx="638">
                  <c:v>8.6598168965799749E-2</c:v>
                </c:pt>
                <c:pt idx="639">
                  <c:v>8.6189350793018038E-2</c:v>
                </c:pt>
                <c:pt idx="640">
                  <c:v>8.5780989349491854E-2</c:v>
                </c:pt>
                <c:pt idx="641">
                  <c:v>8.537308341252059E-2</c:v>
                </c:pt>
                <c:pt idx="642">
                  <c:v>8.4965631764578387E-2</c:v>
                </c:pt>
                <c:pt idx="643">
                  <c:v>8.455863319328405E-2</c:v>
                </c:pt>
                <c:pt idx="644">
                  <c:v>8.4152086491371403E-2</c:v>
                </c:pt>
                <c:pt idx="645">
                  <c:v>8.3745990456659425E-2</c:v>
                </c:pt>
                <c:pt idx="646">
                  <c:v>8.3340343892023827E-2</c:v>
                </c:pt>
                <c:pt idx="647">
                  <c:v>8.2935145605366967E-2</c:v>
                </c:pt>
                <c:pt idx="648">
                  <c:v>8.2530394409590091E-2</c:v>
                </c:pt>
                <c:pt idx="649">
                  <c:v>8.2126089122563473E-2</c:v>
                </c:pt>
                <c:pt idx="650">
                  <c:v>8.1722228567099098E-2</c:v>
                </c:pt>
                <c:pt idx="651">
                  <c:v>8.1318811570921801E-2</c:v>
                </c:pt>
                <c:pt idx="652">
                  <c:v>8.0915836966641619E-2</c:v>
                </c:pt>
                <c:pt idx="653">
                  <c:v>8.0513303591725704E-2</c:v>
                </c:pt>
                <c:pt idx="654">
                  <c:v>8.0111210288470569E-2</c:v>
                </c:pt>
                <c:pt idx="655">
                  <c:v>7.9709555903975216E-2</c:v>
                </c:pt>
                <c:pt idx="656">
                  <c:v>7.9308339290113494E-2</c:v>
                </c:pt>
                <c:pt idx="657">
                  <c:v>7.8907559303507235E-2</c:v>
                </c:pt>
                <c:pt idx="658">
                  <c:v>7.850721480549927E-2</c:v>
                </c:pt>
                <c:pt idx="659">
                  <c:v>7.8107304662127008E-2</c:v>
                </c:pt>
                <c:pt idx="660">
                  <c:v>7.7707827744096014E-2</c:v>
                </c:pt>
                <c:pt idx="661">
                  <c:v>7.730878292675325E-2</c:v>
                </c:pt>
                <c:pt idx="662">
                  <c:v>7.6910169090061764E-2</c:v>
                </c:pt>
                <c:pt idx="663">
                  <c:v>7.6511985118574377E-2</c:v>
                </c:pt>
                <c:pt idx="664">
                  <c:v>7.6114229901407815E-2</c:v>
                </c:pt>
                <c:pt idx="665">
                  <c:v>7.5716902332217506E-2</c:v>
                </c:pt>
                <c:pt idx="666">
                  <c:v>7.5320001309172269E-2</c:v>
                </c:pt>
                <c:pt idx="667">
                  <c:v>7.4923525734928997E-2</c:v>
                </c:pt>
                <c:pt idx="668">
                  <c:v>7.4527474516607572E-2</c:v>
                </c:pt>
                <c:pt idx="669">
                  <c:v>7.4131846565766435E-2</c:v>
                </c:pt>
                <c:pt idx="670">
                  <c:v>7.3736640798377606E-2</c:v>
                </c:pt>
                <c:pt idx="671">
                  <c:v>7.3341856134802264E-2</c:v>
                </c:pt>
                <c:pt idx="672">
                  <c:v>7.2947491499766759E-2</c:v>
                </c:pt>
                <c:pt idx="673">
                  <c:v>7.2553545822337973E-2</c:v>
                </c:pt>
                <c:pt idx="674">
                  <c:v>7.216001803590022E-2</c:v>
                </c:pt>
                <c:pt idx="675">
                  <c:v>7.1766907078130382E-2</c:v>
                </c:pt>
                <c:pt idx="676">
                  <c:v>7.1374211890975259E-2</c:v>
                </c:pt>
                <c:pt idx="677">
                  <c:v>7.0981931420627475E-2</c:v>
                </c:pt>
                <c:pt idx="678">
                  <c:v>7.0590064617502613E-2</c:v>
                </c:pt>
                <c:pt idx="679">
                  <c:v>7.019861043621578E-2</c:v>
                </c:pt>
                <c:pt idx="680">
                  <c:v>6.980756783555897E-2</c:v>
                </c:pt>
                <c:pt idx="681">
                  <c:v>6.9416935778477962E-2</c:v>
                </c:pt>
                <c:pt idx="682">
                  <c:v>6.9026713232049675E-2</c:v>
                </c:pt>
                <c:pt idx="683">
                  <c:v>6.8636899167459964E-2</c:v>
                </c:pt>
                <c:pt idx="684">
                  <c:v>6.8247492559981193E-2</c:v>
                </c:pt>
                <c:pt idx="685">
                  <c:v>6.785849238894992E-2</c:v>
                </c:pt>
                <c:pt idx="686">
                  <c:v>6.7469897637744802E-2</c:v>
                </c:pt>
                <c:pt idx="687">
                  <c:v>6.7081707293764947E-2</c:v>
                </c:pt>
                <c:pt idx="688">
                  <c:v>6.6693920348408153E-2</c:v>
                </c:pt>
                <c:pt idx="689">
                  <c:v>6.630653579704926E-2</c:v>
                </c:pt>
                <c:pt idx="690">
                  <c:v>6.5919552639018608E-2</c:v>
                </c:pt>
                <c:pt idx="691">
                  <c:v>6.5532969877581171E-2</c:v>
                </c:pt>
                <c:pt idx="692">
                  <c:v>6.514678651991479E-2</c:v>
                </c:pt>
                <c:pt idx="693">
                  <c:v>6.4761001577089861E-2</c:v>
                </c:pt>
                <c:pt idx="694">
                  <c:v>6.4375614064047793E-2</c:v>
                </c:pt>
                <c:pt idx="695">
                  <c:v>6.3990622999580915E-2</c:v>
                </c:pt>
                <c:pt idx="696">
                  <c:v>6.3606027406311494E-2</c:v>
                </c:pt>
                <c:pt idx="697">
                  <c:v>6.3221826310671636E-2</c:v>
                </c:pt>
                <c:pt idx="698">
                  <c:v>6.2838018742882751E-2</c:v>
                </c:pt>
                <c:pt idx="699">
                  <c:v>6.2454603736935232E-2</c:v>
                </c:pt>
                <c:pt idx="700">
                  <c:v>6.2071580330569032E-2</c:v>
                </c:pt>
                <c:pt idx="701">
                  <c:v>6.1688947565253116E-2</c:v>
                </c:pt>
                <c:pt idx="702">
                  <c:v>6.1306704486166264E-2</c:v>
                </c:pt>
                <c:pt idx="703">
                  <c:v>6.0924850142176967E-2</c:v>
                </c:pt>
                <c:pt idx="704">
                  <c:v>6.0543383585824451E-2</c:v>
                </c:pt>
                <c:pt idx="705">
                  <c:v>6.0162303873298684E-2</c:v>
                </c:pt>
                <c:pt idx="706">
                  <c:v>5.9781610064421842E-2</c:v>
                </c:pt>
                <c:pt idx="707">
                  <c:v>5.9401301222628766E-2</c:v>
                </c:pt>
                <c:pt idx="708">
                  <c:v>5.9021376414947979E-2</c:v>
                </c:pt>
                <c:pt idx="709">
                  <c:v>5.8641834711983143E-2</c:v>
                </c:pt>
                <c:pt idx="710">
                  <c:v>5.8262675187894186E-2</c:v>
                </c:pt>
                <c:pt idx="711">
                  <c:v>5.7883896920378541E-2</c:v>
                </c:pt>
                <c:pt idx="712">
                  <c:v>5.7505498990652826E-2</c:v>
                </c:pt>
                <c:pt idx="713">
                  <c:v>5.7127480483434745E-2</c:v>
                </c:pt>
                <c:pt idx="714">
                  <c:v>5.6749840486924219E-2</c:v>
                </c:pt>
                <c:pt idx="715">
                  <c:v>5.6372578092786063E-2</c:v>
                </c:pt>
                <c:pt idx="716">
                  <c:v>5.5995692396131225E-2</c:v>
                </c:pt>
                <c:pt idx="717">
                  <c:v>5.5619182495499575E-2</c:v>
                </c:pt>
                <c:pt idx="718">
                  <c:v>5.5243047492841701E-2</c:v>
                </c:pt>
                <c:pt idx="719">
                  <c:v>5.4867286493501477E-2</c:v>
                </c:pt>
                <c:pt idx="720">
                  <c:v>5.449189860619863E-2</c:v>
                </c:pt>
                <c:pt idx="721">
                  <c:v>5.411688294301098E-2</c:v>
                </c:pt>
                <c:pt idx="722">
                  <c:v>5.3742238619357674E-2</c:v>
                </c:pt>
                <c:pt idx="723">
                  <c:v>5.3367964753981312E-2</c:v>
                </c:pt>
                <c:pt idx="724">
                  <c:v>5.2994060468931736E-2</c:v>
                </c:pt>
                <c:pt idx="725">
                  <c:v>5.2620524889548159E-2</c:v>
                </c:pt>
                <c:pt idx="726">
                  <c:v>5.2247357144443174E-2</c:v>
                </c:pt>
                <c:pt idx="727">
                  <c:v>5.1874556365485325E-2</c:v>
                </c:pt>
                <c:pt idx="728">
                  <c:v>5.150212168778312E-2</c:v>
                </c:pt>
                <c:pt idx="729">
                  <c:v>5.1130052249667601E-2</c:v>
                </c:pt>
                <c:pt idx="730">
                  <c:v>5.0758347192677022E-2</c:v>
                </c:pt>
                <c:pt idx="731">
                  <c:v>5.0387005661539752E-2</c:v>
                </c:pt>
                <c:pt idx="732">
                  <c:v>5.0016026804158509E-2</c:v>
                </c:pt>
                <c:pt idx="733">
                  <c:v>4.9645409771593818E-2</c:v>
                </c:pt>
                <c:pt idx="734">
                  <c:v>4.9275153718048581E-2</c:v>
                </c:pt>
                <c:pt idx="735">
                  <c:v>4.8905257800851643E-2</c:v>
                </c:pt>
                <c:pt idx="736">
                  <c:v>4.8535721180442359E-2</c:v>
                </c:pt>
                <c:pt idx="737">
                  <c:v>4.8166543020354724E-2</c:v>
                </c:pt>
                <c:pt idx="738">
                  <c:v>4.7797722487202043E-2</c:v>
                </c:pt>
                <c:pt idx="739">
                  <c:v>4.7429258750661063E-2</c:v>
                </c:pt>
                <c:pt idx="740">
                  <c:v>4.7061150983456645E-2</c:v>
                </c:pt>
                <c:pt idx="741">
                  <c:v>4.6693398361346894E-2</c:v>
                </c:pt>
                <c:pt idx="742">
                  <c:v>4.6326000063107609E-2</c:v>
                </c:pt>
                <c:pt idx="743">
                  <c:v>4.5958955270517077E-2</c:v>
                </c:pt>
                <c:pt idx="744">
                  <c:v>4.5592263168341307E-2</c:v>
                </c:pt>
                <c:pt idx="745">
                  <c:v>4.5225922944319041E-2</c:v>
                </c:pt>
                <c:pt idx="746">
                  <c:v>4.4859933789146877E-2</c:v>
                </c:pt>
                <c:pt idx="747">
                  <c:v>4.4494294896464948E-2</c:v>
                </c:pt>
                <c:pt idx="748">
                  <c:v>4.4129005462841597E-2</c:v>
                </c:pt>
                <c:pt idx="749">
                  <c:v>4.3764064687759285E-2</c:v>
                </c:pt>
                <c:pt idx="750">
                  <c:v>4.3399471773600151E-2</c:v>
                </c:pt>
                <c:pt idx="751">
                  <c:v>4.3035225925631471E-2</c:v>
                </c:pt>
                <c:pt idx="752">
                  <c:v>4.2671326351991778E-2</c:v>
                </c:pt>
                <c:pt idx="753">
                  <c:v>4.2307772263676102E-2</c:v>
                </c:pt>
                <c:pt idx="754">
                  <c:v>4.1944562874522195E-2</c:v>
                </c:pt>
                <c:pt idx="755">
                  <c:v>4.1581697401196771E-2</c:v>
                </c:pt>
                <c:pt idx="756">
                  <c:v>4.121917506318129E-2</c:v>
                </c:pt>
                <c:pt idx="757">
                  <c:v>4.0856995082757974E-2</c:v>
                </c:pt>
                <c:pt idx="758">
                  <c:v>4.0495156684996703E-2</c:v>
                </c:pt>
                <c:pt idx="759">
                  <c:v>4.0133659097740582E-2</c:v>
                </c:pt>
                <c:pt idx="760">
                  <c:v>3.9772501551593065E-2</c:v>
                </c:pt>
                <c:pt idx="761">
                  <c:v>3.9411683279903853E-2</c:v>
                </c:pt>
                <c:pt idx="762">
                  <c:v>3.9051203518756017E-2</c:v>
                </c:pt>
                <c:pt idx="763">
                  <c:v>3.8691061506952451E-2</c:v>
                </c:pt>
                <c:pt idx="764">
                  <c:v>3.8331256486002663E-2</c:v>
                </c:pt>
                <c:pt idx="765">
                  <c:v>3.7971787700109449E-2</c:v>
                </c:pt>
                <c:pt idx="766">
                  <c:v>3.7612654396156242E-2</c:v>
                </c:pt>
                <c:pt idx="767">
                  <c:v>3.7253855823693671E-2</c:v>
                </c:pt>
                <c:pt idx="768">
                  <c:v>3.6895391234926911E-2</c:v>
                </c:pt>
                <c:pt idx="769">
                  <c:v>3.65372598847028E-2</c:v>
                </c:pt>
                <c:pt idx="770">
                  <c:v>3.6179461030497073E-2</c:v>
                </c:pt>
                <c:pt idx="771">
                  <c:v>3.5821993932401708E-2</c:v>
                </c:pt>
                <c:pt idx="772">
                  <c:v>3.5464857853112264E-2</c:v>
                </c:pt>
                <c:pt idx="773">
                  <c:v>3.510805205791534E-2</c:v>
                </c:pt>
                <c:pt idx="774">
                  <c:v>3.4751575814676472E-2</c:v>
                </c:pt>
                <c:pt idx="775">
                  <c:v>3.4395428393826921E-2</c:v>
                </c:pt>
                <c:pt idx="776">
                  <c:v>3.4039609068352683E-2</c:v>
                </c:pt>
                <c:pt idx="777">
                  <c:v>3.3684117113780832E-2</c:v>
                </c:pt>
                <c:pt idx="778">
                  <c:v>3.3328951808168639E-2</c:v>
                </c:pt>
                <c:pt idx="779">
                  <c:v>3.2974112432090474E-2</c:v>
                </c:pt>
                <c:pt idx="780">
                  <c:v>3.2619598268626704E-2</c:v>
                </c:pt>
                <c:pt idx="781">
                  <c:v>3.2265408603350809E-2</c:v>
                </c:pt>
                <c:pt idx="782">
                  <c:v>3.191154272431862E-2</c:v>
                </c:pt>
                <c:pt idx="783">
                  <c:v>3.1557999922055657E-2</c:v>
                </c:pt>
                <c:pt idx="784">
                  <c:v>3.1204779489545587E-2</c:v>
                </c:pt>
                <c:pt idx="785">
                  <c:v>3.0851880722219116E-2</c:v>
                </c:pt>
                <c:pt idx="786">
                  <c:v>3.0499302917941673E-2</c:v>
                </c:pt>
                <c:pt idx="787">
                  <c:v>3.0147045377002524E-2</c:v>
                </c:pt>
                <c:pt idx="788">
                  <c:v>2.9795107402102783E-2</c:v>
                </c:pt>
                <c:pt idx="789">
                  <c:v>2.9443488298344644E-2</c:v>
                </c:pt>
                <c:pt idx="790">
                  <c:v>2.9092187373219724E-2</c:v>
                </c:pt>
                <c:pt idx="791">
                  <c:v>2.8741203936597626E-2</c:v>
                </c:pt>
                <c:pt idx="792">
                  <c:v>2.8390537300715279E-2</c:v>
                </c:pt>
                <c:pt idx="793">
                  <c:v>2.8040186780165621E-2</c:v>
                </c:pt>
                <c:pt idx="794">
                  <c:v>2.7690151691886489E-2</c:v>
                </c:pt>
                <c:pt idx="795">
                  <c:v>2.7340431355149741E-2</c:v>
                </c:pt>
                <c:pt idx="796">
                  <c:v>2.6991025091550047E-2</c:v>
                </c:pt>
                <c:pt idx="797">
                  <c:v>2.6641932224994891E-2</c:v>
                </c:pt>
                <c:pt idx="798">
                  <c:v>2.6293152081692917E-2</c:v>
                </c:pt>
                <c:pt idx="799">
                  <c:v>2.5944683990143491E-2</c:v>
                </c:pt>
                <c:pt idx="800">
                  <c:v>2.5596527281126158E-2</c:v>
                </c:pt>
                <c:pt idx="801">
                  <c:v>2.52486812876902E-2</c:v>
                </c:pt>
                <c:pt idx="802">
                  <c:v>2.490114534514376E-2</c:v>
                </c:pt>
                <c:pt idx="803">
                  <c:v>2.4553918791043738E-2</c:v>
                </c:pt>
                <c:pt idx="804">
                  <c:v>2.4207000965184911E-2</c:v>
                </c:pt>
                <c:pt idx="805">
                  <c:v>2.3860391209590159E-2</c:v>
                </c:pt>
                <c:pt idx="806">
                  <c:v>2.3514088868499927E-2</c:v>
                </c:pt>
                <c:pt idx="807">
                  <c:v>2.3168093288361891E-2</c:v>
                </c:pt>
                <c:pt idx="808">
                  <c:v>2.282240381782108E-2</c:v>
                </c:pt>
                <c:pt idx="809">
                  <c:v>2.2477019807709331E-2</c:v>
                </c:pt>
                <c:pt idx="810">
                  <c:v>2.2131940611036072E-2</c:v>
                </c:pt>
                <c:pt idx="811">
                  <c:v>2.178716558297733E-2</c:v>
                </c:pt>
                <c:pt idx="812">
                  <c:v>2.1442694080866631E-2</c:v>
                </c:pt>
                <c:pt idx="813">
                  <c:v>2.1098525464184559E-2</c:v>
                </c:pt>
                <c:pt idx="814">
                  <c:v>2.0754659094549321E-2</c:v>
                </c:pt>
                <c:pt idx="815">
                  <c:v>2.0411094335706981E-2</c:v>
                </c:pt>
                <c:pt idx="816">
                  <c:v>2.006783055352146E-2</c:v>
                </c:pt>
                <c:pt idx="817">
                  <c:v>1.9724867115965217E-2</c:v>
                </c:pt>
                <c:pt idx="818">
                  <c:v>1.9382203393109587E-2</c:v>
                </c:pt>
                <c:pt idx="819">
                  <c:v>1.9039838757115235E-2</c:v>
                </c:pt>
                <c:pt idx="820">
                  <c:v>1.8697772582222494E-2</c:v>
                </c:pt>
                <c:pt idx="821">
                  <c:v>1.8356004244742263E-2</c:v>
                </c:pt>
                <c:pt idx="822">
                  <c:v>1.8014533123046461E-2</c:v>
                </c:pt>
                <c:pt idx="823">
                  <c:v>1.7673358597558919E-2</c:v>
                </c:pt>
                <c:pt idx="824">
                  <c:v>1.7332480050745724E-2</c:v>
                </c:pt>
                <c:pt idx="825">
                  <c:v>1.6991896867106449E-2</c:v>
                </c:pt>
                <c:pt idx="826">
                  <c:v>1.6651608433164711E-2</c:v>
                </c:pt>
                <c:pt idx="827">
                  <c:v>1.6311614137459185E-2</c:v>
                </c:pt>
                <c:pt idx="828">
                  <c:v>1.5971913370534607E-2</c:v>
                </c:pt>
                <c:pt idx="829">
                  <c:v>1.5632505524932672E-2</c:v>
                </c:pt>
                <c:pt idx="830">
                  <c:v>1.529338999518326E-2</c:v>
                </c:pt>
                <c:pt idx="831">
                  <c:v>1.4954566177795225E-2</c:v>
                </c:pt>
                <c:pt idx="832">
                  <c:v>1.4616033471247847E-2</c:v>
                </c:pt>
                <c:pt idx="833">
                  <c:v>1.4277791275981944E-2</c:v>
                </c:pt>
                <c:pt idx="834">
                  <c:v>1.3939838994391218E-2</c:v>
                </c:pt>
                <c:pt idx="835">
                  <c:v>1.3602176030813262E-2</c:v>
                </c:pt>
                <c:pt idx="836">
                  <c:v>1.3264801791521341E-2</c:v>
                </c:pt>
                <c:pt idx="837">
                  <c:v>1.2927715684715513E-2</c:v>
                </c:pt>
                <c:pt idx="838">
                  <c:v>1.2590917120514078E-2</c:v>
                </c:pt>
                <c:pt idx="839">
                  <c:v>1.2254405510945254E-2</c:v>
                </c:pt>
                <c:pt idx="840">
                  <c:v>1.1918180269938516E-2</c:v>
                </c:pt>
                <c:pt idx="841">
                  <c:v>1.1582240813316269E-2</c:v>
                </c:pt>
                <c:pt idx="842">
                  <c:v>1.1246586558785854E-2</c:v>
                </c:pt>
                <c:pt idx="843">
                  <c:v>1.0911216925930556E-2</c:v>
                </c:pt>
                <c:pt idx="844">
                  <c:v>1.0576131336201722E-2</c:v>
                </c:pt>
                <c:pt idx="845">
                  <c:v>1.0241329212910655E-2</c:v>
                </c:pt>
                <c:pt idx="846">
                  <c:v>9.9068099812203991E-3</c:v>
                </c:pt>
                <c:pt idx="847">
                  <c:v>9.5725730681370802E-3</c:v>
                </c:pt>
                <c:pt idx="848">
                  <c:v>9.2386179025025772E-3</c:v>
                </c:pt>
                <c:pt idx="849">
                  <c:v>8.9049439149863074E-3</c:v>
                </c:pt>
                <c:pt idx="850">
                  <c:v>8.5715505380767887E-3</c:v>
                </c:pt>
                <c:pt idx="851">
                  <c:v>8.2384372060742006E-3</c:v>
                </c:pt>
                <c:pt idx="852">
                  <c:v>7.9056033550820581E-3</c:v>
                </c:pt>
                <c:pt idx="853">
                  <c:v>7.573048422999773E-3</c:v>
                </c:pt>
                <c:pt idx="854">
                  <c:v>7.24077184951466E-3</c:v>
                </c:pt>
                <c:pt idx="855">
                  <c:v>6.9087730760940547E-3</c:v>
                </c:pt>
                <c:pt idx="856">
                  <c:v>6.5770515459776524E-3</c:v>
                </c:pt>
                <c:pt idx="857">
                  <c:v>6.2456067041699592E-3</c:v>
                </c:pt>
                <c:pt idx="858">
                  <c:v>5.914437997432298E-3</c:v>
                </c:pt>
                <c:pt idx="859">
                  <c:v>5.5835448742757032E-3</c:v>
                </c:pt>
                <c:pt idx="860">
                  <c:v>5.2529267849529271E-3</c:v>
                </c:pt>
                <c:pt idx="861">
                  <c:v>4.9225831814511123E-3</c:v>
                </c:pt>
                <c:pt idx="862">
                  <c:v>4.5925135174844645E-3</c:v>
                </c:pt>
                <c:pt idx="863">
                  <c:v>4.2627172484862585E-3</c:v>
                </c:pt>
                <c:pt idx="864">
                  <c:v>3.9331938316021775E-3</c:v>
                </c:pt>
                <c:pt idx="865">
                  <c:v>3.6039427256824297E-3</c:v>
                </c:pt>
                <c:pt idx="866">
                  <c:v>3.2749633912746434E-3</c:v>
                </c:pt>
                <c:pt idx="867">
                  <c:v>2.9462552906164285E-3</c:v>
                </c:pt>
                <c:pt idx="868">
                  <c:v>2.617817887628493E-3</c:v>
                </c:pt>
                <c:pt idx="869">
                  <c:v>2.2896506479069823E-3</c:v>
                </c:pt>
                <c:pt idx="870">
                  <c:v>1.961753038716596E-3</c:v>
                </c:pt>
                <c:pt idx="871">
                  <c:v>1.6341245289835937E-3</c:v>
                </c:pt>
                <c:pt idx="872">
                  <c:v>1.3067645892883561E-3</c:v>
                </c:pt>
                <c:pt idx="873">
                  <c:v>9.7967269185850192E-4</c:v>
                </c:pt>
                <c:pt idx="874">
                  <c:v>6.5284831056189319E-4</c:v>
                </c:pt>
                <c:pt idx="875">
                  <c:v>3.2629092089986322E-4</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5.429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5428.9375203494401</c:v>
                </c:pt>
                <c:pt idx="2">
                  <c:v>5428.9375203494401</c:v>
                </c:pt>
              </c:numCache>
            </c:numRef>
          </c:xVal>
          <c:yVal>
            <c:numRef>
              <c:f>('Auslegung thermisch'!$M$6,'Auslegung thermisch'!$M$6,'Auslegung thermisch'!$M$5)</c:f>
              <c:numCache>
                <c:formatCode>General</c:formatCode>
                <c:ptCount val="3"/>
                <c:pt idx="0">
                  <c:v>0.27335531925823187</c:v>
                </c:pt>
                <c:pt idx="1">
                  <c:v>0.27335531925823187</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0.27335531925823187</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tx>
                <c:strRef>
                  <c:f>'Auslegung thermisch'!$M$9</c:f>
                  <c:strCache>
                    <c:ptCount val="1"/>
                    <c:pt idx="0">
                      <c:v>612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611.9651315307899</c:v>
                </c:pt>
                <c:pt idx="2">
                  <c:v>611.9651315307899</c:v>
                </c:pt>
              </c:numCache>
            </c:numRef>
          </c:xVal>
          <c:yVal>
            <c:numRef>
              <c:f>('Auslegung thermisch'!$M$10,'Auslegung thermisch'!$M$10,'Auslegung thermisch'!$S$7)</c:f>
              <c:numCache>
                <c:formatCode>General</c:formatCode>
                <c:ptCount val="3"/>
                <c:pt idx="0">
                  <c:v>1.029342374274413</c:v>
                </c:pt>
                <c:pt idx="1">
                  <c:v>1.029342374274413</c:v>
                </c:pt>
                <c:pt idx="2">
                  <c:v>0.27335531925823187</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1.029342374274413</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99215040"/>
        <c:axId val="99215616"/>
      </c:scatterChart>
      <c:valAx>
        <c:axId val="99215040"/>
        <c:scaling>
          <c:orientation val="minMax"/>
          <c:max val="8900"/>
          <c:min val="0"/>
        </c:scaling>
        <c:delete val="0"/>
        <c:axPos val="b"/>
        <c:numFmt formatCode="#,##0" sourceLinked="1"/>
        <c:majorTickMark val="out"/>
        <c:minorTickMark val="out"/>
        <c:tickLblPos val="nextTo"/>
        <c:crossAx val="99215616"/>
        <c:crosses val="autoZero"/>
        <c:crossBetween val="midCat"/>
        <c:majorUnit val="2000"/>
        <c:minorUnit val="500"/>
      </c:valAx>
      <c:valAx>
        <c:axId val="99215616"/>
        <c:scaling>
          <c:orientation val="minMax"/>
          <c:min val="0"/>
        </c:scaling>
        <c:delete val="0"/>
        <c:axPos val="l"/>
        <c:majorGridlines>
          <c:spPr>
            <a:ln>
              <a:noFill/>
            </a:ln>
          </c:spPr>
        </c:majorGridlines>
        <c:numFmt formatCode="0%" sourceLinked="0"/>
        <c:majorTickMark val="out"/>
        <c:minorTickMark val="out"/>
        <c:tickLblPos val="nextTo"/>
        <c:crossAx val="99215040"/>
        <c:crosses val="autoZero"/>
        <c:crossBetween val="midCat"/>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57777777777777772"/>
          <c:y val="0.2690447963667465"/>
          <c:w val="0.41818181818181832"/>
          <c:h val="0.25217218634187588"/>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solidFill>
                  <a:srgbClr val="FF0000"/>
                </a:solidFill>
              </a:defRPr>
            </a:pPr>
            <a:r>
              <a:rPr lang="en-US" sz="1100" baseline="0">
                <a:solidFill>
                  <a:srgbClr val="FF0000"/>
                </a:solidFill>
              </a:rPr>
              <a:t>Strom</a:t>
            </a:r>
          </a:p>
        </c:rich>
      </c:tx>
      <c:layout/>
      <c:overlay val="1"/>
    </c:title>
    <c:autoTitleDeleted val="0"/>
    <c:plotArea>
      <c:layout>
        <c:manualLayout>
          <c:layoutTarget val="inner"/>
          <c:xMode val="edge"/>
          <c:yMode val="edge"/>
          <c:x val="0.18691100154365775"/>
          <c:y val="3.9054651042408378E-2"/>
          <c:w val="0.73574443945562273"/>
          <c:h val="0.77706414749885711"/>
        </c:manualLayout>
      </c:layout>
      <c:scatterChart>
        <c:scatterStyle val="lineMarker"/>
        <c:varyColors val="0"/>
        <c:ser>
          <c:idx val="0"/>
          <c:order val="0"/>
          <c:tx>
            <c:v>JDL Strombedarf</c:v>
          </c:tx>
          <c:spPr>
            <a:ln w="19050">
              <a:solidFill>
                <a:schemeClr val="tx1"/>
              </a:solidFill>
            </a:ln>
          </c:spPr>
          <c:marker>
            <c:symbol val="none"/>
          </c:marker>
          <c:dPt>
            <c:idx val="0"/>
            <c:marker>
              <c:symbol val="circle"/>
              <c:size val="5"/>
              <c:spPr>
                <a:solidFill>
                  <a:schemeClr val="tx1"/>
                </a:solidFill>
              </c:spPr>
            </c:marker>
            <c:bubble3D val="0"/>
          </c:dPt>
          <c:dLbls>
            <c:dLbl>
              <c:idx val="0"/>
              <c:layout>
                <c:manualLayout>
                  <c:x val="-6.7389244738190164E-3"/>
                  <c:y val="0"/>
                </c:manualLayout>
              </c:layout>
              <c:tx>
                <c:strRef>
                  <c:f>'Auslegung elektrisch'!$B$8</c:f>
                  <c:strCache>
                    <c:ptCount val="1"/>
                    <c:pt idx="0">
                      <c:v>133,6 kW</c:v>
                    </c:pt>
                  </c:strCache>
                </c:strRef>
              </c:tx>
              <c:dLblPos val="r"/>
              <c:showLegendKey val="0"/>
              <c:showVal val="1"/>
              <c:showCatName val="0"/>
              <c:showSerName val="0"/>
              <c:showPercent val="0"/>
              <c:showBubbleSize val="0"/>
            </c:dLbl>
            <c:showLegendKey val="0"/>
            <c:showVal val="0"/>
            <c:showCatName val="0"/>
            <c:showSerName val="0"/>
            <c:showPercent val="0"/>
            <c:showBubbleSize val="0"/>
          </c:dLbls>
          <c:xVal>
            <c:numRef>
              <c:f>'Auslegung elektrisch'!$K$9:$K$886</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elektrisch'!$N$9:$N$886</c:f>
              <c:numCache>
                <c:formatCode>0.00%</c:formatCode>
                <c:ptCount val="878"/>
                <c:pt idx="0">
                  <c:v>1</c:v>
                </c:pt>
                <c:pt idx="1">
                  <c:v>0.67305395647996147</c:v>
                </c:pt>
                <c:pt idx="2">
                  <c:v>0.63470739073146065</c:v>
                </c:pt>
                <c:pt idx="3">
                  <c:v>0.61022364771970794</c:v>
                </c:pt>
                <c:pt idx="4">
                  <c:v>0.59186326603141992</c:v>
                </c:pt>
                <c:pt idx="5">
                  <c:v>0.57702832325870235</c:v>
                </c:pt>
                <c:pt idx="6">
                  <c:v>0.56450789487252306</c:v>
                </c:pt>
                <c:pt idx="7">
                  <c:v>0.55363331558040563</c:v>
                </c:pt>
                <c:pt idx="8">
                  <c:v>0.54399407656210219</c:v>
                </c:pt>
                <c:pt idx="9">
                  <c:v>0.53531902952170518</c:v>
                </c:pt>
                <c:pt idx="10">
                  <c:v>0.52741918580810743</c:v>
                </c:pt>
                <c:pt idx="11">
                  <c:v>0.52015727382751709</c:v>
                </c:pt>
                <c:pt idx="12">
                  <c:v>0.513430272209075</c:v>
                </c:pt>
                <c:pt idx="13">
                  <c:v>0.50715878160239736</c:v>
                </c:pt>
                <c:pt idx="14">
                  <c:v>0.50128024463404564</c:v>
                </c:pt>
                <c:pt idx="15">
                  <c:v>0.49574444913569571</c:v>
                </c:pt>
                <c:pt idx="16">
                  <c:v>0.4905104468580912</c:v>
                </c:pt>
                <c:pt idx="17">
                  <c:v>0.48554438269811229</c:v>
                </c:pt>
                <c:pt idx="18">
                  <c:v>0.48081792837768422</c:v>
                </c:pt>
                <c:pt idx="19">
                  <c:v>0.47630712848370671</c:v>
                </c:pt>
                <c:pt idx="20">
                  <c:v>0.47199153460370069</c:v>
                </c:pt>
                <c:pt idx="21">
                  <c:v>0.467853545009012</c:v>
                </c:pt>
                <c:pt idx="22">
                  <c:v>0.46387789374997468</c:v>
                </c:pt>
                <c:pt idx="23">
                  <c:v>0.46005125018445869</c:v>
                </c:pt>
                <c:pt idx="24">
                  <c:v>0.45636190136389831</c:v>
                </c:pt>
                <c:pt idx="25">
                  <c:v>0.45279949743640291</c:v>
                </c:pt>
                <c:pt idx="26">
                  <c:v>0.44935484557251659</c:v>
                </c:pt>
                <c:pt idx="27">
                  <c:v>0.44601974167644309</c:v>
                </c:pt>
                <c:pt idx="28">
                  <c:v>0.44278683182709522</c:v>
                </c:pt>
                <c:pt idx="29">
                  <c:v>0.43964949733420289</c:v>
                </c:pt>
                <c:pt idx="30">
                  <c:v>0.43660175871779072</c:v>
                </c:pt>
                <c:pt idx="31">
                  <c:v>0.43363819497524558</c:v>
                </c:pt>
                <c:pt idx="32">
                  <c:v>0.43075387529238252</c:v>
                </c:pt>
                <c:pt idx="33">
                  <c:v>0.42794430095534031</c:v>
                </c:pt>
                <c:pt idx="34">
                  <c:v>0.4252053556795965</c:v>
                </c:pt>
                <c:pt idx="35">
                  <c:v>0.42253326292710469</c:v>
                </c:pt>
                <c:pt idx="36">
                  <c:v>0.41992454905869647</c:v>
                </c:pt>
                <c:pt idx="37">
                  <c:v>0.41737601138554803</c:v>
                </c:pt>
                <c:pt idx="38">
                  <c:v>0.41488469035473796</c:v>
                </c:pt>
                <c:pt idx="39">
                  <c:v>0.41244784524019296</c:v>
                </c:pt>
                <c:pt idx="40">
                  <c:v>0.41006293281946404</c:v>
                </c:pt>
                <c:pt idx="41">
                  <c:v>0.40772758860474412</c:v>
                </c:pt>
                <c:pt idx="42">
                  <c:v>0.40543961026784181</c:v>
                </c:pt>
                <c:pt idx="43">
                  <c:v>0.40319694295694897</c:v>
                </c:pt>
                <c:pt idx="44">
                  <c:v>0.40099766625065858</c:v>
                </c:pt>
                <c:pt idx="45">
                  <c:v>0.39883998253390274</c:v>
                </c:pt>
                <c:pt idx="46">
                  <c:v>0.39672220661292079</c:v>
                </c:pt>
                <c:pt idx="47">
                  <c:v>0.39464275641332702</c:v>
                </c:pt>
                <c:pt idx="48">
                  <c:v>0.39260014462784665</c:v>
                </c:pt>
                <c:pt idx="49">
                  <c:v>0.39059297119914493</c:v>
                </c:pt>
                <c:pt idx="50">
                  <c:v>0.38861991653903816</c:v>
                </c:pt>
                <c:pt idx="51">
                  <c:v>0.38667973539876865</c:v>
                </c:pt>
                <c:pt idx="52">
                  <c:v>0.38477125131638146</c:v>
                </c:pt>
                <c:pt idx="53">
                  <c:v>0.38289335157689053</c:v>
                </c:pt>
                <c:pt idx="54">
                  <c:v>0.38104498262916398</c:v>
                </c:pt>
                <c:pt idx="55">
                  <c:v>0.37922514591050249</c:v>
                </c:pt>
                <c:pt idx="56">
                  <c:v>0.37743289403594049</c:v>
                </c:pt>
                <c:pt idx="57">
                  <c:v>0.37566732731450936</c:v>
                </c:pt>
                <c:pt idx="58">
                  <c:v>0.37392759055920166</c:v>
                </c:pt>
                <c:pt idx="59">
                  <c:v>0.37221287016127069</c:v>
                </c:pt>
                <c:pt idx="60">
                  <c:v>0.37052239140287835</c:v>
                </c:pt>
                <c:pt idx="61">
                  <c:v>0.36885541598505289</c:v>
                </c:pt>
                <c:pt idx="62">
                  <c:v>0.36721123975047554</c:v>
                </c:pt>
                <c:pt idx="63">
                  <c:v>0.36558919058286998</c:v>
                </c:pt>
                <c:pt idx="64">
                  <c:v>0.36398862646672403</c:v>
                </c:pt>
                <c:pt idx="65">
                  <c:v>0.36240893369281091</c:v>
                </c:pt>
                <c:pt idx="66">
                  <c:v>0.36084952519648905</c:v>
                </c:pt>
                <c:pt idx="67">
                  <c:v>0.35930983901710656</c:v>
                </c:pt>
                <c:pt idx="68">
                  <c:v>0.35778933686801684</c:v>
                </c:pt>
                <c:pt idx="69">
                  <c:v>0.35628750280776345</c:v>
                </c:pt>
                <c:pt idx="70">
                  <c:v>0.35480384200392168</c:v>
                </c:pt>
                <c:pt idx="71">
                  <c:v>0.35333787958191254</c:v>
                </c:pt>
                <c:pt idx="72">
                  <c:v>0.35188915955183853</c:v>
                </c:pt>
                <c:pt idx="73">
                  <c:v>0.35045724380705046</c:v>
                </c:pt>
                <c:pt idx="74">
                  <c:v>0.34904171118873728</c:v>
                </c:pt>
                <c:pt idx="75">
                  <c:v>0.347642156611358</c:v>
                </c:pt>
                <c:pt idx="76">
                  <c:v>0.34625819024420423</c:v>
                </c:pt>
                <c:pt idx="77">
                  <c:v>0.34488943674480332</c:v>
                </c:pt>
                <c:pt idx="78">
                  <c:v>0.3435355345402491</c:v>
                </c:pt>
                <c:pt idx="79">
                  <c:v>0.34219613515289438</c:v>
                </c:pt>
                <c:pt idx="80">
                  <c:v>0.34087090256714003</c:v>
                </c:pt>
                <c:pt idx="81">
                  <c:v>0.33955951263433581</c:v>
                </c:pt>
                <c:pt idx="82">
                  <c:v>0.33826165251306195</c:v>
                </c:pt>
                <c:pt idx="83">
                  <c:v>0.33697702014227948</c:v>
                </c:pt>
                <c:pt idx="84">
                  <c:v>0.33570532374505313</c:v>
                </c:pt>
                <c:pt idx="85">
                  <c:v>0.3344462813607284</c:v>
                </c:pt>
                <c:pt idx="86">
                  <c:v>0.33319962040361772</c:v>
                </c:pt>
                <c:pt idx="87">
                  <c:v>0.331965077246405</c:v>
                </c:pt>
                <c:pt idx="88">
                  <c:v>0.33074239682661755</c:v>
                </c:pt>
                <c:pt idx="89">
                  <c:v>0.32953133227463871</c:v>
                </c:pt>
                <c:pt idx="90">
                  <c:v>0.32833164456185848</c:v>
                </c:pt>
                <c:pt idx="91">
                  <c:v>0.32714310216765785</c:v>
                </c:pt>
                <c:pt idx="92">
                  <c:v>0.32596548076402621</c:v>
                </c:pt>
                <c:pt idx="93">
                  <c:v>0.32479856291669529</c:v>
                </c:pt>
                <c:pt idx="94">
                  <c:v>0.32364213780175843</c:v>
                </c:pt>
                <c:pt idx="95">
                  <c:v>0.32249600093681741</c:v>
                </c:pt>
                <c:pt idx="96">
                  <c:v>0.32135995392576644</c:v>
                </c:pt>
                <c:pt idx="97">
                  <c:v>0.32023380421638903</c:v>
                </c:pt>
                <c:pt idx="98">
                  <c:v>0.31911736486999764</c:v>
                </c:pt>
                <c:pt idx="99">
                  <c:v>0.31801045434240305</c:v>
                </c:pt>
                <c:pt idx="100">
                  <c:v>0.31691289627554697</c:v>
                </c:pt>
                <c:pt idx="101">
                  <c:v>0.3158245192991781</c:v>
                </c:pt>
                <c:pt idx="102">
                  <c:v>0.31474515684199367</c:v>
                </c:pt>
                <c:pt idx="103">
                  <c:v>0.31367464695170522</c:v>
                </c:pt>
                <c:pt idx="104">
                  <c:v>0.31261283212352675</c:v>
                </c:pt>
                <c:pt idx="105">
                  <c:v>0.31155955913661249</c:v>
                </c:pt>
                <c:pt idx="106">
                  <c:v>0.31051467889800444</c:v>
                </c:pt>
                <c:pt idx="107">
                  <c:v>0.30947804629367759</c:v>
                </c:pt>
                <c:pt idx="108">
                  <c:v>0.30844952004629744</c:v>
                </c:pt>
                <c:pt idx="109">
                  <c:v>0.30742896257932706</c:v>
                </c:pt>
                <c:pt idx="110">
                  <c:v>0.3064162398871455</c:v>
                </c:pt>
                <c:pt idx="111">
                  <c:v>0.30541122141085975</c:v>
                </c:pt>
                <c:pt idx="112">
                  <c:v>0.30441377991951157</c:v>
                </c:pt>
                <c:pt idx="113">
                  <c:v>0.30342379139639875</c:v>
                </c:pt>
                <c:pt idx="114">
                  <c:v>0.30244113493024805</c:v>
                </c:pt>
                <c:pt idx="115">
                  <c:v>0.3014656926109911</c:v>
                </c:pt>
                <c:pt idx="116">
                  <c:v>0.30049734942991135</c:v>
                </c:pt>
                <c:pt idx="117">
                  <c:v>0.29953599318394286</c:v>
                </c:pt>
                <c:pt idx="118">
                  <c:v>0.298581514383913</c:v>
                </c:pt>
                <c:pt idx="119">
                  <c:v>0.29763380616653656</c:v>
                </c:pt>
                <c:pt idx="120">
                  <c:v>0.29669276420997692</c:v>
                </c:pt>
                <c:pt idx="121">
                  <c:v>0.29575828665279935</c:v>
                </c:pt>
                <c:pt idx="122">
                  <c:v>0.29483027401615791</c:v>
                </c:pt>
                <c:pt idx="123">
                  <c:v>0.29390862912905602</c:v>
                </c:pt>
                <c:pt idx="124">
                  <c:v>0.29299325705654067</c:v>
                </c:pt>
                <c:pt idx="125">
                  <c:v>0.29208406503068818</c:v>
                </c:pt>
                <c:pt idx="126">
                  <c:v>0.29118096238425428</c:v>
                </c:pt>
                <c:pt idx="127">
                  <c:v>0.29028386048686361</c:v>
                </c:pt>
                <c:pt idx="128">
                  <c:v>0.28939267268362456</c:v>
                </c:pt>
                <c:pt idx="129">
                  <c:v>0.28850731423605613</c:v>
                </c:pt>
                <c:pt idx="130">
                  <c:v>0.28762770226522572</c:v>
                </c:pt>
                <c:pt idx="131">
                  <c:v>0.28675375569699491</c:v>
                </c:pt>
                <c:pt idx="132">
                  <c:v>0.28588539520928458</c:v>
                </c:pt>
                <c:pt idx="133">
                  <c:v>0.28502254318126552</c:v>
                </c:pt>
                <c:pt idx="134">
                  <c:v>0.28416512364439306</c:v>
                </c:pt>
                <c:pt idx="135">
                  <c:v>0.28331306223520436</c:v>
                </c:pt>
                <c:pt idx="136">
                  <c:v>0.28246628614980396</c:v>
                </c:pt>
                <c:pt idx="137">
                  <c:v>0.28162472409996275</c:v>
                </c:pt>
                <c:pt idx="138">
                  <c:v>0.28078830627076401</c:v>
                </c:pt>
                <c:pt idx="139">
                  <c:v>0.27995696427973049</c:v>
                </c:pt>
                <c:pt idx="140">
                  <c:v>0.2791306311373698</c:v>
                </c:pt>
                <c:pt idx="141">
                  <c:v>0.27830924120908052</c:v>
                </c:pt>
                <c:pt idx="142">
                  <c:v>0.27749273017836174</c:v>
                </c:pt>
                <c:pt idx="143">
                  <c:v>0.27668103501127284</c:v>
                </c:pt>
                <c:pt idx="144">
                  <c:v>0.27587409392209261</c:v>
                </c:pt>
                <c:pt idx="145">
                  <c:v>0.27507184634012971</c:v>
                </c:pt>
                <c:pt idx="146">
                  <c:v>0.27427423287763775</c:v>
                </c:pt>
                <c:pt idx="147">
                  <c:v>0.27348119529879011</c:v>
                </c:pt>
                <c:pt idx="148">
                  <c:v>0.27269267648967466</c:v>
                </c:pt>
                <c:pt idx="149">
                  <c:v>0.27190862042926611</c:v>
                </c:pt>
                <c:pt idx="150">
                  <c:v>0.27112897216133858</c:v>
                </c:pt>
                <c:pt idx="151">
                  <c:v>0.27035367776728347</c:v>
                </c:pt>
                <c:pt idx="152">
                  <c:v>0.26958268433979338</c:v>
                </c:pt>
                <c:pt idx="153">
                  <c:v>0.26881593995738462</c:v>
                </c:pt>
                <c:pt idx="154">
                  <c:v>0.26805339365972125</c:v>
                </c:pt>
                <c:pt idx="155">
                  <c:v>0.26729499542371482</c:v>
                </c:pt>
                <c:pt idx="156">
                  <c:v>0.26654069614036524</c:v>
                </c:pt>
                <c:pt idx="157">
                  <c:v>0.26579044759232195</c:v>
                </c:pt>
                <c:pt idx="158">
                  <c:v>0.265044202432132</c:v>
                </c:pt>
                <c:pt idx="159">
                  <c:v>0.26430191416115456</c:v>
                </c:pt>
                <c:pt idx="160">
                  <c:v>0.2635635371091144</c:v>
                </c:pt>
                <c:pt idx="161">
                  <c:v>0.2628290264142733</c:v>
                </c:pt>
                <c:pt idx="162">
                  <c:v>0.26209833800419502</c:v>
                </c:pt>
                <c:pt idx="163">
                  <c:v>0.26137142857708451</c:v>
                </c:pt>
                <c:pt idx="164">
                  <c:v>0.26064825558367877</c:v>
                </c:pt>
                <c:pt idx="165">
                  <c:v>0.25992877720967167</c:v>
                </c:pt>
                <c:pt idx="166">
                  <c:v>0.25921295235865227</c:v>
                </c:pt>
                <c:pt idx="167">
                  <c:v>0.25850074063554007</c:v>
                </c:pt>
                <c:pt idx="168">
                  <c:v>0.25779210233049854</c:v>
                </c:pt>
                <c:pt idx="169">
                  <c:v>0.25708699840331128</c:v>
                </c:pt>
                <c:pt idx="170">
                  <c:v>0.25638539046820474</c:v>
                </c:pt>
                <c:pt idx="171">
                  <c:v>0.25568724077910088</c:v>
                </c:pt>
                <c:pt idx="172">
                  <c:v>0.25499251221528807</c:v>
                </c:pt>
                <c:pt idx="173">
                  <c:v>0.25430116826749249</c:v>
                </c:pt>
                <c:pt idx="174">
                  <c:v>0.25361317302433939</c:v>
                </c:pt>
                <c:pt idx="175">
                  <c:v>0.25292849115918925</c:v>
                </c:pt>
                <c:pt idx="176">
                  <c:v>0.25224708791733808</c:v>
                </c:pt>
                <c:pt idx="177">
                  <c:v>0.25156892910356776</c:v>
                </c:pt>
                <c:pt idx="178">
                  <c:v>0.25089398107003691</c:v>
                </c:pt>
                <c:pt idx="179">
                  <c:v>0.25022221070450001</c:v>
                </c:pt>
                <c:pt idx="180">
                  <c:v>0.2495535854188442</c:v>
                </c:pt>
                <c:pt idx="181">
                  <c:v>0.24888807313793326</c:v>
                </c:pt>
                <c:pt idx="182">
                  <c:v>0.24822564228875033</c:v>
                </c:pt>
                <c:pt idx="183">
                  <c:v>0.24756626178982732</c:v>
                </c:pt>
                <c:pt idx="184">
                  <c:v>0.24690990104095423</c:v>
                </c:pt>
                <c:pt idx="185">
                  <c:v>0.24625652991315827</c:v>
                </c:pt>
                <c:pt idx="186">
                  <c:v>0.24560611873894445</c:v>
                </c:pt>
                <c:pt idx="187">
                  <c:v>0.24495863830278952</c:v>
                </c:pt>
                <c:pt idx="188">
                  <c:v>0.2443140598318817</c:v>
                </c:pt>
                <c:pt idx="189">
                  <c:v>0.24367235498709816</c:v>
                </c:pt>
                <c:pt idx="190">
                  <c:v>0.24303349585421263</c:v>
                </c:pt>
                <c:pt idx="191">
                  <c:v>0.24239745493532716</c:v>
                </c:pt>
                <c:pt idx="192">
                  <c:v>0.24176420514052011</c:v>
                </c:pt>
                <c:pt idx="193">
                  <c:v>0.24113371977970433</c:v>
                </c:pt>
                <c:pt idx="194">
                  <c:v>0.24050597255468897</c:v>
                </c:pt>
                <c:pt idx="195">
                  <c:v>0.23988093755143947</c:v>
                </c:pt>
                <c:pt idx="196">
                  <c:v>0.23925858923252818</c:v>
                </c:pt>
                <c:pt idx="197">
                  <c:v>0.23863890242977204</c:v>
                </c:pt>
                <c:pt idx="198">
                  <c:v>0.23802185233704998</c:v>
                </c:pt>
                <c:pt idx="199">
                  <c:v>0.2374074145032965</c:v>
                </c:pt>
                <c:pt idx="200">
                  <c:v>0.23679556482566411</c:v>
                </c:pt>
                <c:pt idx="201">
                  <c:v>0.23618627954285176</c:v>
                </c:pt>
                <c:pt idx="202">
                  <c:v>0.23557953522859332</c:v>
                </c:pt>
                <c:pt idx="203">
                  <c:v>0.23497530878530137</c:v>
                </c:pt>
                <c:pt idx="204">
                  <c:v>0.23437357743786313</c:v>
                </c:pt>
                <c:pt idx="205">
                  <c:v>0.23377431872758248</c:v>
                </c:pt>
                <c:pt idx="206">
                  <c:v>0.23317751050626478</c:v>
                </c:pt>
                <c:pt idx="207">
                  <c:v>0.23258313093044125</c:v>
                </c:pt>
                <c:pt idx="208">
                  <c:v>0.2319911584557266</c:v>
                </c:pt>
                <c:pt idx="209">
                  <c:v>0.23140157183130949</c:v>
                </c:pt>
                <c:pt idx="210">
                  <c:v>0.23081435009456841</c:v>
                </c:pt>
                <c:pt idx="211">
                  <c:v>0.23022947256581328</c:v>
                </c:pt>
                <c:pt idx="212">
                  <c:v>0.22964691884314581</c:v>
                </c:pt>
                <c:pt idx="213">
                  <c:v>0.22906666879743809</c:v>
                </c:pt>
                <c:pt idx="214">
                  <c:v>0.22848870256742504</c:v>
                </c:pt>
                <c:pt idx="215">
                  <c:v>0.22791300055490626</c:v>
                </c:pt>
                <c:pt idx="216">
                  <c:v>0.22733954342005758</c:v>
                </c:pt>
                <c:pt idx="217">
                  <c:v>0.22676831207684611</c:v>
                </c:pt>
                <c:pt idx="218">
                  <c:v>0.22619928768854802</c:v>
                </c:pt>
                <c:pt idx="219">
                  <c:v>0.22563245166336532</c:v>
                </c:pt>
                <c:pt idx="220">
                  <c:v>0.22506778565013963</c:v>
                </c:pt>
                <c:pt idx="221">
                  <c:v>0.22450527153415956</c:v>
                </c:pt>
                <c:pt idx="222">
                  <c:v>0.22394489143306051</c:v>
                </c:pt>
                <c:pt idx="223">
                  <c:v>0.22338662769281292</c:v>
                </c:pt>
                <c:pt idx="224">
                  <c:v>0.22283046288379771</c:v>
                </c:pt>
                <c:pt idx="225">
                  <c:v>0.22227637979696657</c:v>
                </c:pt>
                <c:pt idx="226">
                  <c:v>0.22172436144008467</c:v>
                </c:pt>
                <c:pt idx="227">
                  <c:v>0.22117439103405323</c:v>
                </c:pt>
                <c:pt idx="228">
                  <c:v>0.22062645200931097</c:v>
                </c:pt>
                <c:pt idx="229">
                  <c:v>0.22008052800231126</c:v>
                </c:pt>
                <c:pt idx="230">
                  <c:v>0.21953660285207377</c:v>
                </c:pt>
                <c:pt idx="231">
                  <c:v>0.21899466059680939</c:v>
                </c:pt>
                <c:pt idx="232">
                  <c:v>0.21845468547061353</c:v>
                </c:pt>
                <c:pt idx="233">
                  <c:v>0.2179166619002314</c:v>
                </c:pt>
                <c:pt idx="234">
                  <c:v>0.21738057450188741</c:v>
                </c:pt>
                <c:pt idx="235">
                  <c:v>0.21684640807818212</c:v>
                </c:pt>
                <c:pt idx="236">
                  <c:v>0.21631414761505152</c:v>
                </c:pt>
                <c:pt idx="237">
                  <c:v>0.21578377827878958</c:v>
                </c:pt>
                <c:pt idx="238">
                  <c:v>0.21525528541313166</c:v>
                </c:pt>
                <c:pt idx="239">
                  <c:v>0.21472865453639522</c:v>
                </c:pt>
                <c:pt idx="240">
                  <c:v>0.21420387133868113</c:v>
                </c:pt>
                <c:pt idx="241">
                  <c:v>0.21368092167912911</c:v>
                </c:pt>
                <c:pt idx="242">
                  <c:v>0.21315979158322962</c:v>
                </c:pt>
                <c:pt idx="243">
                  <c:v>0.21264046724018759</c:v>
                </c:pt>
                <c:pt idx="244">
                  <c:v>0.21212293500034141</c:v>
                </c:pt>
                <c:pt idx="245">
                  <c:v>0.21160718137263013</c:v>
                </c:pt>
                <c:pt idx="246">
                  <c:v>0.21109319302211249</c:v>
                </c:pt>
                <c:pt idx="247">
                  <c:v>0.21058095676753386</c:v>
                </c:pt>
                <c:pt idx="248">
                  <c:v>0.21007045957894066</c:v>
                </c:pt>
                <c:pt idx="249">
                  <c:v>0.20956168857534252</c:v>
                </c:pt>
                <c:pt idx="250">
                  <c:v>0.20905463102241795</c:v>
                </c:pt>
                <c:pt idx="251">
                  <c:v>0.20854927433026549</c:v>
                </c:pt>
                <c:pt idx="252">
                  <c:v>0.20804560605119815</c:v>
                </c:pt>
                <c:pt idx="253">
                  <c:v>0.20754361387758002</c:v>
                </c:pt>
                <c:pt idx="254">
                  <c:v>0.20704328563970342</c:v>
                </c:pt>
                <c:pt idx="255">
                  <c:v>0.20654460930370799</c:v>
                </c:pt>
                <c:pt idx="256">
                  <c:v>0.20604757296953757</c:v>
                </c:pt>
                <c:pt idx="257">
                  <c:v>0.20555216486893713</c:v>
                </c:pt>
                <c:pt idx="258">
                  <c:v>0.20505837336348587</c:v>
                </c:pt>
                <c:pt idx="259">
                  <c:v>0.20456618694266882</c:v>
                </c:pt>
                <c:pt idx="260">
                  <c:v>0.20407559422198251</c:v>
                </c:pt>
                <c:pt idx="261">
                  <c:v>0.20358658394107798</c:v>
                </c:pt>
                <c:pt idx="262">
                  <c:v>0.20309914496193593</c:v>
                </c:pt>
                <c:pt idx="263">
                  <c:v>0.20261326626707765</c:v>
                </c:pt>
                <c:pt idx="264">
                  <c:v>0.2021289369578072</c:v>
                </c:pt>
                <c:pt idx="265">
                  <c:v>0.20164614625248656</c:v>
                </c:pt>
                <c:pt idx="266">
                  <c:v>0.20116488348484207</c:v>
                </c:pt>
                <c:pt idx="267">
                  <c:v>0.20068513810230171</c:v>
                </c:pt>
                <c:pt idx="268">
                  <c:v>0.20020689966436245</c:v>
                </c:pt>
                <c:pt idx="269">
                  <c:v>0.19973015784098669</c:v>
                </c:pt>
                <c:pt idx="270">
                  <c:v>0.19925490241102828</c:v>
                </c:pt>
                <c:pt idx="271">
                  <c:v>0.19878112326068553</c:v>
                </c:pt>
                <c:pt idx="272">
                  <c:v>0.19830881038198334</c:v>
                </c:pt>
                <c:pt idx="273">
                  <c:v>0.19783795387128056</c:v>
                </c:pt>
                <c:pt idx="274">
                  <c:v>0.1973685439278059</c:v>
                </c:pt>
                <c:pt idx="275">
                  <c:v>0.19690057085221724</c:v>
                </c:pt>
                <c:pt idx="276">
                  <c:v>0.19643402504518803</c:v>
                </c:pt>
                <c:pt idx="277">
                  <c:v>0.19596889700601761</c:v>
                </c:pt>
                <c:pt idx="278">
                  <c:v>0.19550517733126682</c:v>
                </c:pt>
                <c:pt idx="279">
                  <c:v>0.19504285671341537</c:v>
                </c:pt>
                <c:pt idx="280">
                  <c:v>0.19458192593954438</c:v>
                </c:pt>
                <c:pt idx="281">
                  <c:v>0.194122375890041</c:v>
                </c:pt>
                <c:pt idx="282">
                  <c:v>0.19366419753732478</c:v>
                </c:pt>
                <c:pt idx="283">
                  <c:v>0.19320738194459652</c:v>
                </c:pt>
                <c:pt idx="284">
                  <c:v>0.19275192026460863</c:v>
                </c:pt>
                <c:pt idx="285">
                  <c:v>0.19229780373845529</c:v>
                </c:pt>
                <c:pt idx="286">
                  <c:v>0.19184502369438461</c:v>
                </c:pt>
                <c:pt idx="287">
                  <c:v>0.19139357154663017</c:v>
                </c:pt>
                <c:pt idx="288">
                  <c:v>0.19094343879426157</c:v>
                </c:pt>
                <c:pt idx="289">
                  <c:v>0.19049461702005555</c:v>
                </c:pt>
                <c:pt idx="290">
                  <c:v>0.19004709788938501</c:v>
                </c:pt>
                <c:pt idx="291">
                  <c:v>0.1896008731491271</c:v>
                </c:pt>
                <c:pt idx="292">
                  <c:v>0.18915593462658953</c:v>
                </c:pt>
                <c:pt idx="293">
                  <c:v>0.18871227422845327</c:v>
                </c:pt>
                <c:pt idx="294">
                  <c:v>0.18826988393973509</c:v>
                </c:pt>
                <c:pt idx="295">
                  <c:v>0.18782875582276526</c:v>
                </c:pt>
                <c:pt idx="296">
                  <c:v>0.18738888201618242</c:v>
                </c:pt>
                <c:pt idx="297">
                  <c:v>0.18695025473394522</c:v>
                </c:pt>
                <c:pt idx="298">
                  <c:v>0.18651286626436014</c:v>
                </c:pt>
                <c:pt idx="299">
                  <c:v>0.18607670896912443</c:v>
                </c:pt>
                <c:pt idx="300">
                  <c:v>0.18564177528238468</c:v>
                </c:pt>
                <c:pt idx="301">
                  <c:v>0.18520805770981141</c:v>
                </c:pt>
                <c:pt idx="302">
                  <c:v>0.18477554882768732</c:v>
                </c:pt>
                <c:pt idx="303">
                  <c:v>0.18434424128201099</c:v>
                </c:pt>
                <c:pt idx="304">
                  <c:v>0.1839141277876144</c:v>
                </c:pt>
                <c:pt idx="305">
                  <c:v>0.18348520112729483</c:v>
                </c:pt>
                <c:pt idx="306">
                  <c:v>0.18305745415095986</c:v>
                </c:pt>
                <c:pt idx="307">
                  <c:v>0.18263087977478731</c:v>
                </c:pt>
                <c:pt idx="308">
                  <c:v>0.18220547098039619</c:v>
                </c:pt>
                <c:pt idx="309">
                  <c:v>0.18178122081403314</c:v>
                </c:pt>
                <c:pt idx="310">
                  <c:v>0.18135812238576932</c:v>
                </c:pt>
                <c:pt idx="311">
                  <c:v>0.180936168868712</c:v>
                </c:pt>
                <c:pt idx="312">
                  <c:v>0.18051535349822589</c:v>
                </c:pt>
                <c:pt idx="313">
                  <c:v>0.18009566957116929</c:v>
                </c:pt>
                <c:pt idx="314">
                  <c:v>0.17967711044513979</c:v>
                </c:pt>
                <c:pt idx="315">
                  <c:v>0.17925966953773276</c:v>
                </c:pt>
                <c:pt idx="316">
                  <c:v>0.17884334032581095</c:v>
                </c:pt>
                <c:pt idx="317">
                  <c:v>0.17842811634478517</c:v>
                </c:pt>
                <c:pt idx="318">
                  <c:v>0.17801399118790595</c:v>
                </c:pt>
                <c:pt idx="319">
                  <c:v>0.17760095850556612</c:v>
                </c:pt>
                <c:pt idx="320">
                  <c:v>0.17718901200461379</c:v>
                </c:pt>
                <c:pt idx="321">
                  <c:v>0.17677814544767578</c:v>
                </c:pt>
                <c:pt idx="322">
                  <c:v>0.17636835265249129</c:v>
                </c:pt>
                <c:pt idx="323">
                  <c:v>0.17595962749125527</c:v>
                </c:pt>
                <c:pt idx="324">
                  <c:v>0.17555196388997241</c:v>
                </c:pt>
                <c:pt idx="325">
                  <c:v>0.17514535582781943</c:v>
                </c:pt>
                <c:pt idx="326">
                  <c:v>0.17473979733651845</c:v>
                </c:pt>
                <c:pt idx="327">
                  <c:v>0.17433528249971797</c:v>
                </c:pt>
                <c:pt idx="328">
                  <c:v>0.17393180545238507</c:v>
                </c:pt>
                <c:pt idx="329">
                  <c:v>0.17352936038020395</c:v>
                </c:pt>
                <c:pt idx="330">
                  <c:v>0.1731279415189857</c:v>
                </c:pt>
                <c:pt idx="331">
                  <c:v>0.17272754315408589</c:v>
                </c:pt>
                <c:pt idx="332">
                  <c:v>0.17232815961982939</c:v>
                </c:pt>
                <c:pt idx="333">
                  <c:v>0.17192978529894576</c:v>
                </c:pt>
                <c:pt idx="334">
                  <c:v>0.17153241462201185</c:v>
                </c:pt>
                <c:pt idx="335">
                  <c:v>0.17113604206690114</c:v>
                </c:pt>
                <c:pt idx="336">
                  <c:v>0.17074066215824368</c:v>
                </c:pt>
                <c:pt idx="337">
                  <c:v>0.17034626946689146</c:v>
                </c:pt>
                <c:pt idx="338">
                  <c:v>0.16995285860939313</c:v>
                </c:pt>
                <c:pt idx="339">
                  <c:v>0.16956042424747475</c:v>
                </c:pt>
                <c:pt idx="340">
                  <c:v>0.1691689610875291</c:v>
                </c:pt>
                <c:pt idx="341">
                  <c:v>0.16877846388011175</c:v>
                </c:pt>
                <c:pt idx="342">
                  <c:v>0.16838892741944422</c:v>
                </c:pt>
                <c:pt idx="343">
                  <c:v>0.16800034654292473</c:v>
                </c:pt>
                <c:pt idx="344">
                  <c:v>0.16761271613064477</c:v>
                </c:pt>
                <c:pt idx="345">
                  <c:v>0.16722603110491363</c:v>
                </c:pt>
                <c:pt idx="346">
                  <c:v>0.16684028642978876</c:v>
                </c:pt>
                <c:pt idx="347">
                  <c:v>0.16645547711061315</c:v>
                </c:pt>
                <c:pt idx="348">
                  <c:v>0.16607159819355888</c:v>
                </c:pt>
                <c:pt idx="349">
                  <c:v>0.16568864476517742</c:v>
                </c:pt>
                <c:pt idx="350">
                  <c:v>0.1653066119519554</c:v>
                </c:pt>
                <c:pt idx="351">
                  <c:v>0.16492549491987751</c:v>
                </c:pt>
                <c:pt idx="352">
                  <c:v>0.16454528887399433</c:v>
                </c:pt>
                <c:pt idx="353">
                  <c:v>0.16416598905799729</c:v>
                </c:pt>
                <c:pt idx="354">
                  <c:v>0.16378759075379845</c:v>
                </c:pt>
                <c:pt idx="355">
                  <c:v>0.16341008928111622</c:v>
                </c:pt>
                <c:pt idx="356">
                  <c:v>0.1630334799970673</c:v>
                </c:pt>
                <c:pt idx="357">
                  <c:v>0.16265775829576368</c:v>
                </c:pt>
                <c:pt idx="358">
                  <c:v>0.16228291960791497</c:v>
                </c:pt>
                <c:pt idx="359">
                  <c:v>0.16190895940043626</c:v>
                </c:pt>
                <c:pt idx="360">
                  <c:v>0.16153587317606177</c:v>
                </c:pt>
                <c:pt idx="361">
                  <c:v>0.1611636564729626</c:v>
                </c:pt>
                <c:pt idx="362">
                  <c:v>0.16079230486437091</c:v>
                </c:pt>
                <c:pt idx="363">
                  <c:v>0.16042181395820765</c:v>
                </c:pt>
                <c:pt idx="364">
                  <c:v>0.16005217939671657</c:v>
                </c:pt>
                <c:pt idx="365">
                  <c:v>0.15968339685610233</c:v>
                </c:pt>
                <c:pt idx="366">
                  <c:v>0.15931546204617408</c:v>
                </c:pt>
                <c:pt idx="367">
                  <c:v>0.15894837070999246</c:v>
                </c:pt>
                <c:pt idx="368">
                  <c:v>0.15858211862352278</c:v>
                </c:pt>
                <c:pt idx="369">
                  <c:v>0.15821670159529166</c:v>
                </c:pt>
                <c:pt idx="370">
                  <c:v>0.1578521154660486</c:v>
                </c:pt>
                <c:pt idx="371">
                  <c:v>0.15748835610843248</c:v>
                </c:pt>
                <c:pt idx="372">
                  <c:v>0.15712541942664104</c:v>
                </c:pt>
                <c:pt idx="373">
                  <c:v>0.15676330135610594</c:v>
                </c:pt>
                <c:pt idx="374">
                  <c:v>0.15640199786317177</c:v>
                </c:pt>
                <c:pt idx="375">
                  <c:v>0.15604150494477831</c:v>
                </c:pt>
                <c:pt idx="376">
                  <c:v>0.15568181862814834</c:v>
                </c:pt>
                <c:pt idx="377">
                  <c:v>0.15532293497047811</c:v>
                </c:pt>
                <c:pt idx="378">
                  <c:v>0.15496485005863292</c:v>
                </c:pt>
                <c:pt idx="379">
                  <c:v>0.15460756000884579</c:v>
                </c:pt>
                <c:pt idx="380">
                  <c:v>0.15425106096642005</c:v>
                </c:pt>
                <c:pt idx="381">
                  <c:v>0.15389534910543601</c:v>
                </c:pt>
                <c:pt idx="382">
                  <c:v>0.15354042062846163</c:v>
                </c:pt>
                <c:pt idx="383">
                  <c:v>0.15318627176626587</c:v>
                </c:pt>
                <c:pt idx="384">
                  <c:v>0.15283289877753681</c:v>
                </c:pt>
                <c:pt idx="385">
                  <c:v>0.15248029794860207</c:v>
                </c:pt>
                <c:pt idx="386">
                  <c:v>0.15212846559315452</c:v>
                </c:pt>
                <c:pt idx="387">
                  <c:v>0.15177739805197887</c:v>
                </c:pt>
                <c:pt idx="388">
                  <c:v>0.15142709169268431</c:v>
                </c:pt>
                <c:pt idx="389">
                  <c:v>0.15107754290943931</c:v>
                </c:pt>
                <c:pt idx="390">
                  <c:v>0.15072874812270876</c:v>
                </c:pt>
                <c:pt idx="391">
                  <c:v>0.15038070377899626</c:v>
                </c:pt>
                <c:pt idx="392">
                  <c:v>0.15003340635058826</c:v>
                </c:pt>
                <c:pt idx="393">
                  <c:v>0.14968685233530188</c:v>
                </c:pt>
                <c:pt idx="394">
                  <c:v>0.14934103825623568</c:v>
                </c:pt>
                <c:pt idx="395">
                  <c:v>0.14899596066152343</c:v>
                </c:pt>
                <c:pt idx="396">
                  <c:v>0.14865161612409117</c:v>
                </c:pt>
                <c:pt idx="397">
                  <c:v>0.14830800124141685</c:v>
                </c:pt>
                <c:pt idx="398">
                  <c:v>0.14796511263529344</c:v>
                </c:pt>
                <c:pt idx="399">
                  <c:v>0.14762294695159417</c:v>
                </c:pt>
                <c:pt idx="400">
                  <c:v>0.14728150086004121</c:v>
                </c:pt>
                <c:pt idx="401">
                  <c:v>0.14694077105397696</c:v>
                </c:pt>
                <c:pt idx="402">
                  <c:v>0.1466007542501383</c:v>
                </c:pt>
                <c:pt idx="403">
                  <c:v>0.14626144718843281</c:v>
                </c:pt>
                <c:pt idx="404">
                  <c:v>0.14592284663171884</c:v>
                </c:pt>
                <c:pt idx="405">
                  <c:v>0.14558494936558708</c:v>
                </c:pt>
                <c:pt idx="406">
                  <c:v>0.14524775219814556</c:v>
                </c:pt>
                <c:pt idx="407">
                  <c:v>0.14491125195980692</c:v>
                </c:pt>
                <c:pt idx="408">
                  <c:v>0.14457544550307799</c:v>
                </c:pt>
                <c:pt idx="409">
                  <c:v>0.1442403297023519</c:v>
                </c:pt>
                <c:pt idx="410">
                  <c:v>0.14390590145370352</c:v>
                </c:pt>
                <c:pt idx="411">
                  <c:v>0.14357215767468579</c:v>
                </c:pt>
                <c:pt idx="412">
                  <c:v>0.14323909530412959</c:v>
                </c:pt>
                <c:pt idx="413">
                  <c:v>0.14290671130194577</c:v>
                </c:pt>
                <c:pt idx="414">
                  <c:v>0.14257500264892908</c:v>
                </c:pt>
                <c:pt idx="415">
                  <c:v>0.14224396634656489</c:v>
                </c:pt>
                <c:pt idx="416">
                  <c:v>0.14191359941683779</c:v>
                </c:pt>
                <c:pt idx="417">
                  <c:v>0.14158389890204237</c:v>
                </c:pt>
                <c:pt idx="418">
                  <c:v>0.14125486186459701</c:v>
                </c:pt>
                <c:pt idx="419">
                  <c:v>0.14092648538685848</c:v>
                </c:pt>
                <c:pt idx="420">
                  <c:v>0.14059876657093984</c:v>
                </c:pt>
                <c:pt idx="421">
                  <c:v>0.14027170253852961</c:v>
                </c:pt>
                <c:pt idx="422">
                  <c:v>0.13994529043071413</c:v>
                </c:pt>
                <c:pt idx="423">
                  <c:v>0.13961952740780026</c:v>
                </c:pt>
                <c:pt idx="424">
                  <c:v>0.13929441064914161</c:v>
                </c:pt>
                <c:pt idx="425">
                  <c:v>0.13896993735296648</c:v>
                </c:pt>
                <c:pt idx="426">
                  <c:v>0.13864610473620675</c:v>
                </c:pt>
                <c:pt idx="427">
                  <c:v>0.13832291003433006</c:v>
                </c:pt>
                <c:pt idx="428">
                  <c:v>0.1380003505011731</c:v>
                </c:pt>
                <c:pt idx="429">
                  <c:v>0.13767842340877667</c:v>
                </c:pt>
                <c:pt idx="430">
                  <c:v>0.1373571260472235</c:v>
                </c:pt>
                <c:pt idx="431">
                  <c:v>0.13703645572447687</c:v>
                </c:pt>
                <c:pt idx="432">
                  <c:v>0.13671640976622135</c:v>
                </c:pt>
                <c:pt idx="433">
                  <c:v>0.13639698551570567</c:v>
                </c:pt>
                <c:pt idx="434">
                  <c:v>0.13607818033358743</c:v>
                </c:pt>
                <c:pt idx="435">
                  <c:v>0.13575999159777818</c:v>
                </c:pt>
                <c:pt idx="436">
                  <c:v>0.1354424167032926</c:v>
                </c:pt>
                <c:pt idx="437">
                  <c:v>0.13512545306209667</c:v>
                </c:pt>
                <c:pt idx="438">
                  <c:v>0.13480909810295993</c:v>
                </c:pt>
                <c:pt idx="439">
                  <c:v>0.13449334927130796</c:v>
                </c:pt>
                <c:pt idx="440">
                  <c:v>0.13417820402907643</c:v>
                </c:pt>
                <c:pt idx="441">
                  <c:v>0.13386365985456761</c:v>
                </c:pt>
                <c:pt idx="442">
                  <c:v>0.13354971424230777</c:v>
                </c:pt>
                <c:pt idx="443">
                  <c:v>0.13323636470290678</c:v>
                </c:pt>
                <c:pt idx="444">
                  <c:v>0.13292360876291831</c:v>
                </c:pt>
                <c:pt idx="445">
                  <c:v>0.13261144396470181</c:v>
                </c:pt>
                <c:pt idx="446">
                  <c:v>0.13229986786628745</c:v>
                </c:pt>
                <c:pt idx="447">
                  <c:v>0.13198887804124004</c:v>
                </c:pt>
                <c:pt idx="448">
                  <c:v>0.13167847207852634</c:v>
                </c:pt>
                <c:pt idx="449">
                  <c:v>0.13136864758238309</c:v>
                </c:pt>
                <c:pt idx="450">
                  <c:v>0.13105940217218659</c:v>
                </c:pt>
                <c:pt idx="451">
                  <c:v>0.13075073348232336</c:v>
                </c:pt>
                <c:pt idx="452">
                  <c:v>0.13044263916206267</c:v>
                </c:pt>
                <c:pt idx="453">
                  <c:v>0.13013511687543033</c:v>
                </c:pt>
                <c:pt idx="454">
                  <c:v>0.12982816430108346</c:v>
                </c:pt>
                <c:pt idx="455">
                  <c:v>0.12952177913218699</c:v>
                </c:pt>
                <c:pt idx="456">
                  <c:v>0.12921595907629113</c:v>
                </c:pt>
                <c:pt idx="457">
                  <c:v>0.12891070185521081</c:v>
                </c:pt>
                <c:pt idx="458">
                  <c:v>0.12860600520490539</c:v>
                </c:pt>
                <c:pt idx="459">
                  <c:v>0.12830186687536071</c:v>
                </c:pt>
                <c:pt idx="460">
                  <c:v>0.12799828463047125</c:v>
                </c:pt>
                <c:pt idx="461">
                  <c:v>0.12769525624792444</c:v>
                </c:pt>
                <c:pt idx="462">
                  <c:v>0.12739277951908634</c:v>
                </c:pt>
                <c:pt idx="463">
                  <c:v>0.12709085224888694</c:v>
                </c:pt>
                <c:pt idx="464">
                  <c:v>0.1267894722557088</c:v>
                </c:pt>
                <c:pt idx="465">
                  <c:v>0.12648863737127547</c:v>
                </c:pt>
                <c:pt idx="466">
                  <c:v>0.12618834544054114</c:v>
                </c:pt>
                <c:pt idx="467">
                  <c:v>0.12588859432158217</c:v>
                </c:pt>
                <c:pt idx="468">
                  <c:v>0.12558938188548885</c:v>
                </c:pt>
                <c:pt idx="469">
                  <c:v>0.12529070601625913</c:v>
                </c:pt>
                <c:pt idx="470">
                  <c:v>0.12499256461069275</c:v>
                </c:pt>
                <c:pt idx="471">
                  <c:v>0.12469495557828691</c:v>
                </c:pt>
                <c:pt idx="472">
                  <c:v>0.12439787684113257</c:v>
                </c:pt>
                <c:pt idx="473">
                  <c:v>0.12410132633381243</c:v>
                </c:pt>
                <c:pt idx="474">
                  <c:v>0.12380530200329942</c:v>
                </c:pt>
                <c:pt idx="475">
                  <c:v>0.12350980180885629</c:v>
                </c:pt>
                <c:pt idx="476">
                  <c:v>0.12321482372193671</c:v>
                </c:pt>
                <c:pt idx="477">
                  <c:v>0.12292036572608678</c:v>
                </c:pt>
                <c:pt idx="478">
                  <c:v>0.12262642581684746</c:v>
                </c:pt>
                <c:pt idx="479">
                  <c:v>0.12233300200165897</c:v>
                </c:pt>
                <c:pt idx="480">
                  <c:v>0.12204009229976509</c:v>
                </c:pt>
                <c:pt idx="481">
                  <c:v>0.12174769474211866</c:v>
                </c:pt>
                <c:pt idx="482">
                  <c:v>0.12145580737128836</c:v>
                </c:pt>
                <c:pt idx="483">
                  <c:v>0.12116442824136675</c:v>
                </c:pt>
                <c:pt idx="484">
                  <c:v>0.12087355541787748</c:v>
                </c:pt>
                <c:pt idx="485">
                  <c:v>0.120583186977686</c:v>
                </c:pt>
                <c:pt idx="486">
                  <c:v>0.12029332100890888</c:v>
                </c:pt>
                <c:pt idx="487">
                  <c:v>0.12000395561082589</c:v>
                </c:pt>
                <c:pt idx="488">
                  <c:v>0.11971508889379101</c:v>
                </c:pt>
                <c:pt idx="489">
                  <c:v>0.11942671897914636</c:v>
                </c:pt>
                <c:pt idx="490">
                  <c:v>0.11913884399913521</c:v>
                </c:pt>
                <c:pt idx="491">
                  <c:v>0.11885146209681696</c:v>
                </c:pt>
                <c:pt idx="492">
                  <c:v>0.11856457142598276</c:v>
                </c:pt>
                <c:pt idx="493">
                  <c:v>0.11827817015107178</c:v>
                </c:pt>
                <c:pt idx="494">
                  <c:v>0.11799225644708777</c:v>
                </c:pt>
                <c:pt idx="495">
                  <c:v>0.11770682849951775</c:v>
                </c:pt>
                <c:pt idx="496">
                  <c:v>0.11742188450425073</c:v>
                </c:pt>
                <c:pt idx="497">
                  <c:v>0.11713742266749627</c:v>
                </c:pt>
                <c:pt idx="498">
                  <c:v>0.1168534412057064</c:v>
                </c:pt>
                <c:pt idx="499">
                  <c:v>0.11656993834549501</c:v>
                </c:pt>
                <c:pt idx="500">
                  <c:v>0.11628691232356125</c:v>
                </c:pt>
                <c:pt idx="501">
                  <c:v>0.11600436138661108</c:v>
                </c:pt>
                <c:pt idx="502">
                  <c:v>0.11572228379128058</c:v>
                </c:pt>
                <c:pt idx="503">
                  <c:v>0.11544067780406142</c:v>
                </c:pt>
                <c:pt idx="504">
                  <c:v>0.11515954170122389</c:v>
                </c:pt>
                <c:pt idx="505">
                  <c:v>0.11487887376874351</c:v>
                </c:pt>
                <c:pt idx="506">
                  <c:v>0.1145986723022272</c:v>
                </c:pt>
                <c:pt idx="507">
                  <c:v>0.11431893560684026</c:v>
                </c:pt>
                <c:pt idx="508">
                  <c:v>0.11403966199723337</c:v>
                </c:pt>
                <c:pt idx="509">
                  <c:v>0.11376084979747203</c:v>
                </c:pt>
                <c:pt idx="510">
                  <c:v>0.11348249734096472</c:v>
                </c:pt>
                <c:pt idx="511">
                  <c:v>0.11320460297039281</c:v>
                </c:pt>
                <c:pt idx="512">
                  <c:v>0.11292716503764155</c:v>
                </c:pt>
                <c:pt idx="513">
                  <c:v>0.11265018190373</c:v>
                </c:pt>
                <c:pt idx="514">
                  <c:v>0.11237365193874382</c:v>
                </c:pt>
                <c:pt idx="515">
                  <c:v>0.11209757352176675</c:v>
                </c:pt>
                <c:pt idx="516">
                  <c:v>0.11182194504081389</c:v>
                </c:pt>
                <c:pt idx="517">
                  <c:v>0.1115467648927656</c:v>
                </c:pt>
                <c:pt idx="518">
                  <c:v>0.11127203148330111</c:v>
                </c:pt>
                <c:pt idx="519">
                  <c:v>0.11099774322683387</c:v>
                </c:pt>
                <c:pt idx="520">
                  <c:v>0.1107238985464466</c:v>
                </c:pt>
                <c:pt idx="521">
                  <c:v>0.11045049587382749</c:v>
                </c:pt>
                <c:pt idx="522">
                  <c:v>0.11017753364920679</c:v>
                </c:pt>
                <c:pt idx="523">
                  <c:v>0.10990501032129418</c:v>
                </c:pt>
                <c:pt idx="524">
                  <c:v>0.1096329243472165</c:v>
                </c:pt>
                <c:pt idx="525">
                  <c:v>0.10936127419245545</c:v>
                </c:pt>
                <c:pt idx="526">
                  <c:v>0.109090058330788</c:v>
                </c:pt>
                <c:pt idx="527">
                  <c:v>0.10881927524422419</c:v>
                </c:pt>
                <c:pt idx="528">
                  <c:v>0.10854892342294853</c:v>
                </c:pt>
                <c:pt idx="529">
                  <c:v>0.10827900136525992</c:v>
                </c:pt>
                <c:pt idx="530">
                  <c:v>0.10800950757751293</c:v>
                </c:pt>
                <c:pt idx="531">
                  <c:v>0.1077404405740594</c:v>
                </c:pt>
                <c:pt idx="532">
                  <c:v>0.10747179887719072</c:v>
                </c:pt>
                <c:pt idx="533">
                  <c:v>0.10720358101708083</c:v>
                </c:pt>
                <c:pt idx="534">
                  <c:v>0.10693578553172889</c:v>
                </c:pt>
                <c:pt idx="535">
                  <c:v>0.10666841096690372</c:v>
                </c:pt>
                <c:pt idx="536">
                  <c:v>0.10640145587608763</c:v>
                </c:pt>
                <c:pt idx="537">
                  <c:v>0.10613491882042114</c:v>
                </c:pt>
                <c:pt idx="538">
                  <c:v>0.10586879836864882</c:v>
                </c:pt>
                <c:pt idx="539">
                  <c:v>0.10560309309706439</c:v>
                </c:pt>
                <c:pt idx="540">
                  <c:v>0.10533780158945727</c:v>
                </c:pt>
                <c:pt idx="541">
                  <c:v>0.10507292243705946</c:v>
                </c:pt>
                <c:pt idx="542">
                  <c:v>0.1048084542384925</c:v>
                </c:pt>
                <c:pt idx="543">
                  <c:v>0.10454439559971551</c:v>
                </c:pt>
                <c:pt idx="544">
                  <c:v>0.10428074513397267</c:v>
                </c:pt>
                <c:pt idx="545">
                  <c:v>0.1040175014617426</c:v>
                </c:pt>
                <c:pt idx="546">
                  <c:v>0.10375466321068705</c:v>
                </c:pt>
                <c:pt idx="547">
                  <c:v>0.10349222901560029</c:v>
                </c:pt>
                <c:pt idx="548">
                  <c:v>0.1032301975183596</c:v>
                </c:pt>
                <c:pt idx="549">
                  <c:v>0.10296856736787485</c:v>
                </c:pt>
                <c:pt idx="550">
                  <c:v>0.10270733722004022</c:v>
                </c:pt>
                <c:pt idx="551">
                  <c:v>0.10244650573768488</c:v>
                </c:pt>
                <c:pt idx="552">
                  <c:v>0.10218607159052484</c:v>
                </c:pt>
                <c:pt idx="553">
                  <c:v>0.10192603345511542</c:v>
                </c:pt>
                <c:pt idx="554">
                  <c:v>0.10166639001480315</c:v>
                </c:pt>
                <c:pt idx="555">
                  <c:v>0.10140713995967932</c:v>
                </c:pt>
                <c:pt idx="556">
                  <c:v>0.10114828198653303</c:v>
                </c:pt>
                <c:pt idx="557">
                  <c:v>0.10088981479880499</c:v>
                </c:pt>
                <c:pt idx="558">
                  <c:v>0.10063173710654194</c:v>
                </c:pt>
                <c:pt idx="559">
                  <c:v>0.10037404762635083</c:v>
                </c:pt>
                <c:pt idx="560">
                  <c:v>0.10011674508135426</c:v>
                </c:pt>
                <c:pt idx="561">
                  <c:v>9.9859828201145251E-2</c:v>
                </c:pt>
                <c:pt idx="562">
                  <c:v>9.9603295721743645E-2</c:v>
                </c:pt>
                <c:pt idx="563">
                  <c:v>9.9347146385551754E-2</c:v>
                </c:pt>
                <c:pt idx="564">
                  <c:v>9.9091378941310704E-2</c:v>
                </c:pt>
                <c:pt idx="565">
                  <c:v>9.8835992144058138E-2</c:v>
                </c:pt>
                <c:pt idx="566">
                  <c:v>9.8580984755084589E-2</c:v>
                </c:pt>
                <c:pt idx="567">
                  <c:v>9.8326355541891619E-2</c:v>
                </c:pt>
                <c:pt idx="568">
                  <c:v>9.8072103278149414E-2</c:v>
                </c:pt>
                <c:pt idx="569">
                  <c:v>9.7818226743655146E-2</c:v>
                </c:pt>
                <c:pt idx="570">
                  <c:v>9.7564724724292118E-2</c:v>
                </c:pt>
                <c:pt idx="571">
                  <c:v>9.7311596011988466E-2</c:v>
                </c:pt>
                <c:pt idx="572">
                  <c:v>9.70588394046763E-2</c:v>
                </c:pt>
                <c:pt idx="573">
                  <c:v>9.6806453706251849E-2</c:v>
                </c:pt>
                <c:pt idx="574">
                  <c:v>9.6554437726535158E-2</c:v>
                </c:pt>
                <c:pt idx="575">
                  <c:v>9.6302790281230899E-2</c:v>
                </c:pt>
                <c:pt idx="576">
                  <c:v>9.6051510191888734E-2</c:v>
                </c:pt>
                <c:pt idx="577">
                  <c:v>9.5800596285864348E-2</c:v>
                </c:pt>
                <c:pt idx="578">
                  <c:v>9.5550047396281479E-2</c:v>
                </c:pt>
                <c:pt idx="579">
                  <c:v>9.5299862361992727E-2</c:v>
                </c:pt>
                <c:pt idx="580">
                  <c:v>9.5050040027542027E-2</c:v>
                </c:pt>
                <c:pt idx="581">
                  <c:v>9.4800579243127236E-2</c:v>
                </c:pt>
                <c:pt idx="582">
                  <c:v>9.4551478864562388E-2</c:v>
                </c:pt>
                <c:pt idx="583">
                  <c:v>9.4302737753240606E-2</c:v>
                </c:pt>
                <c:pt idx="584">
                  <c:v>9.4054354776098137E-2</c:v>
                </c:pt>
                <c:pt idx="585">
                  <c:v>9.3806328805576711E-2</c:v>
                </c:pt>
                <c:pt idx="586">
                  <c:v>9.3558658719588572E-2</c:v>
                </c:pt>
                <c:pt idx="587">
                  <c:v>9.331134340147984E-2</c:v>
                </c:pt>
                <c:pt idx="588">
                  <c:v>9.306438173999565E-2</c:v>
                </c:pt>
                <c:pt idx="589">
                  <c:v>9.2817772629244399E-2</c:v>
                </c:pt>
                <c:pt idx="590">
                  <c:v>9.2571514968663227E-2</c:v>
                </c:pt>
                <c:pt idx="591">
                  <c:v>9.23256076629827E-2</c:v>
                </c:pt>
                <c:pt idx="592">
                  <c:v>9.2080049622193294E-2</c:v>
                </c:pt>
                <c:pt idx="593">
                  <c:v>9.1834839761510634E-2</c:v>
                </c:pt>
                <c:pt idx="594">
                  <c:v>9.1589977001342193E-2</c:v>
                </c:pt>
                <c:pt idx="595">
                  <c:v>9.1345460267253209E-2</c:v>
                </c:pt>
                <c:pt idx="596">
                  <c:v>9.1101288489933707E-2</c:v>
                </c:pt>
                <c:pt idx="597">
                  <c:v>9.0857460605165863E-2</c:v>
                </c:pt>
                <c:pt idx="598">
                  <c:v>9.061397555379036E-2</c:v>
                </c:pt>
                <c:pt idx="599">
                  <c:v>9.0370832281675084E-2</c:v>
                </c:pt>
                <c:pt idx="600">
                  <c:v>9.0128029739681814E-2</c:v>
                </c:pt>
                <c:pt idx="601">
                  <c:v>8.9885566883635026E-2</c:v>
                </c:pt>
                <c:pt idx="602">
                  <c:v>8.9643442674289808E-2</c:v>
                </c:pt>
                <c:pt idx="603">
                  <c:v>8.9401656077300773E-2</c:v>
                </c:pt>
                <c:pt idx="604">
                  <c:v>8.9160206063190528E-2</c:v>
                </c:pt>
                <c:pt idx="605">
                  <c:v>8.8919091607319145E-2</c:v>
                </c:pt>
                <c:pt idx="606">
                  <c:v>8.8678311689852962E-2</c:v>
                </c:pt>
                <c:pt idx="607">
                  <c:v>8.8437865295734497E-2</c:v>
                </c:pt>
                <c:pt idx="608">
                  <c:v>8.8197751414652248E-2</c:v>
                </c:pt>
                <c:pt idx="609">
                  <c:v>8.7957969041010942E-2</c:v>
                </c:pt>
                <c:pt idx="610">
                  <c:v>8.771851717390089E-2</c:v>
                </c:pt>
                <c:pt idx="611">
                  <c:v>8.7479394817069789E-2</c:v>
                </c:pt>
                <c:pt idx="612">
                  <c:v>8.7240600978892635E-2</c:v>
                </c:pt>
                <c:pt idx="613">
                  <c:v>8.7002134672342857E-2</c:v>
                </c:pt>
                <c:pt idx="614">
                  <c:v>8.6763994914963782E-2</c:v>
                </c:pt>
                <c:pt idx="615">
                  <c:v>8.6526180728839663E-2</c:v>
                </c:pt>
                <c:pt idx="616">
                  <c:v>8.6288691140567808E-2</c:v>
                </c:pt>
                <c:pt idx="617">
                  <c:v>8.605152518123016E-2</c:v>
                </c:pt>
                <c:pt idx="618">
                  <c:v>8.5814681886365429E-2</c:v>
                </c:pt>
                <c:pt idx="619">
                  <c:v>8.5578160295941452E-2</c:v>
                </c:pt>
                <c:pt idx="620">
                  <c:v>8.5341959454327654E-2</c:v>
                </c:pt>
                <c:pt idx="621">
                  <c:v>8.5106078410268515E-2</c:v>
                </c:pt>
                <c:pt idx="622">
                  <c:v>8.4870516216855041E-2</c:v>
                </c:pt>
                <c:pt idx="623">
                  <c:v>8.4635271931499556E-2</c:v>
                </c:pt>
                <c:pt idx="624">
                  <c:v>8.4400344615907952E-2</c:v>
                </c:pt>
                <c:pt idx="625">
                  <c:v>8.4165733336053705E-2</c:v>
                </c:pt>
                <c:pt idx="626">
                  <c:v>8.3931437162151901E-2</c:v>
                </c:pt>
                <c:pt idx="627">
                  <c:v>8.3697455168632806E-2</c:v>
                </c:pt>
                <c:pt idx="628">
                  <c:v>8.3463786434116338E-2</c:v>
                </c:pt>
                <c:pt idx="629">
                  <c:v>8.3230430041386416E-2</c:v>
                </c:pt>
                <c:pt idx="630">
                  <c:v>8.2997385077365315E-2</c:v>
                </c:pt>
                <c:pt idx="631">
                  <c:v>8.276465063308891E-2</c:v>
                </c:pt>
                <c:pt idx="632">
                  <c:v>8.2532225803681358E-2</c:v>
                </c:pt>
                <c:pt idx="633">
                  <c:v>8.2300109688330236E-2</c:v>
                </c:pt>
                <c:pt idx="634">
                  <c:v>8.2068301390262111E-2</c:v>
                </c:pt>
                <c:pt idx="635">
                  <c:v>8.1836800016717892E-2</c:v>
                </c:pt>
                <c:pt idx="636">
                  <c:v>8.1605604678928745E-2</c:v>
                </c:pt>
                <c:pt idx="637">
                  <c:v>8.1374714492091993E-2</c:v>
                </c:pt>
                <c:pt idx="638">
                  <c:v>8.1144128575347141E-2</c:v>
                </c:pt>
                <c:pt idx="639">
                  <c:v>8.0913846051751781E-2</c:v>
                </c:pt>
                <c:pt idx="640">
                  <c:v>8.0683866048259278E-2</c:v>
                </c:pt>
                <c:pt idx="641">
                  <c:v>8.0454187695693791E-2</c:v>
                </c:pt>
                <c:pt idx="642">
                  <c:v>8.0224810128728397E-2</c:v>
                </c:pt>
                <c:pt idx="643">
                  <c:v>7.9995732485861559E-2</c:v>
                </c:pt>
                <c:pt idx="644">
                  <c:v>7.9766953909394034E-2</c:v>
                </c:pt>
                <c:pt idx="645">
                  <c:v>7.9538473545406996E-2</c:v>
                </c:pt>
                <c:pt idx="646">
                  <c:v>7.9310290543738615E-2</c:v>
                </c:pt>
                <c:pt idx="647">
                  <c:v>7.9082404057962519E-2</c:v>
                </c:pt>
                <c:pt idx="648">
                  <c:v>7.885481324536503E-2</c:v>
                </c:pt>
                <c:pt idx="649">
                  <c:v>7.8627517266923741E-2</c:v>
                </c:pt>
                <c:pt idx="650">
                  <c:v>7.8400515287285089E-2</c:v>
                </c:pt>
                <c:pt idx="651">
                  <c:v>7.8173806474743257E-2</c:v>
                </c:pt>
                <c:pt idx="652">
                  <c:v>7.7947390001218531E-2</c:v>
                </c:pt>
                <c:pt idx="653">
                  <c:v>7.7721265042235199E-2</c:v>
                </c:pt>
                <c:pt idx="654">
                  <c:v>7.7495430776901908E-2</c:v>
                </c:pt>
                <c:pt idx="655">
                  <c:v>7.7269886387889342E-2</c:v>
                </c:pt>
                <c:pt idx="656">
                  <c:v>7.7044631061409463E-2</c:v>
                </c:pt>
                <c:pt idx="657">
                  <c:v>7.681966398719553E-2</c:v>
                </c:pt>
                <c:pt idx="658">
                  <c:v>7.6594984358480889E-2</c:v>
                </c:pt>
                <c:pt idx="659">
                  <c:v>7.6370591371978991E-2</c:v>
                </c:pt>
                <c:pt idx="660">
                  <c:v>7.6146484227862299E-2</c:v>
                </c:pt>
                <c:pt idx="661">
                  <c:v>7.5922662129743523E-2</c:v>
                </c:pt>
                <c:pt idx="662">
                  <c:v>7.5699124284654418E-2</c:v>
                </c:pt>
                <c:pt idx="663">
                  <c:v>7.5475869903026682E-2</c:v>
                </c:pt>
                <c:pt idx="664">
                  <c:v>7.5252898198671869E-2</c:v>
                </c:pt>
                <c:pt idx="665">
                  <c:v>7.5030208388762065E-2</c:v>
                </c:pt>
                <c:pt idx="666">
                  <c:v>7.4807799693810462E-2</c:v>
                </c:pt>
                <c:pt idx="667">
                  <c:v>7.4585671337652149E-2</c:v>
                </c:pt>
                <c:pt idx="668">
                  <c:v>7.4363822547425018E-2</c:v>
                </c:pt>
                <c:pt idx="669">
                  <c:v>7.4142252553550447E-2</c:v>
                </c:pt>
                <c:pt idx="670">
                  <c:v>7.3920960589714979E-2</c:v>
                </c:pt>
                <c:pt idx="671">
                  <c:v>7.3699945892851337E-2</c:v>
                </c:pt>
                <c:pt idx="672">
                  <c:v>7.3479207703119886E-2</c:v>
                </c:pt>
                <c:pt idx="673">
                  <c:v>7.3258745263889979E-2</c:v>
                </c:pt>
                <c:pt idx="674">
                  <c:v>7.3038557821722416E-2</c:v>
                </c:pt>
                <c:pt idx="675">
                  <c:v>7.2818644626350237E-2</c:v>
                </c:pt>
                <c:pt idx="676">
                  <c:v>7.2599004930661515E-2</c:v>
                </c:pt>
                <c:pt idx="677">
                  <c:v>7.2379637990681034E-2</c:v>
                </c:pt>
                <c:pt idx="678">
                  <c:v>7.2160543065552529E-2</c:v>
                </c:pt>
                <c:pt idx="679">
                  <c:v>7.1941719417521255E-2</c:v>
                </c:pt>
                <c:pt idx="680">
                  <c:v>7.1723166311916109E-2</c:v>
                </c:pt>
                <c:pt idx="681">
                  <c:v>7.1504883017132759E-2</c:v>
                </c:pt>
                <c:pt idx="682">
                  <c:v>7.1286868804615544E-2</c:v>
                </c:pt>
                <c:pt idx="683">
                  <c:v>7.1069122948841379E-2</c:v>
                </c:pt>
                <c:pt idx="684">
                  <c:v>7.0851644727301655E-2</c:v>
                </c:pt>
                <c:pt idx="685">
                  <c:v>7.0634433420486142E-2</c:v>
                </c:pt>
                <c:pt idx="686">
                  <c:v>7.0417488311865561E-2</c:v>
                </c:pt>
                <c:pt idx="687">
                  <c:v>7.0200808687875593E-2</c:v>
                </c:pt>
                <c:pt idx="688">
                  <c:v>6.9984393837899672E-2</c:v>
                </c:pt>
                <c:pt idx="689">
                  <c:v>6.9768243054252665E-2</c:v>
                </c:pt>
                <c:pt idx="690">
                  <c:v>6.9552355632164997E-2</c:v>
                </c:pt>
                <c:pt idx="691">
                  <c:v>6.9336730869766106E-2</c:v>
                </c:pt>
                <c:pt idx="692">
                  <c:v>6.9121368068068123E-2</c:v>
                </c:pt>
                <c:pt idx="693">
                  <c:v>6.8906266530950333E-2</c:v>
                </c:pt>
                <c:pt idx="694">
                  <c:v>6.8691425565142961E-2</c:v>
                </c:pt>
                <c:pt idx="695">
                  <c:v>6.8476844480211518E-2</c:v>
                </c:pt>
                <c:pt idx="696">
                  <c:v>6.8262522588541152E-2</c:v>
                </c:pt>
                <c:pt idx="697">
                  <c:v>6.804845920532121E-2</c:v>
                </c:pt>
                <c:pt idx="698">
                  <c:v>6.7834653648529808E-2</c:v>
                </c:pt>
                <c:pt idx="699">
                  <c:v>6.7621105238918067E-2</c:v>
                </c:pt>
                <c:pt idx="700">
                  <c:v>6.7407813299995345E-2</c:v>
                </c:pt>
                <c:pt idx="701">
                  <c:v>6.719477715801403E-2</c:v>
                </c:pt>
                <c:pt idx="702">
                  <c:v>6.6981996141954436E-2</c:v>
                </c:pt>
                <c:pt idx="703">
                  <c:v>6.6769469583509822E-2</c:v>
                </c:pt>
                <c:pt idx="704">
                  <c:v>6.655719681707184E-2</c:v>
                </c:pt>
                <c:pt idx="705">
                  <c:v>6.6345177179715664E-2</c:v>
                </c:pt>
                <c:pt idx="706">
                  <c:v>6.6133410011185223E-2</c:v>
                </c:pt>
                <c:pt idx="707">
                  <c:v>6.5921894653878987E-2</c:v>
                </c:pt>
                <c:pt idx="708">
                  <c:v>6.5710630452835539E-2</c:v>
                </c:pt>
                <c:pt idx="709">
                  <c:v>6.5499616755718693E-2</c:v>
                </c:pt>
                <c:pt idx="710">
                  <c:v>6.5288852912804285E-2</c:v>
                </c:pt>
                <c:pt idx="711">
                  <c:v>6.5078338276965186E-2</c:v>
                </c:pt>
                <c:pt idx="712">
                  <c:v>6.4868072203657867E-2</c:v>
                </c:pt>
                <c:pt idx="713">
                  <c:v>6.4658054050907965E-2</c:v>
                </c:pt>
                <c:pt idx="714">
                  <c:v>6.4448283179296739E-2</c:v>
                </c:pt>
                <c:pt idx="715">
                  <c:v>6.4238758951947417E-2</c:v>
                </c:pt>
                <c:pt idx="716">
                  <c:v>6.4029480734511424E-2</c:v>
                </c:pt>
                <c:pt idx="717">
                  <c:v>6.3820447895154842E-2</c:v>
                </c:pt>
                <c:pt idx="718">
                  <c:v>6.3611659804544751E-2</c:v>
                </c:pt>
                <c:pt idx="719">
                  <c:v>6.3403115835836243E-2</c:v>
                </c:pt>
                <c:pt idx="720">
                  <c:v>6.3194815364659096E-2</c:v>
                </c:pt>
                <c:pt idx="721">
                  <c:v>6.2986757769104229E-2</c:v>
                </c:pt>
                <c:pt idx="722">
                  <c:v>6.2778942429710827E-2</c:v>
                </c:pt>
                <c:pt idx="723">
                  <c:v>6.2571368729453458E-2</c:v>
                </c:pt>
                <c:pt idx="724">
                  <c:v>6.2364036053728866E-2</c:v>
                </c:pt>
                <c:pt idx="725">
                  <c:v>6.2156943790343311E-2</c:v>
                </c:pt>
                <c:pt idx="726">
                  <c:v>6.1950091329499912E-2</c:v>
                </c:pt>
                <c:pt idx="727">
                  <c:v>6.1743478063785551E-2</c:v>
                </c:pt>
                <c:pt idx="728">
                  <c:v>6.1537103388158876E-2</c:v>
                </c:pt>
                <c:pt idx="729">
                  <c:v>6.1330966699937428E-2</c:v>
                </c:pt>
                <c:pt idx="730">
                  <c:v>6.1125067398785093E-2</c:v>
                </c:pt>
                <c:pt idx="731">
                  <c:v>6.0919404886700446E-2</c:v>
                </c:pt>
                <c:pt idx="732">
                  <c:v>6.0713978568003313E-2</c:v>
                </c:pt>
                <c:pt idx="733">
                  <c:v>6.0508787849323897E-2</c:v>
                </c:pt>
                <c:pt idx="734">
                  <c:v>6.0303832139589786E-2</c:v>
                </c:pt>
                <c:pt idx="735">
                  <c:v>6.0099110850014625E-2</c:v>
                </c:pt>
                <c:pt idx="736">
                  <c:v>5.9894623394085134E-2</c:v>
                </c:pt>
                <c:pt idx="737">
                  <c:v>5.9690369187550441E-2</c:v>
                </c:pt>
                <c:pt idx="738">
                  <c:v>5.9486347648409876E-2</c:v>
                </c:pt>
                <c:pt idx="739">
                  <c:v>5.9282558196900648E-2</c:v>
                </c:pt>
                <c:pt idx="740">
                  <c:v>5.9079000255487069E-2</c:v>
                </c:pt>
                <c:pt idx="741">
                  <c:v>5.8875673248848792E-2</c:v>
                </c:pt>
                <c:pt idx="742">
                  <c:v>5.8672576603869153E-2</c:v>
                </c:pt>
                <c:pt idx="743">
                  <c:v>5.8469709749623733E-2</c:v>
                </c:pt>
                <c:pt idx="744">
                  <c:v>5.8267072117369034E-2</c:v>
                </c:pt>
                <c:pt idx="745">
                  <c:v>5.8064663140531714E-2</c:v>
                </c:pt>
                <c:pt idx="746">
                  <c:v>5.786248225469659E-2</c:v>
                </c:pt>
                <c:pt idx="747">
                  <c:v>5.7660528897596652E-2</c:v>
                </c:pt>
                <c:pt idx="748">
                  <c:v>5.7458802509100626E-2</c:v>
                </c:pt>
                <c:pt idx="749">
                  <c:v>5.7257302531203313E-2</c:v>
                </c:pt>
                <c:pt idx="750">
                  <c:v>5.7056028408013604E-2</c:v>
                </c:pt>
                <c:pt idx="751">
                  <c:v>5.6854979585744481E-2</c:v>
                </c:pt>
                <c:pt idx="752">
                  <c:v>5.6654155512702364E-2</c:v>
                </c:pt>
                <c:pt idx="753">
                  <c:v>5.6453555639275121E-2</c:v>
                </c:pt>
                <c:pt idx="754">
                  <c:v>5.6253179417923072E-2</c:v>
                </c:pt>
                <c:pt idx="755">
                  <c:v>5.6053026303167663E-2</c:v>
                </c:pt>
                <c:pt idx="756">
                  <c:v>5.5853095751580817E-2</c:v>
                </c:pt>
                <c:pt idx="757">
                  <c:v>5.565338722177493E-2</c:v>
                </c:pt>
                <c:pt idx="758">
                  <c:v>5.5453900174392445E-2</c:v>
                </c:pt>
                <c:pt idx="759">
                  <c:v>5.5254634072095188E-2</c:v>
                </c:pt>
                <c:pt idx="760">
                  <c:v>5.5055588379554932E-2</c:v>
                </c:pt>
                <c:pt idx="761">
                  <c:v>5.4856762563442518E-2</c:v>
                </c:pt>
                <c:pt idx="762">
                  <c:v>5.4658156092417753E-2</c:v>
                </c:pt>
                <c:pt idx="763">
                  <c:v>5.4459768437120415E-2</c:v>
                </c:pt>
                <c:pt idx="764">
                  <c:v>5.4261599070158706E-2</c:v>
                </c:pt>
                <c:pt idx="765">
                  <c:v>5.4063647466101039E-2</c:v>
                </c:pt>
                <c:pt idx="766">
                  <c:v>5.3865913101464602E-2</c:v>
                </c:pt>
                <c:pt idx="767">
                  <c:v>5.3668395454706808E-2</c:v>
                </c:pt>
                <c:pt idx="768">
                  <c:v>5.3471094006215414E-2</c:v>
                </c:pt>
                <c:pt idx="769">
                  <c:v>5.3274008238297865E-2</c:v>
                </c:pt>
                <c:pt idx="770">
                  <c:v>5.3077137635173077E-2</c:v>
                </c:pt>
                <c:pt idx="771">
                  <c:v>5.2880481682961111E-2</c:v>
                </c:pt>
                <c:pt idx="772">
                  <c:v>5.2684039869673738E-2</c:v>
                </c:pt>
                <c:pt idx="773">
                  <c:v>5.2487811685205332E-2</c:v>
                </c:pt>
                <c:pt idx="774">
                  <c:v>5.229179662132355E-2</c:v>
                </c:pt>
                <c:pt idx="775">
                  <c:v>5.2095994171659443E-2</c:v>
                </c:pt>
                <c:pt idx="776">
                  <c:v>5.1900403831698916E-2</c:v>
                </c:pt>
                <c:pt idx="777">
                  <c:v>5.1705025098773394E-2</c:v>
                </c:pt>
                <c:pt idx="778">
                  <c:v>5.1509857472050391E-2</c:v>
                </c:pt>
                <c:pt idx="779">
                  <c:v>5.1314900452524959E-2</c:v>
                </c:pt>
                <c:pt idx="780">
                  <c:v>5.1120153543009694E-2</c:v>
                </c:pt>
                <c:pt idx="781">
                  <c:v>5.0925616248127525E-2</c:v>
                </c:pt>
                <c:pt idx="782">
                  <c:v>5.0731288074301051E-2</c:v>
                </c:pt>
                <c:pt idx="783">
                  <c:v>5.0537168529744547E-2</c:v>
                </c:pt>
                <c:pt idx="784">
                  <c:v>5.034325712445531E-2</c:v>
                </c:pt>
                <c:pt idx="785">
                  <c:v>5.0149553370204325E-2</c:v>
                </c:pt>
                <c:pt idx="786">
                  <c:v>4.9956056780528502E-2</c:v>
                </c:pt>
                <c:pt idx="787">
                  <c:v>4.9762766870721009E-2</c:v>
                </c:pt>
                <c:pt idx="788">
                  <c:v>4.9569683157823508E-2</c:v>
                </c:pt>
                <c:pt idx="789">
                  <c:v>4.9376805160617154E-2</c:v>
                </c:pt>
                <c:pt idx="790">
                  <c:v>4.9184132399614611E-2</c:v>
                </c:pt>
                <c:pt idx="791">
                  <c:v>4.8991664397050938E-2</c:v>
                </c:pt>
                <c:pt idx="792">
                  <c:v>4.8799400676876048E-2</c:v>
                </c:pt>
                <c:pt idx="793">
                  <c:v>4.8607340764745821E-2</c:v>
                </c:pt>
                <c:pt idx="794">
                  <c:v>4.8415484188014002E-2</c:v>
                </c:pt>
                <c:pt idx="795">
                  <c:v>4.8223830475723872E-2</c:v>
                </c:pt>
                <c:pt idx="796">
                  <c:v>4.8032379158600702E-2</c:v>
                </c:pt>
                <c:pt idx="797">
                  <c:v>4.7841129769042756E-2</c:v>
                </c:pt>
                <c:pt idx="798">
                  <c:v>4.7650081841113856E-2</c:v>
                </c:pt>
                <c:pt idx="799">
                  <c:v>4.7459234910534942E-2</c:v>
                </c:pt>
                <c:pt idx="800">
                  <c:v>4.7268588514676635E-2</c:v>
                </c:pt>
                <c:pt idx="801">
                  <c:v>4.7078142192550909E-2</c:v>
                </c:pt>
                <c:pt idx="802">
                  <c:v>4.6887895484803321E-2</c:v>
                </c:pt>
                <c:pt idx="803">
                  <c:v>4.6697847933705239E-2</c:v>
                </c:pt>
                <c:pt idx="804">
                  <c:v>4.6507999083145846E-2</c:v>
                </c:pt>
                <c:pt idx="805">
                  <c:v>4.6318348478625149E-2</c:v>
                </c:pt>
                <c:pt idx="806">
                  <c:v>4.6128895667245318E-2</c:v>
                </c:pt>
                <c:pt idx="807">
                  <c:v>4.593964019770358E-2</c:v>
                </c:pt>
                <c:pt idx="808">
                  <c:v>4.5750581620284669E-2</c:v>
                </c:pt>
                <c:pt idx="809">
                  <c:v>4.5561719486853169E-2</c:v>
                </c:pt>
                <c:pt idx="810">
                  <c:v>4.5373053350845849E-2</c:v>
                </c:pt>
                <c:pt idx="811">
                  <c:v>4.518458276726478E-2</c:v>
                </c:pt>
                <c:pt idx="812">
                  <c:v>4.4996307292669013E-2</c:v>
                </c:pt>
                <c:pt idx="813">
                  <c:v>4.4808226485168468E-2</c:v>
                </c:pt>
                <c:pt idx="814">
                  <c:v>4.4620339904415163E-2</c:v>
                </c:pt>
                <c:pt idx="815">
                  <c:v>4.4432647111597001E-2</c:v>
                </c:pt>
                <c:pt idx="816">
                  <c:v>4.4245147669430218E-2</c:v>
                </c:pt>
                <c:pt idx="817">
                  <c:v>4.4057841142152165E-2</c:v>
                </c:pt>
                <c:pt idx="818">
                  <c:v>4.3870727095514206E-2</c:v>
                </c:pt>
                <c:pt idx="819">
                  <c:v>4.3683805096774719E-2</c:v>
                </c:pt>
                <c:pt idx="820">
                  <c:v>4.3497074714691331E-2</c:v>
                </c:pt>
                <c:pt idx="821">
                  <c:v>4.3310535519515359E-2</c:v>
                </c:pt>
                <c:pt idx="822">
                  <c:v>4.3124187082983156E-2</c:v>
                </c:pt>
                <c:pt idx="823">
                  <c:v>4.2938028978310561E-2</c:v>
                </c:pt>
                <c:pt idx="824">
                  <c:v>4.2752060780185008E-2</c:v>
                </c:pt>
                <c:pt idx="825">
                  <c:v>4.2566282064758987E-2</c:v>
                </c:pt>
                <c:pt idx="826">
                  <c:v>4.2380692409643927E-2</c:v>
                </c:pt>
                <c:pt idx="827">
                  <c:v>4.2195291393902212E-2</c:v>
                </c:pt>
                <c:pt idx="828">
                  <c:v>4.2010078598041178E-2</c:v>
                </c:pt>
                <c:pt idx="829">
                  <c:v>4.1825053604006346E-2</c:v>
                </c:pt>
                <c:pt idx="830">
                  <c:v>4.1640215995174645E-2</c:v>
                </c:pt>
                <c:pt idx="831">
                  <c:v>4.1455565356347979E-2</c:v>
                </c:pt>
                <c:pt idx="832">
                  <c:v>4.1271101273746114E-2</c:v>
                </c:pt>
                <c:pt idx="833">
                  <c:v>4.1086823335001021E-2</c:v>
                </c:pt>
                <c:pt idx="834">
                  <c:v>4.090273112914955E-2</c:v>
                </c:pt>
                <c:pt idx="835">
                  <c:v>4.0718824246627316E-2</c:v>
                </c:pt>
                <c:pt idx="836">
                  <c:v>4.0535102279262492E-2</c:v>
                </c:pt>
                <c:pt idx="837">
                  <c:v>4.0351564820268693E-2</c:v>
                </c:pt>
                <c:pt idx="838">
                  <c:v>4.0168211464239767E-2</c:v>
                </c:pt>
                <c:pt idx="839">
                  <c:v>3.9985041807142019E-2</c:v>
                </c:pt>
                <c:pt idx="840">
                  <c:v>3.9802055446309437E-2</c:v>
                </c:pt>
                <c:pt idx="841">
                  <c:v>3.9619251980436365E-2</c:v>
                </c:pt>
                <c:pt idx="842">
                  <c:v>3.9436631009571621E-2</c:v>
                </c:pt>
                <c:pt idx="843">
                  <c:v>3.9254192135112387E-2</c:v>
                </c:pt>
                <c:pt idx="844">
                  <c:v>3.9071934959798327E-2</c:v>
                </c:pt>
                <c:pt idx="845">
                  <c:v>3.8889859087704592E-2</c:v>
                </c:pt>
                <c:pt idx="846">
                  <c:v>3.8707964124237049E-2</c:v>
                </c:pt>
                <c:pt idx="847">
                  <c:v>3.8526249676125057E-2</c:v>
                </c:pt>
                <c:pt idx="848">
                  <c:v>3.8344715351416037E-2</c:v>
                </c:pt>
                <c:pt idx="849">
                  <c:v>3.81633607594698E-2</c:v>
                </c:pt>
                <c:pt idx="850">
                  <c:v>3.7982185510951672E-2</c:v>
                </c:pt>
                <c:pt idx="851">
                  <c:v>3.7801189217827602E-2</c:v>
                </c:pt>
                <c:pt idx="852">
                  <c:v>3.762037149335784E-2</c:v>
                </c:pt>
                <c:pt idx="853">
                  <c:v>3.7439731952090716E-2</c:v>
                </c:pt>
                <c:pt idx="854">
                  <c:v>3.7259270209857864E-2</c:v>
                </c:pt>
                <c:pt idx="855">
                  <c:v>3.7078985883767457E-2</c:v>
                </c:pt>
                <c:pt idx="856">
                  <c:v>3.6898878592198869E-2</c:v>
                </c:pt>
                <c:pt idx="857">
                  <c:v>3.6718947954797354E-2</c:v>
                </c:pt>
                <c:pt idx="858">
                  <c:v>3.6539193592467489E-2</c:v>
                </c:pt>
                <c:pt idx="859">
                  <c:v>3.6359615127368405E-2</c:v>
                </c:pt>
                <c:pt idx="860">
                  <c:v>3.6180212182907567E-2</c:v>
                </c:pt>
                <c:pt idx="861">
                  <c:v>3.600098438373589E-2</c:v>
                </c:pt>
                <c:pt idx="862">
                  <c:v>3.5821931355741299E-2</c:v>
                </c:pt>
                <c:pt idx="863">
                  <c:v>3.5643052726043956E-2</c:v>
                </c:pt>
                <c:pt idx="864">
                  <c:v>3.5464348122990375E-2</c:v>
                </c:pt>
                <c:pt idx="865">
                  <c:v>3.5285817176148426E-2</c:v>
                </c:pt>
                <c:pt idx="866">
                  <c:v>3.5107459516301009E-2</c:v>
                </c:pt>
                <c:pt idx="867">
                  <c:v>3.4929274775441832E-2</c:v>
                </c:pt>
                <c:pt idx="868">
                  <c:v>3.4751262586769416E-2</c:v>
                </c:pt>
                <c:pt idx="869">
                  <c:v>3.4573422584681435E-2</c:v>
                </c:pt>
                <c:pt idx="870">
                  <c:v>3.4395754404770273E-2</c:v>
                </c:pt>
                <c:pt idx="871">
                  <c:v>3.4218257683817144E-2</c:v>
                </c:pt>
                <c:pt idx="872">
                  <c:v>3.4040932059786866E-2</c:v>
                </c:pt>
                <c:pt idx="873">
                  <c:v>3.3863777171822873E-2</c:v>
                </c:pt>
                <c:pt idx="874">
                  <c:v>3.3686792660242104E-2</c:v>
                </c:pt>
                <c:pt idx="875">
                  <c:v>3.3509978166529564E-2</c:v>
                </c:pt>
                <c:pt idx="876">
                  <c:v>0</c:v>
                </c:pt>
                <c:pt idx="877">
                  <c:v>0</c:v>
                </c:pt>
              </c:numCache>
            </c:numRef>
          </c:yVal>
          <c:smooth val="1"/>
        </c:ser>
        <c:ser>
          <c:idx val="6"/>
          <c:order val="1"/>
          <c:tx>
            <c:v>BHKW6</c:v>
          </c:tx>
          <c:spPr>
            <a:ln w="19050">
              <a:solidFill>
                <a:schemeClr val="tx2"/>
              </a:solidFill>
            </a:ln>
          </c:spPr>
          <c:marker>
            <c:symbol val="none"/>
          </c:marker>
          <c:dLbls>
            <c:dLbl>
              <c:idx val="1"/>
              <c:layout>
                <c:manualLayout>
                  <c:x val="-1.7589529496732422E-2"/>
                  <c:y val="-2.2178047416204192E-2"/>
                </c:manualLayout>
              </c:layout>
              <c:tx>
                <c:strRef>
                  <c:f>'Auslegung elektrisch'!$R$3</c:f>
                  <c:strCache>
                    <c:ptCount val="1"/>
                  </c:strCache>
                </c:strRef>
              </c:tx>
              <c:dLblPos val="r"/>
              <c:showLegendKey val="0"/>
              <c:showVal val="1"/>
              <c:showCatName val="0"/>
              <c:showSerName val="0"/>
              <c:showPercent val="0"/>
              <c:showBubbleSize val="0"/>
            </c:dLbl>
            <c:dLbl>
              <c:idx val="42"/>
              <c:tx>
                <c:strRef>
                  <c:f>'Auslegung elektrisch'!$G$52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elektrisch'!$R$5,'Auslegung elektrisch'!$R$3,'Auslegung elektrisch'!$R$3)</c:f>
              <c:strCache>
                <c:ptCount val="1"/>
                <c:pt idx="0">
                  <c:v>0</c:v>
                </c:pt>
              </c:strCache>
            </c:strRef>
          </c:xVal>
          <c:yVal>
            <c:numRef>
              <c:f>('Auslegung elektrisch'!$R$4,'Auslegung elektrisch'!$R$4,'Auslegung elektrisch'!$Q$4)</c:f>
              <c:numCache>
                <c:formatCode>General</c:formatCode>
                <c:ptCount val="3"/>
                <c:pt idx="0">
                  <c:v>0</c:v>
                </c:pt>
                <c:pt idx="1">
                  <c:v>0</c:v>
                </c:pt>
                <c:pt idx="2">
                  <c:v>0</c:v>
                </c:pt>
              </c:numCache>
            </c:numRef>
          </c:yVal>
          <c:smooth val="0"/>
        </c:ser>
        <c:ser>
          <c:idx val="5"/>
          <c:order val="2"/>
          <c:tx>
            <c:v>BHKW5</c:v>
          </c:tx>
          <c:spPr>
            <a:ln w="19050">
              <a:solidFill>
                <a:schemeClr val="tx2"/>
              </a:solidFill>
            </a:ln>
          </c:spPr>
          <c:marker>
            <c:symbol val="none"/>
          </c:marker>
          <c:dLbls>
            <c:dLbl>
              <c:idx val="1"/>
              <c:layout>
                <c:manualLayout>
                  <c:x val="-2.6085011185682353E-2"/>
                  <c:y val="-2.5300607915813816E-2"/>
                </c:manualLayout>
              </c:layout>
              <c:tx>
                <c:strRef>
                  <c:f>'Auslegung elektrisch'!$Q$3</c:f>
                  <c:strCache>
                    <c:ptCount val="1"/>
                  </c:strCache>
                </c:strRef>
              </c:tx>
              <c:dLblPos val="r"/>
              <c:showLegendKey val="0"/>
              <c:showVal val="1"/>
              <c:showCatName val="0"/>
              <c:showSerName val="0"/>
              <c:showPercent val="0"/>
              <c:showBubbleSize val="0"/>
            </c:dLbl>
            <c:dLbl>
              <c:idx val="100"/>
              <c:tx>
                <c:strRef>
                  <c:f>'Auslegung elektrisch'!$F$52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elektrisch'!$Q$5,'Auslegung elektrisch'!$Q$3,'Auslegung elektrisch'!$Q$3)</c:f>
              <c:strCache>
                <c:ptCount val="1"/>
                <c:pt idx="0">
                  <c:v>0</c:v>
                </c:pt>
              </c:strCache>
            </c:strRef>
          </c:xVal>
          <c:yVal>
            <c:numRef>
              <c:f>('Auslegung elektrisch'!$Q$4,'Auslegung elektrisch'!$Q$4,'Auslegung elektrisch'!$P$4)</c:f>
              <c:numCache>
                <c:formatCode>General</c:formatCode>
                <c:ptCount val="3"/>
                <c:pt idx="0">
                  <c:v>0</c:v>
                </c:pt>
                <c:pt idx="1">
                  <c:v>0</c:v>
                </c:pt>
                <c:pt idx="2">
                  <c:v>0</c:v>
                </c:pt>
              </c:numCache>
            </c:numRef>
          </c:yVal>
          <c:smooth val="0"/>
        </c:ser>
        <c:ser>
          <c:idx val="4"/>
          <c:order val="3"/>
          <c:tx>
            <c:v>BHKW4</c:v>
          </c:tx>
          <c:spPr>
            <a:ln w="19050">
              <a:solidFill>
                <a:schemeClr val="tx2"/>
              </a:solidFill>
            </a:ln>
          </c:spPr>
          <c:marker>
            <c:symbol val="none"/>
          </c:marker>
          <c:dLbls>
            <c:dLbl>
              <c:idx val="1"/>
              <c:layout>
                <c:manualLayout>
                  <c:x val="-2.8322323803484272E-2"/>
                  <c:y val="-2.8423168415423524E-2"/>
                </c:manualLayout>
              </c:layout>
              <c:tx>
                <c:strRef>
                  <c:f>'Auslegung elektrisch'!$P$3</c:f>
                  <c:strCache>
                    <c:ptCount val="1"/>
                  </c:strCache>
                </c:strRef>
              </c:tx>
              <c:dLblPos val="r"/>
              <c:showLegendKey val="0"/>
              <c:showVal val="1"/>
              <c:showCatName val="0"/>
              <c:showSerName val="0"/>
              <c:showPercent val="0"/>
              <c:showBubbleSize val="0"/>
            </c:dLbl>
            <c:dLbl>
              <c:idx val="190"/>
              <c:tx>
                <c:strRef>
                  <c:f>'Auslegung elektrisch'!$E$52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elektrisch'!$P$5,'Auslegung elektrisch'!$P$3,'Auslegung elektrisch'!$P$3)</c:f>
              <c:strCache>
                <c:ptCount val="1"/>
                <c:pt idx="0">
                  <c:v>0</c:v>
                </c:pt>
              </c:strCache>
            </c:strRef>
          </c:xVal>
          <c:yVal>
            <c:numRef>
              <c:f>('Auslegung elektrisch'!$P$4,'Auslegung elektrisch'!$P$4,'Auslegung elektrisch'!$O$4)</c:f>
              <c:numCache>
                <c:formatCode>General</c:formatCode>
                <c:ptCount val="3"/>
                <c:pt idx="0">
                  <c:v>0</c:v>
                </c:pt>
                <c:pt idx="1">
                  <c:v>0</c:v>
                </c:pt>
                <c:pt idx="2">
                  <c:v>0</c:v>
                </c:pt>
              </c:numCache>
            </c:numRef>
          </c:yVal>
          <c:smooth val="0"/>
        </c:ser>
        <c:ser>
          <c:idx val="3"/>
          <c:order val="4"/>
          <c:tx>
            <c:v>BHKW3</c:v>
          </c:tx>
          <c:spPr>
            <a:ln w="19050">
              <a:solidFill>
                <a:schemeClr val="tx2"/>
              </a:solidFill>
            </a:ln>
          </c:spPr>
          <c:marker>
            <c:symbol val="none"/>
          </c:marker>
          <c:dLbls>
            <c:dLbl>
              <c:idx val="1"/>
              <c:layout>
                <c:manualLayout>
                  <c:x val="-2.3847874720357962E-2"/>
                  <c:y val="-2.2178047416204192E-2"/>
                </c:manualLayout>
              </c:layout>
              <c:tx>
                <c:strRef>
                  <c:f>'Auslegung elektrisch'!$O$3</c:f>
                  <c:strCache>
                    <c:ptCount val="1"/>
                  </c:strCache>
                </c:strRef>
              </c:tx>
              <c:dLblPos val="r"/>
              <c:showLegendKey val="0"/>
              <c:showVal val="1"/>
              <c:showCatName val="0"/>
              <c:showSerName val="0"/>
              <c:showPercent val="0"/>
              <c:showBubbleSize val="0"/>
            </c:dLbl>
            <c:dLbl>
              <c:idx val="319"/>
              <c:tx>
                <c:strRef>
                  <c:f>'Auslegung elektrisch'!$D$52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elektrisch'!$O$5,'Auslegung elektrisch'!$O$3,'Auslegung elektrisch'!$O$3)</c:f>
              <c:strCache>
                <c:ptCount val="1"/>
                <c:pt idx="0">
                  <c:v>0</c:v>
                </c:pt>
              </c:strCache>
            </c:strRef>
          </c:xVal>
          <c:yVal>
            <c:numRef>
              <c:f>('Auslegung elektrisch'!$O$4,'Auslegung elektrisch'!$O$4,'Auslegung elektrisch'!$N$4)</c:f>
              <c:numCache>
                <c:formatCode>General</c:formatCode>
                <c:ptCount val="3"/>
                <c:pt idx="0">
                  <c:v>0</c:v>
                </c:pt>
                <c:pt idx="1">
                  <c:v>0</c:v>
                </c:pt>
                <c:pt idx="2">
                  <c:v>0</c:v>
                </c:pt>
              </c:numCache>
            </c:numRef>
          </c:yVal>
          <c:smooth val="0"/>
        </c:ser>
        <c:ser>
          <c:idx val="2"/>
          <c:order val="5"/>
          <c:tx>
            <c:v>BHKW2</c:v>
          </c:tx>
          <c:spPr>
            <a:ln w="19050">
              <a:solidFill>
                <a:schemeClr val="tx2"/>
              </a:solidFill>
            </a:ln>
          </c:spPr>
          <c:marker>
            <c:symbol val="none"/>
          </c:marker>
          <c:dLbls>
            <c:dLbl>
              <c:idx val="1"/>
              <c:layout>
                <c:manualLayout>
                  <c:x val="-2.3847874720357962E-2"/>
                  <c:y val="-2.2178047416204192E-2"/>
                </c:manualLayout>
              </c:layout>
              <c:tx>
                <c:strRef>
                  <c:f>'Auslegung elektrisch'!$N$3</c:f>
                  <c:strCache>
                    <c:ptCount val="1"/>
                  </c:strCache>
                </c:strRef>
              </c:tx>
              <c:dLblPos val="r"/>
              <c:showLegendKey val="0"/>
              <c:showVal val="1"/>
              <c:showCatName val="0"/>
              <c:showSerName val="0"/>
              <c:showPercent val="0"/>
              <c:showBubbleSize val="0"/>
            </c:dLbl>
            <c:dLbl>
              <c:idx val="497"/>
              <c:tx>
                <c:strRef>
                  <c:f>'Auslegung elektrisch'!$C$52</c:f>
                  <c:strCache>
                    <c:ptCount val="1"/>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strRef>
              <c:f>('Auslegung elektrisch'!$N$5,'Auslegung elektrisch'!$N$3,'Auslegung elektrisch'!$N$3)</c:f>
              <c:strCache>
                <c:ptCount val="1"/>
                <c:pt idx="0">
                  <c:v>0</c:v>
                </c:pt>
              </c:strCache>
            </c:strRef>
          </c:xVal>
          <c:yVal>
            <c:numRef>
              <c:f>('Auslegung elektrisch'!$N$4,'Auslegung elektrisch'!$N$4,'Auslegung elektrisch'!$M$4)</c:f>
              <c:numCache>
                <c:formatCode>General</c:formatCode>
                <c:ptCount val="3"/>
                <c:pt idx="0">
                  <c:v>0</c:v>
                </c:pt>
                <c:pt idx="1">
                  <c:v>0</c:v>
                </c:pt>
                <c:pt idx="2">
                  <c:v>0.25456410256410256</c:v>
                </c:pt>
              </c:numCache>
            </c:numRef>
          </c:yVal>
          <c:smooth val="0"/>
        </c:ser>
        <c:ser>
          <c:idx val="1"/>
          <c:order val="6"/>
          <c:tx>
            <c:v>BHKW</c:v>
          </c:tx>
          <c:spPr>
            <a:ln w="19050">
              <a:solidFill>
                <a:schemeClr val="accent1"/>
              </a:solidFill>
            </a:ln>
          </c:spPr>
          <c:marker>
            <c:symbol val="none"/>
          </c:marker>
          <c:dLbls>
            <c:dLbl>
              <c:idx val="1"/>
              <c:layout>
                <c:manualLayout>
                  <c:x val="-2.6085011185682353E-2"/>
                  <c:y val="-3.154572891503328E-2"/>
                </c:manualLayout>
              </c:layout>
              <c:tx>
                <c:strRef>
                  <c:f>'Auslegung elektrisch'!$M$3</c:f>
                  <c:strCache>
                    <c:ptCount val="1"/>
                    <c:pt idx="0">
                      <c:v>5.429 h</c:v>
                    </c:pt>
                  </c:strCache>
                </c:strRef>
              </c:tx>
              <c:dLblPos val="r"/>
              <c:showLegendKey val="0"/>
              <c:showVal val="1"/>
              <c:showCatName val="0"/>
              <c:showSerName val="0"/>
              <c:showPercent val="0"/>
              <c:showBubbleSize val="0"/>
            </c:dLbl>
            <c:dLbl>
              <c:idx val="735"/>
              <c:tx>
                <c:strRef>
                  <c:f>'Auslegung elektrisch'!$B$52</c:f>
                  <c:strCache>
                    <c:ptCount val="1"/>
                    <c:pt idx="0">
                      <c:v>5.429 h</c:v>
                    </c:pt>
                  </c:strCache>
                </c:strRef>
              </c:tx>
              <c:dLblPos val="t"/>
              <c:showLegendKey val="0"/>
              <c:showVal val="1"/>
              <c:showCatName val="0"/>
              <c:showSerName val="0"/>
              <c:showPercent val="0"/>
              <c:showBubbleSize val="0"/>
            </c:dLbl>
            <c:dLblPos val="t"/>
            <c:showLegendKey val="0"/>
            <c:showVal val="0"/>
            <c:showCatName val="0"/>
            <c:showSerName val="0"/>
            <c:showPercent val="0"/>
            <c:showBubbleSize val="0"/>
          </c:dLbls>
          <c:xVal>
            <c:numRef>
              <c:f>('Auslegung elektrisch'!$M$5,'Auslegung elektrisch'!$M$3,'Auslegung elektrisch'!$M$3)</c:f>
              <c:numCache>
                <c:formatCode>#,##0" h"</c:formatCode>
                <c:ptCount val="3"/>
                <c:pt idx="0" formatCode="General">
                  <c:v>0</c:v>
                </c:pt>
                <c:pt idx="1">
                  <c:v>5428.9375203494401</c:v>
                </c:pt>
                <c:pt idx="2">
                  <c:v>5428.9375203494401</c:v>
                </c:pt>
              </c:numCache>
            </c:numRef>
          </c:xVal>
          <c:yVal>
            <c:numRef>
              <c:f>('Auslegung elektrisch'!$M$4,'Auslegung elektrisch'!$M$4,'Auslegung elektrisch'!$M$5)</c:f>
              <c:numCache>
                <c:formatCode>General</c:formatCode>
                <c:ptCount val="3"/>
                <c:pt idx="0">
                  <c:v>0.25456410256410256</c:v>
                </c:pt>
                <c:pt idx="1">
                  <c:v>0.25456410256410256</c:v>
                </c:pt>
                <c:pt idx="2">
                  <c:v>0</c:v>
                </c:pt>
              </c:numCache>
            </c:numRef>
          </c:yVal>
          <c:smooth val="0"/>
        </c:ser>
        <c:dLbls>
          <c:showLegendKey val="0"/>
          <c:showVal val="0"/>
          <c:showCatName val="0"/>
          <c:showSerName val="0"/>
          <c:showPercent val="0"/>
          <c:showBubbleSize val="0"/>
        </c:dLbls>
        <c:axId val="99218496"/>
        <c:axId val="99219072"/>
      </c:scatterChart>
      <c:valAx>
        <c:axId val="99218496"/>
        <c:scaling>
          <c:orientation val="minMax"/>
          <c:max val="8800"/>
          <c:min val="0"/>
        </c:scaling>
        <c:delete val="0"/>
        <c:axPos val="b"/>
        <c:numFmt formatCode="#,##0" sourceLinked="1"/>
        <c:majorTickMark val="out"/>
        <c:minorTickMark val="out"/>
        <c:tickLblPos val="nextTo"/>
        <c:crossAx val="99219072"/>
        <c:crosses val="autoZero"/>
        <c:crossBetween val="midCat"/>
        <c:majorUnit val="2000"/>
        <c:minorUnit val="500"/>
      </c:valAx>
      <c:valAx>
        <c:axId val="99219072"/>
        <c:scaling>
          <c:orientation val="minMax"/>
          <c:min val="0"/>
        </c:scaling>
        <c:delete val="0"/>
        <c:axPos val="l"/>
        <c:numFmt formatCode="0%" sourceLinked="0"/>
        <c:majorTickMark val="out"/>
        <c:minorTickMark val="out"/>
        <c:tickLblPos val="nextTo"/>
        <c:crossAx val="99218496"/>
        <c:crosses val="autoZero"/>
        <c:crossBetween val="midCat"/>
        <c:majorUnit val="0.1"/>
        <c:minorUnit val="5.0000000000000024E-2"/>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5922396720269838"/>
          <c:y val="0.3509927551190935"/>
          <c:w val="0.39807779621219447"/>
          <c:h val="0.17330856114895737"/>
        </c:manualLayout>
      </c:layout>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Barwerte in €</a:t>
            </a:r>
          </a:p>
        </c:rich>
      </c:tx>
      <c:layout/>
      <c:overlay val="1"/>
    </c:title>
    <c:autoTitleDeleted val="0"/>
    <c:plotArea>
      <c:layout>
        <c:manualLayout>
          <c:layoutTarget val="inner"/>
          <c:xMode val="edge"/>
          <c:yMode val="edge"/>
          <c:x val="0.17341249799973132"/>
          <c:y val="2.3567963095522153E-2"/>
          <c:w val="0.7524420384951892"/>
          <c:h val="0.8837770745946476"/>
        </c:manualLayout>
      </c:layout>
      <c:scatterChart>
        <c:scatterStyle val="lineMarker"/>
        <c:varyColors val="0"/>
        <c:ser>
          <c:idx val="0"/>
          <c:order val="0"/>
          <c:marker>
            <c:symbol val="none"/>
          </c:marker>
          <c:dPt>
            <c:idx val="10"/>
            <c:marker>
              <c:symbol val="auto"/>
              <c:spPr>
                <a:solidFill>
                  <a:srgbClr val="7030A0"/>
                </a:solidFill>
              </c:spPr>
            </c:marker>
            <c:bubble3D val="0"/>
          </c:dPt>
          <c:dPt>
            <c:idx val="15"/>
            <c:marker>
              <c:symbol val="diamond"/>
              <c:size val="6"/>
              <c:spPr>
                <a:solidFill>
                  <a:srgbClr val="FF0000"/>
                </a:solidFill>
              </c:spPr>
            </c:marker>
            <c:bubble3D val="0"/>
          </c:dPt>
          <c:dLbls>
            <c:dLbl>
              <c:idx val="10"/>
              <c:layout/>
              <c:dLblPos val="r"/>
              <c:showLegendKey val="0"/>
              <c:showVal val="1"/>
              <c:showCatName val="0"/>
              <c:showSerName val="0"/>
              <c:showPercent val="0"/>
              <c:showBubbleSize val="0"/>
            </c:dLbl>
            <c:dLbl>
              <c:idx val="15"/>
              <c:layout/>
              <c:dLblPos val="r"/>
              <c:showLegendKey val="0"/>
              <c:showVal val="1"/>
              <c:showCatName val="0"/>
              <c:showSerName val="0"/>
              <c:showPercent val="0"/>
              <c:showBubbleSize val="0"/>
            </c:dLbl>
            <c:numFmt formatCode="#,##0\ &quot;€&quot;" sourceLinked="0"/>
            <c:spPr>
              <a:solidFill>
                <a:schemeClr val="bg1"/>
              </a:solidFill>
              <a:ln>
                <a:solidFill>
                  <a:schemeClr val="tx1">
                    <a:alpha val="28000"/>
                  </a:schemeClr>
                </a:solidFill>
              </a:ln>
            </c:spPr>
            <c:dLblPos val="l"/>
            <c:showLegendKey val="0"/>
            <c:showVal val="0"/>
            <c:showCatName val="0"/>
            <c:showSerName val="0"/>
            <c:showPercent val="0"/>
            <c:showBubbleSize val="0"/>
          </c:dLbls>
          <c:xVal>
            <c:numRef>
              <c:f>Wirtschaftlichkeit!$A$29:$A$44</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xVal>
          <c:yVal>
            <c:numRef>
              <c:f>Wirtschaftlichkeit!$D$29:$D$44</c:f>
              <c:numCache>
                <c:formatCode>#,##0</c:formatCode>
                <c:ptCount val="16"/>
                <c:pt idx="0">
                  <c:v>-80000</c:v>
                </c:pt>
                <c:pt idx="1">
                  <c:v>-57862.337109753418</c:v>
                </c:pt>
                <c:pt idx="2">
                  <c:v>-36357.178873513883</c:v>
                </c:pt>
                <c:pt idx="3">
                  <c:v>-15466.453729738336</c:v>
                </c:pt>
                <c:pt idx="4">
                  <c:v>4827.3935527864742</c:v>
                </c:pt>
                <c:pt idx="5">
                  <c:v>24541.416627239149</c:v>
                </c:pt>
                <c:pt idx="6">
                  <c:v>43692.181899564603</c:v>
                </c:pt>
                <c:pt idx="7">
                  <c:v>62295.782449823615</c:v>
                </c:pt>
                <c:pt idx="8">
                  <c:v>80367.851555789501</c:v>
                </c:pt>
                <c:pt idx="9">
                  <c:v>97923.575830156362</c:v>
                </c:pt>
                <c:pt idx="10">
                  <c:v>114977.70798239845</c:v>
                </c:pt>
                <c:pt idx="11">
                  <c:v>124285.01376191337</c:v>
                </c:pt>
                <c:pt idx="12">
                  <c:v>133326.39651915643</c:v>
                </c:pt>
                <c:pt idx="13">
                  <c:v>142109.45405476398</c:v>
                </c:pt>
                <c:pt idx="14">
                  <c:v>150641.56708935415</c:v>
                </c:pt>
                <c:pt idx="15">
                  <c:v>158929.90546581318</c:v>
                </c:pt>
              </c:numCache>
            </c:numRef>
          </c:yVal>
          <c:smooth val="0"/>
        </c:ser>
        <c:ser>
          <c:idx val="1"/>
          <c:order val="1"/>
          <c:marker>
            <c:symbol val="circle"/>
            <c:size val="5"/>
            <c:spPr>
              <a:solidFill>
                <a:srgbClr val="00B050"/>
              </a:solidFill>
            </c:spPr>
          </c:marker>
          <c:dLbls>
            <c:dLbl>
              <c:idx val="0"/>
              <c:layout>
                <c:manualLayout>
                  <c:x val="-0.15510253293705925"/>
                  <c:y val="-4.1804903920688787E-2"/>
                </c:manualLayout>
              </c:layout>
              <c:dLblPos val="r"/>
              <c:showLegendKey val="0"/>
              <c:showVal val="0"/>
              <c:showCatName val="1"/>
              <c:showSerName val="0"/>
              <c:showPercent val="0"/>
              <c:showBubbleSize val="0"/>
            </c:dLbl>
            <c:numFmt formatCode="#.0&quot; Jahre&quot;" sourceLinked="0"/>
            <c:spPr>
              <a:solidFill>
                <a:schemeClr val="bg1"/>
              </a:solidFill>
              <a:ln>
                <a:solidFill>
                  <a:schemeClr val="tx1">
                    <a:alpha val="33000"/>
                  </a:schemeClr>
                </a:solidFill>
              </a:ln>
            </c:spPr>
            <c:dLblPos val="t"/>
            <c:showLegendKey val="0"/>
            <c:showVal val="0"/>
            <c:showCatName val="1"/>
            <c:showSerName val="0"/>
            <c:showPercent val="0"/>
            <c:showBubbleSize val="0"/>
            <c:showLeaderLines val="0"/>
          </c:dLbls>
          <c:xVal>
            <c:numRef>
              <c:f>Wirtschaftlichkeit!$C$20</c:f>
              <c:numCache>
                <c:formatCode>#,##0.0" Jahre"</c:formatCode>
                <c:ptCount val="1"/>
                <c:pt idx="0">
                  <c:v>3.7594843908928088</c:v>
                </c:pt>
              </c:numCache>
            </c:numRef>
          </c:xVal>
          <c:yVal>
            <c:numLit>
              <c:formatCode>General</c:formatCode>
              <c:ptCount val="1"/>
              <c:pt idx="0">
                <c:v>0</c:v>
              </c:pt>
            </c:numLit>
          </c:yVal>
          <c:smooth val="0"/>
        </c:ser>
        <c:ser>
          <c:idx val="2"/>
          <c:order val="2"/>
          <c:tx>
            <c:v>&gt;15</c:v>
          </c:tx>
          <c:spPr>
            <a:ln>
              <a:solidFill>
                <a:schemeClr val="bg1">
                  <a:lumMod val="75000"/>
                </a:schemeClr>
              </a:solidFill>
              <a:prstDash val="dash"/>
            </a:ln>
          </c:spPr>
          <c:marker>
            <c:symbol val="none"/>
          </c:marker>
          <c:xVal>
            <c:numRef>
              <c:f>Wirtschaftlichkeit!$A$45:$A$49</c:f>
              <c:numCache>
                <c:formatCode>General</c:formatCode>
                <c:ptCount val="5"/>
                <c:pt idx="0">
                  <c:v>16</c:v>
                </c:pt>
                <c:pt idx="1">
                  <c:v>17</c:v>
                </c:pt>
                <c:pt idx="2">
                  <c:v>18</c:v>
                </c:pt>
                <c:pt idx="3">
                  <c:v>19</c:v>
                </c:pt>
                <c:pt idx="4">
                  <c:v>20</c:v>
                </c:pt>
              </c:numCache>
            </c:numRef>
          </c:xVal>
          <c:yVal>
            <c:numRef>
              <c:f>Wirtschaftlichkeit!$D$45:$D$49</c:f>
              <c:numCache>
                <c:formatCode>#,##0</c:formatCode>
                <c:ptCount val="5"/>
                <c:pt idx="0">
                  <c:v>166981.4341743734</c:v>
                </c:pt>
                <c:pt idx="1">
                  <c:v>174802.91920554618</c:v>
                </c:pt>
                <c:pt idx="2">
                  <c:v>182400.9332358283</c:v>
                </c:pt>
                <c:pt idx="3">
                  <c:v>189781.86115095951</c:v>
                </c:pt>
                <c:pt idx="4">
                  <c:v>196951.90541137266</c:v>
                </c:pt>
              </c:numCache>
            </c:numRef>
          </c:yVal>
          <c:smooth val="0"/>
        </c:ser>
        <c:dLbls>
          <c:showLegendKey val="0"/>
          <c:showVal val="0"/>
          <c:showCatName val="0"/>
          <c:showSerName val="0"/>
          <c:showPercent val="0"/>
          <c:showBubbleSize val="0"/>
        </c:dLbls>
        <c:axId val="104087552"/>
        <c:axId val="104088128"/>
      </c:scatterChart>
      <c:valAx>
        <c:axId val="104087552"/>
        <c:scaling>
          <c:orientation val="minMax"/>
          <c:max val="20"/>
          <c:min val="0"/>
        </c:scaling>
        <c:delete val="0"/>
        <c:axPos val="b"/>
        <c:title>
          <c:tx>
            <c:rich>
              <a:bodyPr/>
              <a:lstStyle/>
              <a:p>
                <a:pPr>
                  <a:defRPr/>
                </a:pPr>
                <a:r>
                  <a:rPr lang="de-DE"/>
                  <a:t>Betriebsjahre</a:t>
                </a:r>
              </a:p>
            </c:rich>
          </c:tx>
          <c:layout>
            <c:manualLayout>
              <c:xMode val="edge"/>
              <c:yMode val="edge"/>
              <c:x val="0.69492435571011069"/>
              <c:y val="0.67843589799209059"/>
            </c:manualLayout>
          </c:layout>
          <c:overlay val="0"/>
        </c:title>
        <c:numFmt formatCode="General" sourceLinked="1"/>
        <c:majorTickMark val="out"/>
        <c:minorTickMark val="none"/>
        <c:tickLblPos val="nextTo"/>
        <c:crossAx val="104088128"/>
        <c:crosses val="autoZero"/>
        <c:crossBetween val="midCat"/>
        <c:majorUnit val="2"/>
      </c:valAx>
      <c:valAx>
        <c:axId val="104088128"/>
        <c:scaling>
          <c:orientation val="minMax"/>
        </c:scaling>
        <c:delete val="0"/>
        <c:axPos val="l"/>
        <c:majorGridlines>
          <c:spPr>
            <a:ln>
              <a:solidFill>
                <a:schemeClr val="tx1">
                  <a:alpha val="15000"/>
                </a:schemeClr>
              </a:solidFill>
            </a:ln>
          </c:spPr>
        </c:majorGridlines>
        <c:numFmt formatCode="#,##0" sourceLinked="0"/>
        <c:majorTickMark val="out"/>
        <c:minorTickMark val="none"/>
        <c:tickLblPos val="nextTo"/>
        <c:crossAx val="104087552"/>
        <c:crosses val="autoZero"/>
        <c:crossBetween val="midCat"/>
      </c:valAx>
      <c:spPr>
        <a:solidFill>
          <a:schemeClr val="accent3">
            <a:lumMod val="40000"/>
            <a:lumOff val="60000"/>
            <a:alpha val="29000"/>
          </a:schemeClr>
        </a:solidFill>
      </c:spPr>
    </c:plotArea>
    <c:plotVisOnly val="1"/>
    <c:dispBlanksAs val="gap"/>
    <c:showDLblsOverMax val="0"/>
  </c:chart>
  <c:spPr>
    <a:ln>
      <a:solidFill>
        <a:schemeClr val="tx1"/>
      </a:solidFill>
    </a:ln>
  </c:spPr>
  <c:printSettings>
    <c:headerFooter/>
    <c:pageMargins b="0.7480314960629928" l="0.23622047244094491" r="0.23622047244094491" t="0.35433070866141736" header="0.31496062992126039" footer="0.31496062992126039"/>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Barwerte in €</a:t>
            </a:r>
          </a:p>
        </c:rich>
      </c:tx>
      <c:layout/>
      <c:overlay val="1"/>
    </c:title>
    <c:autoTitleDeleted val="0"/>
    <c:plotArea>
      <c:layout>
        <c:manualLayout>
          <c:layoutTarget val="inner"/>
          <c:xMode val="edge"/>
          <c:yMode val="edge"/>
          <c:x val="0.17341249799973132"/>
          <c:y val="2.3567963095522153E-2"/>
          <c:w val="0.7524420384951892"/>
          <c:h val="0.8837770745946476"/>
        </c:manualLayout>
      </c:layout>
      <c:scatterChart>
        <c:scatterStyle val="lineMarker"/>
        <c:varyColors val="0"/>
        <c:ser>
          <c:idx val="0"/>
          <c:order val="0"/>
          <c:marker>
            <c:symbol val="none"/>
          </c:marker>
          <c:dPt>
            <c:idx val="10"/>
            <c:marker>
              <c:symbol val="auto"/>
              <c:spPr>
                <a:solidFill>
                  <a:srgbClr val="7030A0"/>
                </a:solidFill>
              </c:spPr>
            </c:marker>
            <c:bubble3D val="0"/>
          </c:dPt>
          <c:dPt>
            <c:idx val="15"/>
            <c:marker>
              <c:symbol val="diamond"/>
              <c:size val="6"/>
              <c:spPr>
                <a:solidFill>
                  <a:srgbClr val="FF0000"/>
                </a:solidFill>
              </c:spPr>
            </c:marker>
            <c:bubble3D val="0"/>
          </c:dPt>
          <c:dLbls>
            <c:dLbl>
              <c:idx val="10"/>
              <c:layout/>
              <c:dLblPos val="r"/>
              <c:showLegendKey val="0"/>
              <c:showVal val="1"/>
              <c:showCatName val="0"/>
              <c:showSerName val="0"/>
              <c:showPercent val="0"/>
              <c:showBubbleSize val="0"/>
            </c:dLbl>
            <c:dLbl>
              <c:idx val="15"/>
              <c:layout/>
              <c:dLblPos val="r"/>
              <c:showLegendKey val="0"/>
              <c:showVal val="1"/>
              <c:showCatName val="0"/>
              <c:showSerName val="0"/>
              <c:showPercent val="0"/>
              <c:showBubbleSize val="0"/>
            </c:dLbl>
            <c:numFmt formatCode="#,##0\ &quot;€&quot;" sourceLinked="0"/>
            <c:spPr>
              <a:solidFill>
                <a:schemeClr val="bg1"/>
              </a:solidFill>
              <a:ln>
                <a:solidFill>
                  <a:schemeClr val="tx1">
                    <a:alpha val="28000"/>
                  </a:schemeClr>
                </a:solidFill>
              </a:ln>
            </c:spPr>
            <c:dLblPos val="l"/>
            <c:showLegendKey val="0"/>
            <c:showVal val="0"/>
            <c:showCatName val="0"/>
            <c:showSerName val="0"/>
            <c:showPercent val="0"/>
            <c:showBubbleSize val="0"/>
          </c:dLbls>
          <c:xVal>
            <c:numRef>
              <c:f>Wirtschaftlichkeit!$A$29:$A$44</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xVal>
          <c:yVal>
            <c:numRef>
              <c:f>Wirtschaftlichkeit!$D$29:$D$44</c:f>
              <c:numCache>
                <c:formatCode>#,##0</c:formatCode>
                <c:ptCount val="16"/>
                <c:pt idx="0">
                  <c:v>-80000</c:v>
                </c:pt>
                <c:pt idx="1">
                  <c:v>-57862.337109753418</c:v>
                </c:pt>
                <c:pt idx="2">
                  <c:v>-36357.178873513883</c:v>
                </c:pt>
                <c:pt idx="3">
                  <c:v>-15466.453729738336</c:v>
                </c:pt>
                <c:pt idx="4">
                  <c:v>4827.3935527864742</c:v>
                </c:pt>
                <c:pt idx="5">
                  <c:v>24541.416627239149</c:v>
                </c:pt>
                <c:pt idx="6">
                  <c:v>43692.181899564603</c:v>
                </c:pt>
                <c:pt idx="7">
                  <c:v>62295.782449823615</c:v>
                </c:pt>
                <c:pt idx="8">
                  <c:v>80367.851555789501</c:v>
                </c:pt>
                <c:pt idx="9">
                  <c:v>97923.575830156362</c:v>
                </c:pt>
                <c:pt idx="10">
                  <c:v>114977.70798239845</c:v>
                </c:pt>
                <c:pt idx="11">
                  <c:v>124285.01376191337</c:v>
                </c:pt>
                <c:pt idx="12">
                  <c:v>133326.39651915643</c:v>
                </c:pt>
                <c:pt idx="13">
                  <c:v>142109.45405476398</c:v>
                </c:pt>
                <c:pt idx="14">
                  <c:v>150641.56708935415</c:v>
                </c:pt>
                <c:pt idx="15">
                  <c:v>158929.90546581318</c:v>
                </c:pt>
              </c:numCache>
            </c:numRef>
          </c:yVal>
          <c:smooth val="0"/>
        </c:ser>
        <c:ser>
          <c:idx val="1"/>
          <c:order val="1"/>
          <c:marker>
            <c:symbol val="circle"/>
            <c:size val="5"/>
            <c:spPr>
              <a:solidFill>
                <a:srgbClr val="00B050"/>
              </a:solidFill>
            </c:spPr>
          </c:marker>
          <c:dLbls>
            <c:dLbl>
              <c:idx val="0"/>
              <c:layout>
                <c:manualLayout>
                  <c:x val="-0.15510253293705925"/>
                  <c:y val="-4.1804903920688787E-2"/>
                </c:manualLayout>
              </c:layout>
              <c:dLblPos val="r"/>
              <c:showLegendKey val="0"/>
              <c:showVal val="0"/>
              <c:showCatName val="1"/>
              <c:showSerName val="0"/>
              <c:showPercent val="0"/>
              <c:showBubbleSize val="0"/>
            </c:dLbl>
            <c:numFmt formatCode="#.0&quot; Jahre&quot;" sourceLinked="0"/>
            <c:spPr>
              <a:solidFill>
                <a:schemeClr val="bg1"/>
              </a:solidFill>
              <a:ln>
                <a:solidFill>
                  <a:schemeClr val="tx1">
                    <a:alpha val="33000"/>
                  </a:schemeClr>
                </a:solidFill>
              </a:ln>
            </c:spPr>
            <c:dLblPos val="t"/>
            <c:showLegendKey val="0"/>
            <c:showVal val="0"/>
            <c:showCatName val="1"/>
            <c:showSerName val="0"/>
            <c:showPercent val="0"/>
            <c:showBubbleSize val="0"/>
            <c:showLeaderLines val="0"/>
          </c:dLbls>
          <c:xVal>
            <c:numRef>
              <c:f>Wirtschaftlichkeit!$C$20</c:f>
              <c:numCache>
                <c:formatCode>#,##0.0" Jahre"</c:formatCode>
                <c:ptCount val="1"/>
                <c:pt idx="0">
                  <c:v>3.7594843908928088</c:v>
                </c:pt>
              </c:numCache>
            </c:numRef>
          </c:xVal>
          <c:yVal>
            <c:numLit>
              <c:formatCode>General</c:formatCode>
              <c:ptCount val="1"/>
              <c:pt idx="0">
                <c:v>0</c:v>
              </c:pt>
            </c:numLit>
          </c:yVal>
          <c:smooth val="0"/>
        </c:ser>
        <c:ser>
          <c:idx val="2"/>
          <c:order val="2"/>
          <c:tx>
            <c:v>&gt;15</c:v>
          </c:tx>
          <c:spPr>
            <a:ln>
              <a:solidFill>
                <a:schemeClr val="bg1">
                  <a:lumMod val="75000"/>
                </a:schemeClr>
              </a:solidFill>
              <a:prstDash val="dash"/>
            </a:ln>
          </c:spPr>
          <c:marker>
            <c:symbol val="none"/>
          </c:marker>
          <c:xVal>
            <c:numRef>
              <c:f>Wirtschaftlichkeit!$A$45:$A$49</c:f>
              <c:numCache>
                <c:formatCode>General</c:formatCode>
                <c:ptCount val="5"/>
                <c:pt idx="0">
                  <c:v>16</c:v>
                </c:pt>
                <c:pt idx="1">
                  <c:v>17</c:v>
                </c:pt>
                <c:pt idx="2">
                  <c:v>18</c:v>
                </c:pt>
                <c:pt idx="3">
                  <c:v>19</c:v>
                </c:pt>
                <c:pt idx="4">
                  <c:v>20</c:v>
                </c:pt>
              </c:numCache>
            </c:numRef>
          </c:xVal>
          <c:yVal>
            <c:numRef>
              <c:f>Wirtschaftlichkeit!$D$45:$D$49</c:f>
              <c:numCache>
                <c:formatCode>#,##0</c:formatCode>
                <c:ptCount val="5"/>
                <c:pt idx="0">
                  <c:v>166981.4341743734</c:v>
                </c:pt>
                <c:pt idx="1">
                  <c:v>174802.91920554618</c:v>
                </c:pt>
                <c:pt idx="2">
                  <c:v>182400.9332358283</c:v>
                </c:pt>
                <c:pt idx="3">
                  <c:v>189781.86115095951</c:v>
                </c:pt>
                <c:pt idx="4">
                  <c:v>196951.90541137266</c:v>
                </c:pt>
              </c:numCache>
            </c:numRef>
          </c:yVal>
          <c:smooth val="0"/>
        </c:ser>
        <c:dLbls>
          <c:showLegendKey val="0"/>
          <c:showVal val="0"/>
          <c:showCatName val="0"/>
          <c:showSerName val="0"/>
          <c:showPercent val="0"/>
          <c:showBubbleSize val="0"/>
        </c:dLbls>
        <c:axId val="104091584"/>
        <c:axId val="104092160"/>
      </c:scatterChart>
      <c:valAx>
        <c:axId val="104091584"/>
        <c:scaling>
          <c:orientation val="minMax"/>
          <c:max val="20"/>
          <c:min val="0"/>
        </c:scaling>
        <c:delete val="0"/>
        <c:axPos val="b"/>
        <c:title>
          <c:tx>
            <c:rich>
              <a:bodyPr/>
              <a:lstStyle/>
              <a:p>
                <a:pPr>
                  <a:defRPr/>
                </a:pPr>
                <a:r>
                  <a:rPr lang="de-DE"/>
                  <a:t>Betriebsjahre</a:t>
                </a:r>
              </a:p>
            </c:rich>
          </c:tx>
          <c:layout>
            <c:manualLayout>
              <c:xMode val="edge"/>
              <c:yMode val="edge"/>
              <c:x val="0.76869107919264346"/>
              <c:y val="0.71149374923175934"/>
            </c:manualLayout>
          </c:layout>
          <c:overlay val="0"/>
        </c:title>
        <c:numFmt formatCode="General" sourceLinked="1"/>
        <c:majorTickMark val="out"/>
        <c:minorTickMark val="none"/>
        <c:tickLblPos val="nextTo"/>
        <c:crossAx val="104092160"/>
        <c:crosses val="autoZero"/>
        <c:crossBetween val="midCat"/>
        <c:majorUnit val="2"/>
      </c:valAx>
      <c:valAx>
        <c:axId val="104092160"/>
        <c:scaling>
          <c:orientation val="minMax"/>
        </c:scaling>
        <c:delete val="0"/>
        <c:axPos val="l"/>
        <c:majorGridlines>
          <c:spPr>
            <a:ln>
              <a:solidFill>
                <a:schemeClr val="tx1">
                  <a:alpha val="15000"/>
                </a:schemeClr>
              </a:solidFill>
            </a:ln>
          </c:spPr>
        </c:majorGridlines>
        <c:numFmt formatCode="#,##0" sourceLinked="0"/>
        <c:majorTickMark val="out"/>
        <c:minorTickMark val="none"/>
        <c:tickLblPos val="nextTo"/>
        <c:crossAx val="104091584"/>
        <c:crosses val="autoZero"/>
        <c:crossBetween val="midCat"/>
      </c:valAx>
      <c:spPr>
        <a:solidFill>
          <a:schemeClr val="accent3">
            <a:lumMod val="40000"/>
            <a:lumOff val="60000"/>
            <a:alpha val="29000"/>
          </a:schemeClr>
        </a:solidFill>
      </c:spPr>
    </c:plotArea>
    <c:plotVisOnly val="1"/>
    <c:dispBlanksAs val="gap"/>
    <c:showDLblsOverMax val="0"/>
  </c:chart>
  <c:spPr>
    <a:ln>
      <a:solidFill>
        <a:schemeClr val="tx1"/>
      </a:solidFill>
    </a:ln>
  </c:spPr>
  <c:printSettings>
    <c:headerFooter/>
    <c:pageMargins b="0.7480314960629928" l="0.23622047244094491" r="0.23622047244094491" t="0.35433070866141736" header="0.31496062992126039" footer="0.31496062992126039"/>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844296112732148"/>
          <c:y val="4.4995013921132296E-2"/>
          <c:w val="0.75956317643035742"/>
          <c:h val="0.81700436381622443"/>
        </c:manualLayout>
      </c:layout>
      <c:scatterChart>
        <c:scatterStyle val="lineMarker"/>
        <c:varyColors val="0"/>
        <c:ser>
          <c:idx val="0"/>
          <c:order val="0"/>
          <c:tx>
            <c:v>JDL Wärmebedarf</c:v>
          </c:tx>
          <c:spPr>
            <a:ln w="22225">
              <a:solidFill>
                <a:schemeClr val="tx1"/>
              </a:solidFill>
            </a:ln>
          </c:spPr>
          <c:marker>
            <c:symbol val="none"/>
          </c:marker>
          <c:dLbls>
            <c:dLbl>
              <c:idx val="0"/>
              <c:layout>
                <c:manualLayout>
                  <c:x val="-0.1706230376025332"/>
                  <c:y val="-2.0036478491036076E-3"/>
                </c:manualLayout>
              </c:layout>
              <c:tx>
                <c:strRef>
                  <c:f>'Auslegung thermisch'!$B$5</c:f>
                  <c:strCache>
                    <c:ptCount val="1"/>
                    <c:pt idx="0">
                      <c:v>265 kW</c:v>
                    </c:pt>
                  </c:strCache>
                </c:strRef>
              </c:tx>
              <c:showLegendKey val="0"/>
              <c:showVal val="1"/>
              <c:showCatName val="0"/>
              <c:showSerName val="0"/>
              <c:showPercent val="0"/>
              <c:showBubbleSize val="0"/>
            </c:dLbl>
            <c:showLegendKey val="0"/>
            <c:showVal val="0"/>
            <c:showCatName val="0"/>
            <c:showSerName val="0"/>
            <c:showPercent val="0"/>
            <c:showBubbleSize val="0"/>
          </c:dLbls>
          <c:xVal>
            <c:numRef>
              <c:f>'Auslegung thermisch'!$L$14:$L$891</c:f>
              <c:numCache>
                <c:formatCode>#,##0</c:formatCode>
                <c:ptCount val="878"/>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pt idx="101">
                  <c:v>1010</c:v>
                </c:pt>
                <c:pt idx="102">
                  <c:v>1020</c:v>
                </c:pt>
                <c:pt idx="103">
                  <c:v>1030</c:v>
                </c:pt>
                <c:pt idx="104">
                  <c:v>1040</c:v>
                </c:pt>
                <c:pt idx="105">
                  <c:v>1050</c:v>
                </c:pt>
                <c:pt idx="106">
                  <c:v>1060</c:v>
                </c:pt>
                <c:pt idx="107">
                  <c:v>1070</c:v>
                </c:pt>
                <c:pt idx="108">
                  <c:v>1080</c:v>
                </c:pt>
                <c:pt idx="109">
                  <c:v>1090</c:v>
                </c:pt>
                <c:pt idx="110">
                  <c:v>1100</c:v>
                </c:pt>
                <c:pt idx="111">
                  <c:v>1110</c:v>
                </c:pt>
                <c:pt idx="112">
                  <c:v>1120</c:v>
                </c:pt>
                <c:pt idx="113">
                  <c:v>1130</c:v>
                </c:pt>
                <c:pt idx="114">
                  <c:v>1140</c:v>
                </c:pt>
                <c:pt idx="115">
                  <c:v>1150</c:v>
                </c:pt>
                <c:pt idx="116">
                  <c:v>1160</c:v>
                </c:pt>
                <c:pt idx="117">
                  <c:v>1170</c:v>
                </c:pt>
                <c:pt idx="118">
                  <c:v>1180</c:v>
                </c:pt>
                <c:pt idx="119">
                  <c:v>1190</c:v>
                </c:pt>
                <c:pt idx="120">
                  <c:v>1200</c:v>
                </c:pt>
                <c:pt idx="121">
                  <c:v>1210</c:v>
                </c:pt>
                <c:pt idx="122">
                  <c:v>1220</c:v>
                </c:pt>
                <c:pt idx="123">
                  <c:v>1230</c:v>
                </c:pt>
                <c:pt idx="124">
                  <c:v>1240</c:v>
                </c:pt>
                <c:pt idx="125">
                  <c:v>1250</c:v>
                </c:pt>
                <c:pt idx="126">
                  <c:v>1260</c:v>
                </c:pt>
                <c:pt idx="127">
                  <c:v>1270</c:v>
                </c:pt>
                <c:pt idx="128">
                  <c:v>1280</c:v>
                </c:pt>
                <c:pt idx="129">
                  <c:v>1290</c:v>
                </c:pt>
                <c:pt idx="130">
                  <c:v>1300</c:v>
                </c:pt>
                <c:pt idx="131">
                  <c:v>1310</c:v>
                </c:pt>
                <c:pt idx="132">
                  <c:v>1320</c:v>
                </c:pt>
                <c:pt idx="133">
                  <c:v>1330</c:v>
                </c:pt>
                <c:pt idx="134">
                  <c:v>1340</c:v>
                </c:pt>
                <c:pt idx="135">
                  <c:v>1350</c:v>
                </c:pt>
                <c:pt idx="136">
                  <c:v>1360</c:v>
                </c:pt>
                <c:pt idx="137">
                  <c:v>1370</c:v>
                </c:pt>
                <c:pt idx="138">
                  <c:v>1380</c:v>
                </c:pt>
                <c:pt idx="139">
                  <c:v>1390</c:v>
                </c:pt>
                <c:pt idx="140">
                  <c:v>1400</c:v>
                </c:pt>
                <c:pt idx="141">
                  <c:v>1410</c:v>
                </c:pt>
                <c:pt idx="142">
                  <c:v>1420</c:v>
                </c:pt>
                <c:pt idx="143">
                  <c:v>1430</c:v>
                </c:pt>
                <c:pt idx="144">
                  <c:v>1440</c:v>
                </c:pt>
                <c:pt idx="145">
                  <c:v>1450</c:v>
                </c:pt>
                <c:pt idx="146">
                  <c:v>1460</c:v>
                </c:pt>
                <c:pt idx="147">
                  <c:v>1470</c:v>
                </c:pt>
                <c:pt idx="148">
                  <c:v>1480</c:v>
                </c:pt>
                <c:pt idx="149">
                  <c:v>1490</c:v>
                </c:pt>
                <c:pt idx="150">
                  <c:v>1500</c:v>
                </c:pt>
                <c:pt idx="151">
                  <c:v>1510</c:v>
                </c:pt>
                <c:pt idx="152">
                  <c:v>1520</c:v>
                </c:pt>
                <c:pt idx="153">
                  <c:v>1530</c:v>
                </c:pt>
                <c:pt idx="154">
                  <c:v>1540</c:v>
                </c:pt>
                <c:pt idx="155">
                  <c:v>1550</c:v>
                </c:pt>
                <c:pt idx="156">
                  <c:v>1560</c:v>
                </c:pt>
                <c:pt idx="157">
                  <c:v>1570</c:v>
                </c:pt>
                <c:pt idx="158">
                  <c:v>1580</c:v>
                </c:pt>
                <c:pt idx="159">
                  <c:v>1590</c:v>
                </c:pt>
                <c:pt idx="160">
                  <c:v>1600</c:v>
                </c:pt>
                <c:pt idx="161">
                  <c:v>1610</c:v>
                </c:pt>
                <c:pt idx="162">
                  <c:v>1620</c:v>
                </c:pt>
                <c:pt idx="163">
                  <c:v>1630</c:v>
                </c:pt>
                <c:pt idx="164">
                  <c:v>1640</c:v>
                </c:pt>
                <c:pt idx="165">
                  <c:v>1650</c:v>
                </c:pt>
                <c:pt idx="166">
                  <c:v>1660</c:v>
                </c:pt>
                <c:pt idx="167">
                  <c:v>1670</c:v>
                </c:pt>
                <c:pt idx="168">
                  <c:v>1680</c:v>
                </c:pt>
                <c:pt idx="169">
                  <c:v>1690</c:v>
                </c:pt>
                <c:pt idx="170">
                  <c:v>1700</c:v>
                </c:pt>
                <c:pt idx="171">
                  <c:v>1710</c:v>
                </c:pt>
                <c:pt idx="172">
                  <c:v>1720</c:v>
                </c:pt>
                <c:pt idx="173">
                  <c:v>1730</c:v>
                </c:pt>
                <c:pt idx="174">
                  <c:v>1740</c:v>
                </c:pt>
                <c:pt idx="175">
                  <c:v>1750</c:v>
                </c:pt>
                <c:pt idx="176">
                  <c:v>1760</c:v>
                </c:pt>
                <c:pt idx="177">
                  <c:v>1770</c:v>
                </c:pt>
                <c:pt idx="178">
                  <c:v>1780</c:v>
                </c:pt>
                <c:pt idx="179">
                  <c:v>1790</c:v>
                </c:pt>
                <c:pt idx="180">
                  <c:v>1800</c:v>
                </c:pt>
                <c:pt idx="181">
                  <c:v>1810</c:v>
                </c:pt>
                <c:pt idx="182">
                  <c:v>1820</c:v>
                </c:pt>
                <c:pt idx="183">
                  <c:v>1830</c:v>
                </c:pt>
                <c:pt idx="184">
                  <c:v>1840</c:v>
                </c:pt>
                <c:pt idx="185">
                  <c:v>1850</c:v>
                </c:pt>
                <c:pt idx="186">
                  <c:v>1860</c:v>
                </c:pt>
                <c:pt idx="187">
                  <c:v>1870</c:v>
                </c:pt>
                <c:pt idx="188">
                  <c:v>1880</c:v>
                </c:pt>
                <c:pt idx="189">
                  <c:v>1890</c:v>
                </c:pt>
                <c:pt idx="190">
                  <c:v>1900</c:v>
                </c:pt>
                <c:pt idx="191">
                  <c:v>1910</c:v>
                </c:pt>
                <c:pt idx="192">
                  <c:v>1920</c:v>
                </c:pt>
                <c:pt idx="193">
                  <c:v>1930</c:v>
                </c:pt>
                <c:pt idx="194">
                  <c:v>1940</c:v>
                </c:pt>
                <c:pt idx="195">
                  <c:v>1950</c:v>
                </c:pt>
                <c:pt idx="196">
                  <c:v>1960</c:v>
                </c:pt>
                <c:pt idx="197">
                  <c:v>1970</c:v>
                </c:pt>
                <c:pt idx="198">
                  <c:v>1980</c:v>
                </c:pt>
                <c:pt idx="199">
                  <c:v>1990</c:v>
                </c:pt>
                <c:pt idx="200">
                  <c:v>2000</c:v>
                </c:pt>
                <c:pt idx="201">
                  <c:v>2010</c:v>
                </c:pt>
                <c:pt idx="202">
                  <c:v>2020</c:v>
                </c:pt>
                <c:pt idx="203">
                  <c:v>2030</c:v>
                </c:pt>
                <c:pt idx="204">
                  <c:v>2040</c:v>
                </c:pt>
                <c:pt idx="205">
                  <c:v>2050</c:v>
                </c:pt>
                <c:pt idx="206">
                  <c:v>2060</c:v>
                </c:pt>
                <c:pt idx="207">
                  <c:v>2070</c:v>
                </c:pt>
                <c:pt idx="208">
                  <c:v>2080</c:v>
                </c:pt>
                <c:pt idx="209">
                  <c:v>2090</c:v>
                </c:pt>
                <c:pt idx="210">
                  <c:v>2100</c:v>
                </c:pt>
                <c:pt idx="211">
                  <c:v>2110</c:v>
                </c:pt>
                <c:pt idx="212">
                  <c:v>2120</c:v>
                </c:pt>
                <c:pt idx="213">
                  <c:v>2130</c:v>
                </c:pt>
                <c:pt idx="214">
                  <c:v>2140</c:v>
                </c:pt>
                <c:pt idx="215">
                  <c:v>2150</c:v>
                </c:pt>
                <c:pt idx="216">
                  <c:v>2160</c:v>
                </c:pt>
                <c:pt idx="217">
                  <c:v>2170</c:v>
                </c:pt>
                <c:pt idx="218">
                  <c:v>2180</c:v>
                </c:pt>
                <c:pt idx="219">
                  <c:v>2190</c:v>
                </c:pt>
                <c:pt idx="220">
                  <c:v>2200</c:v>
                </c:pt>
                <c:pt idx="221">
                  <c:v>2210</c:v>
                </c:pt>
                <c:pt idx="222">
                  <c:v>2220</c:v>
                </c:pt>
                <c:pt idx="223">
                  <c:v>2230</c:v>
                </c:pt>
                <c:pt idx="224">
                  <c:v>2240</c:v>
                </c:pt>
                <c:pt idx="225">
                  <c:v>2250</c:v>
                </c:pt>
                <c:pt idx="226">
                  <c:v>2260</c:v>
                </c:pt>
                <c:pt idx="227">
                  <c:v>2270</c:v>
                </c:pt>
                <c:pt idx="228">
                  <c:v>2280</c:v>
                </c:pt>
                <c:pt idx="229">
                  <c:v>2290</c:v>
                </c:pt>
                <c:pt idx="230">
                  <c:v>2300</c:v>
                </c:pt>
                <c:pt idx="231">
                  <c:v>2310</c:v>
                </c:pt>
                <c:pt idx="232">
                  <c:v>2320</c:v>
                </c:pt>
                <c:pt idx="233">
                  <c:v>2330</c:v>
                </c:pt>
                <c:pt idx="234">
                  <c:v>2340</c:v>
                </c:pt>
                <c:pt idx="235">
                  <c:v>2350</c:v>
                </c:pt>
                <c:pt idx="236">
                  <c:v>2360</c:v>
                </c:pt>
                <c:pt idx="237">
                  <c:v>2370</c:v>
                </c:pt>
                <c:pt idx="238">
                  <c:v>2380</c:v>
                </c:pt>
                <c:pt idx="239">
                  <c:v>2390</c:v>
                </c:pt>
                <c:pt idx="240">
                  <c:v>2400</c:v>
                </c:pt>
                <c:pt idx="241">
                  <c:v>2410</c:v>
                </c:pt>
                <c:pt idx="242">
                  <c:v>2420</c:v>
                </c:pt>
                <c:pt idx="243">
                  <c:v>2430</c:v>
                </c:pt>
                <c:pt idx="244">
                  <c:v>2440</c:v>
                </c:pt>
                <c:pt idx="245">
                  <c:v>2450</c:v>
                </c:pt>
                <c:pt idx="246">
                  <c:v>2460</c:v>
                </c:pt>
                <c:pt idx="247">
                  <c:v>2470</c:v>
                </c:pt>
                <c:pt idx="248">
                  <c:v>2480</c:v>
                </c:pt>
                <c:pt idx="249">
                  <c:v>2490</c:v>
                </c:pt>
                <c:pt idx="250">
                  <c:v>2500</c:v>
                </c:pt>
                <c:pt idx="251">
                  <c:v>2510</c:v>
                </c:pt>
                <c:pt idx="252">
                  <c:v>2520</c:v>
                </c:pt>
                <c:pt idx="253">
                  <c:v>2530</c:v>
                </c:pt>
                <c:pt idx="254">
                  <c:v>2540</c:v>
                </c:pt>
                <c:pt idx="255">
                  <c:v>2550</c:v>
                </c:pt>
                <c:pt idx="256">
                  <c:v>2560</c:v>
                </c:pt>
                <c:pt idx="257">
                  <c:v>2570</c:v>
                </c:pt>
                <c:pt idx="258">
                  <c:v>2580</c:v>
                </c:pt>
                <c:pt idx="259">
                  <c:v>2590</c:v>
                </c:pt>
                <c:pt idx="260">
                  <c:v>2600</c:v>
                </c:pt>
                <c:pt idx="261">
                  <c:v>2610</c:v>
                </c:pt>
                <c:pt idx="262">
                  <c:v>2620</c:v>
                </c:pt>
                <c:pt idx="263">
                  <c:v>2630</c:v>
                </c:pt>
                <c:pt idx="264">
                  <c:v>2640</c:v>
                </c:pt>
                <c:pt idx="265">
                  <c:v>2650</c:v>
                </c:pt>
                <c:pt idx="266">
                  <c:v>2660</c:v>
                </c:pt>
                <c:pt idx="267">
                  <c:v>2670</c:v>
                </c:pt>
                <c:pt idx="268">
                  <c:v>2680</c:v>
                </c:pt>
                <c:pt idx="269">
                  <c:v>2690</c:v>
                </c:pt>
                <c:pt idx="270">
                  <c:v>2700</c:v>
                </c:pt>
                <c:pt idx="271">
                  <c:v>2710</c:v>
                </c:pt>
                <c:pt idx="272">
                  <c:v>2720</c:v>
                </c:pt>
                <c:pt idx="273">
                  <c:v>2730</c:v>
                </c:pt>
                <c:pt idx="274">
                  <c:v>2740</c:v>
                </c:pt>
                <c:pt idx="275">
                  <c:v>2750</c:v>
                </c:pt>
                <c:pt idx="276">
                  <c:v>2760</c:v>
                </c:pt>
                <c:pt idx="277">
                  <c:v>2770</c:v>
                </c:pt>
                <c:pt idx="278">
                  <c:v>2780</c:v>
                </c:pt>
                <c:pt idx="279">
                  <c:v>2790</c:v>
                </c:pt>
                <c:pt idx="280">
                  <c:v>2800</c:v>
                </c:pt>
                <c:pt idx="281">
                  <c:v>2810</c:v>
                </c:pt>
                <c:pt idx="282">
                  <c:v>2820</c:v>
                </c:pt>
                <c:pt idx="283">
                  <c:v>2830</c:v>
                </c:pt>
                <c:pt idx="284">
                  <c:v>2840</c:v>
                </c:pt>
                <c:pt idx="285">
                  <c:v>2850</c:v>
                </c:pt>
                <c:pt idx="286">
                  <c:v>2860</c:v>
                </c:pt>
                <c:pt idx="287">
                  <c:v>2870</c:v>
                </c:pt>
                <c:pt idx="288">
                  <c:v>2880</c:v>
                </c:pt>
                <c:pt idx="289">
                  <c:v>2890</c:v>
                </c:pt>
                <c:pt idx="290">
                  <c:v>2900</c:v>
                </c:pt>
                <c:pt idx="291">
                  <c:v>2910</c:v>
                </c:pt>
                <c:pt idx="292">
                  <c:v>2920</c:v>
                </c:pt>
                <c:pt idx="293">
                  <c:v>2930</c:v>
                </c:pt>
                <c:pt idx="294">
                  <c:v>2940</c:v>
                </c:pt>
                <c:pt idx="295">
                  <c:v>2950</c:v>
                </c:pt>
                <c:pt idx="296">
                  <c:v>2960</c:v>
                </c:pt>
                <c:pt idx="297">
                  <c:v>2970</c:v>
                </c:pt>
                <c:pt idx="298">
                  <c:v>2980</c:v>
                </c:pt>
                <c:pt idx="299">
                  <c:v>2990</c:v>
                </c:pt>
                <c:pt idx="300">
                  <c:v>3000</c:v>
                </c:pt>
                <c:pt idx="301">
                  <c:v>3010</c:v>
                </c:pt>
                <c:pt idx="302">
                  <c:v>3020</c:v>
                </c:pt>
                <c:pt idx="303">
                  <c:v>3030</c:v>
                </c:pt>
                <c:pt idx="304">
                  <c:v>3040</c:v>
                </c:pt>
                <c:pt idx="305">
                  <c:v>3050</c:v>
                </c:pt>
                <c:pt idx="306">
                  <c:v>3060</c:v>
                </c:pt>
                <c:pt idx="307">
                  <c:v>3070</c:v>
                </c:pt>
                <c:pt idx="308">
                  <c:v>3080</c:v>
                </c:pt>
                <c:pt idx="309">
                  <c:v>3090</c:v>
                </c:pt>
                <c:pt idx="310">
                  <c:v>3100</c:v>
                </c:pt>
                <c:pt idx="311">
                  <c:v>3110</c:v>
                </c:pt>
                <c:pt idx="312">
                  <c:v>3120</c:v>
                </c:pt>
                <c:pt idx="313">
                  <c:v>3130</c:v>
                </c:pt>
                <c:pt idx="314">
                  <c:v>3140</c:v>
                </c:pt>
                <c:pt idx="315">
                  <c:v>3150</c:v>
                </c:pt>
                <c:pt idx="316">
                  <c:v>3160</c:v>
                </c:pt>
                <c:pt idx="317">
                  <c:v>3170</c:v>
                </c:pt>
                <c:pt idx="318">
                  <c:v>3180</c:v>
                </c:pt>
                <c:pt idx="319">
                  <c:v>3190</c:v>
                </c:pt>
                <c:pt idx="320">
                  <c:v>3200</c:v>
                </c:pt>
                <c:pt idx="321">
                  <c:v>3210</c:v>
                </c:pt>
                <c:pt idx="322">
                  <c:v>3220</c:v>
                </c:pt>
                <c:pt idx="323">
                  <c:v>3230</c:v>
                </c:pt>
                <c:pt idx="324">
                  <c:v>3240</c:v>
                </c:pt>
                <c:pt idx="325">
                  <c:v>3250</c:v>
                </c:pt>
                <c:pt idx="326">
                  <c:v>3260</c:v>
                </c:pt>
                <c:pt idx="327">
                  <c:v>3270</c:v>
                </c:pt>
                <c:pt idx="328">
                  <c:v>3280</c:v>
                </c:pt>
                <c:pt idx="329">
                  <c:v>3290</c:v>
                </c:pt>
                <c:pt idx="330">
                  <c:v>3300</c:v>
                </c:pt>
                <c:pt idx="331">
                  <c:v>3310</c:v>
                </c:pt>
                <c:pt idx="332">
                  <c:v>3320</c:v>
                </c:pt>
                <c:pt idx="333">
                  <c:v>3330</c:v>
                </c:pt>
                <c:pt idx="334">
                  <c:v>3340</c:v>
                </c:pt>
                <c:pt idx="335">
                  <c:v>3350</c:v>
                </c:pt>
                <c:pt idx="336">
                  <c:v>3360</c:v>
                </c:pt>
                <c:pt idx="337">
                  <c:v>3370</c:v>
                </c:pt>
                <c:pt idx="338">
                  <c:v>3380</c:v>
                </c:pt>
                <c:pt idx="339">
                  <c:v>3390</c:v>
                </c:pt>
                <c:pt idx="340">
                  <c:v>3400</c:v>
                </c:pt>
                <c:pt idx="341">
                  <c:v>3410</c:v>
                </c:pt>
                <c:pt idx="342">
                  <c:v>3420</c:v>
                </c:pt>
                <c:pt idx="343">
                  <c:v>3430</c:v>
                </c:pt>
                <c:pt idx="344">
                  <c:v>3440</c:v>
                </c:pt>
                <c:pt idx="345">
                  <c:v>3450</c:v>
                </c:pt>
                <c:pt idx="346">
                  <c:v>3460</c:v>
                </c:pt>
                <c:pt idx="347">
                  <c:v>3470</c:v>
                </c:pt>
                <c:pt idx="348">
                  <c:v>3480</c:v>
                </c:pt>
                <c:pt idx="349">
                  <c:v>3490</c:v>
                </c:pt>
                <c:pt idx="350">
                  <c:v>3500</c:v>
                </c:pt>
                <c:pt idx="351">
                  <c:v>3510</c:v>
                </c:pt>
                <c:pt idx="352">
                  <c:v>3520</c:v>
                </c:pt>
                <c:pt idx="353">
                  <c:v>3530</c:v>
                </c:pt>
                <c:pt idx="354">
                  <c:v>3540</c:v>
                </c:pt>
                <c:pt idx="355">
                  <c:v>3550</c:v>
                </c:pt>
                <c:pt idx="356">
                  <c:v>3560</c:v>
                </c:pt>
                <c:pt idx="357">
                  <c:v>3570</c:v>
                </c:pt>
                <c:pt idx="358">
                  <c:v>3580</c:v>
                </c:pt>
                <c:pt idx="359">
                  <c:v>3590</c:v>
                </c:pt>
                <c:pt idx="360">
                  <c:v>3600</c:v>
                </c:pt>
                <c:pt idx="361">
                  <c:v>3610</c:v>
                </c:pt>
                <c:pt idx="362">
                  <c:v>3620</c:v>
                </c:pt>
                <c:pt idx="363">
                  <c:v>3630</c:v>
                </c:pt>
                <c:pt idx="364">
                  <c:v>3640</c:v>
                </c:pt>
                <c:pt idx="365">
                  <c:v>3650</c:v>
                </c:pt>
                <c:pt idx="366">
                  <c:v>3660</c:v>
                </c:pt>
                <c:pt idx="367">
                  <c:v>3670</c:v>
                </c:pt>
                <c:pt idx="368">
                  <c:v>3680</c:v>
                </c:pt>
                <c:pt idx="369">
                  <c:v>3690</c:v>
                </c:pt>
                <c:pt idx="370">
                  <c:v>3700</c:v>
                </c:pt>
                <c:pt idx="371">
                  <c:v>3710</c:v>
                </c:pt>
                <c:pt idx="372">
                  <c:v>3720</c:v>
                </c:pt>
                <c:pt idx="373">
                  <c:v>3730</c:v>
                </c:pt>
                <c:pt idx="374">
                  <c:v>3740</c:v>
                </c:pt>
                <c:pt idx="375">
                  <c:v>3750</c:v>
                </c:pt>
                <c:pt idx="376">
                  <c:v>3760</c:v>
                </c:pt>
                <c:pt idx="377">
                  <c:v>3770</c:v>
                </c:pt>
                <c:pt idx="378">
                  <c:v>3780</c:v>
                </c:pt>
                <c:pt idx="379">
                  <c:v>3790</c:v>
                </c:pt>
                <c:pt idx="380">
                  <c:v>3800</c:v>
                </c:pt>
                <c:pt idx="381">
                  <c:v>3810</c:v>
                </c:pt>
                <c:pt idx="382">
                  <c:v>3820</c:v>
                </c:pt>
                <c:pt idx="383">
                  <c:v>3830</c:v>
                </c:pt>
                <c:pt idx="384">
                  <c:v>3840</c:v>
                </c:pt>
                <c:pt idx="385">
                  <c:v>3850</c:v>
                </c:pt>
                <c:pt idx="386">
                  <c:v>3860</c:v>
                </c:pt>
                <c:pt idx="387">
                  <c:v>3870</c:v>
                </c:pt>
                <c:pt idx="388">
                  <c:v>3880</c:v>
                </c:pt>
                <c:pt idx="389">
                  <c:v>3890</c:v>
                </c:pt>
                <c:pt idx="390">
                  <c:v>3900</c:v>
                </c:pt>
                <c:pt idx="391">
                  <c:v>3910</c:v>
                </c:pt>
                <c:pt idx="392">
                  <c:v>3920</c:v>
                </c:pt>
                <c:pt idx="393">
                  <c:v>3930</c:v>
                </c:pt>
                <c:pt idx="394">
                  <c:v>3940</c:v>
                </c:pt>
                <c:pt idx="395">
                  <c:v>3950</c:v>
                </c:pt>
                <c:pt idx="396">
                  <c:v>3960</c:v>
                </c:pt>
                <c:pt idx="397">
                  <c:v>3970</c:v>
                </c:pt>
                <c:pt idx="398">
                  <c:v>3980</c:v>
                </c:pt>
                <c:pt idx="399">
                  <c:v>3990</c:v>
                </c:pt>
                <c:pt idx="400">
                  <c:v>4000</c:v>
                </c:pt>
                <c:pt idx="401">
                  <c:v>4010</c:v>
                </c:pt>
                <c:pt idx="402">
                  <c:v>4020</c:v>
                </c:pt>
                <c:pt idx="403">
                  <c:v>4030</c:v>
                </c:pt>
                <c:pt idx="404">
                  <c:v>4040</c:v>
                </c:pt>
                <c:pt idx="405">
                  <c:v>4050</c:v>
                </c:pt>
                <c:pt idx="406">
                  <c:v>4060</c:v>
                </c:pt>
                <c:pt idx="407">
                  <c:v>4070</c:v>
                </c:pt>
                <c:pt idx="408">
                  <c:v>4080</c:v>
                </c:pt>
                <c:pt idx="409">
                  <c:v>4090</c:v>
                </c:pt>
                <c:pt idx="410">
                  <c:v>4100</c:v>
                </c:pt>
                <c:pt idx="411">
                  <c:v>4110</c:v>
                </c:pt>
                <c:pt idx="412">
                  <c:v>4120</c:v>
                </c:pt>
                <c:pt idx="413">
                  <c:v>4130</c:v>
                </c:pt>
                <c:pt idx="414">
                  <c:v>4140</c:v>
                </c:pt>
                <c:pt idx="415">
                  <c:v>4150</c:v>
                </c:pt>
                <c:pt idx="416">
                  <c:v>4160</c:v>
                </c:pt>
                <c:pt idx="417">
                  <c:v>4170</c:v>
                </c:pt>
                <c:pt idx="418">
                  <c:v>4180</c:v>
                </c:pt>
                <c:pt idx="419">
                  <c:v>4190</c:v>
                </c:pt>
                <c:pt idx="420">
                  <c:v>4200</c:v>
                </c:pt>
                <c:pt idx="421">
                  <c:v>4210</c:v>
                </c:pt>
                <c:pt idx="422">
                  <c:v>4220</c:v>
                </c:pt>
                <c:pt idx="423">
                  <c:v>4230</c:v>
                </c:pt>
                <c:pt idx="424">
                  <c:v>4240</c:v>
                </c:pt>
                <c:pt idx="425">
                  <c:v>4250</c:v>
                </c:pt>
                <c:pt idx="426">
                  <c:v>4260</c:v>
                </c:pt>
                <c:pt idx="427">
                  <c:v>4270</c:v>
                </c:pt>
                <c:pt idx="428">
                  <c:v>4280</c:v>
                </c:pt>
                <c:pt idx="429">
                  <c:v>4290</c:v>
                </c:pt>
                <c:pt idx="430">
                  <c:v>4300</c:v>
                </c:pt>
                <c:pt idx="431">
                  <c:v>4310</c:v>
                </c:pt>
                <c:pt idx="432">
                  <c:v>4320</c:v>
                </c:pt>
                <c:pt idx="433">
                  <c:v>4330</c:v>
                </c:pt>
                <c:pt idx="434">
                  <c:v>4340</c:v>
                </c:pt>
                <c:pt idx="435">
                  <c:v>4350</c:v>
                </c:pt>
                <c:pt idx="436">
                  <c:v>4360</c:v>
                </c:pt>
                <c:pt idx="437">
                  <c:v>4370</c:v>
                </c:pt>
                <c:pt idx="438">
                  <c:v>4380</c:v>
                </c:pt>
                <c:pt idx="439">
                  <c:v>4390</c:v>
                </c:pt>
                <c:pt idx="440">
                  <c:v>4400</c:v>
                </c:pt>
                <c:pt idx="441">
                  <c:v>4410</c:v>
                </c:pt>
                <c:pt idx="442">
                  <c:v>4420</c:v>
                </c:pt>
                <c:pt idx="443">
                  <c:v>4430</c:v>
                </c:pt>
                <c:pt idx="444">
                  <c:v>4440</c:v>
                </c:pt>
                <c:pt idx="445">
                  <c:v>4450</c:v>
                </c:pt>
                <c:pt idx="446">
                  <c:v>4460</c:v>
                </c:pt>
                <c:pt idx="447">
                  <c:v>4470</c:v>
                </c:pt>
                <c:pt idx="448">
                  <c:v>4480</c:v>
                </c:pt>
                <c:pt idx="449">
                  <c:v>4490</c:v>
                </c:pt>
                <c:pt idx="450">
                  <c:v>4500</c:v>
                </c:pt>
                <c:pt idx="451">
                  <c:v>4510</c:v>
                </c:pt>
                <c:pt idx="452">
                  <c:v>4520</c:v>
                </c:pt>
                <c:pt idx="453">
                  <c:v>4530</c:v>
                </c:pt>
                <c:pt idx="454">
                  <c:v>4540</c:v>
                </c:pt>
                <c:pt idx="455">
                  <c:v>4550</c:v>
                </c:pt>
                <c:pt idx="456">
                  <c:v>4560</c:v>
                </c:pt>
                <c:pt idx="457">
                  <c:v>4570</c:v>
                </c:pt>
                <c:pt idx="458">
                  <c:v>4580</c:v>
                </c:pt>
                <c:pt idx="459">
                  <c:v>4590</c:v>
                </c:pt>
                <c:pt idx="460">
                  <c:v>4600</c:v>
                </c:pt>
                <c:pt idx="461">
                  <c:v>4610</c:v>
                </c:pt>
                <c:pt idx="462">
                  <c:v>4620</c:v>
                </c:pt>
                <c:pt idx="463">
                  <c:v>4630</c:v>
                </c:pt>
                <c:pt idx="464">
                  <c:v>4640</c:v>
                </c:pt>
                <c:pt idx="465">
                  <c:v>4650</c:v>
                </c:pt>
                <c:pt idx="466">
                  <c:v>4660</c:v>
                </c:pt>
                <c:pt idx="467">
                  <c:v>4670</c:v>
                </c:pt>
                <c:pt idx="468">
                  <c:v>4680</c:v>
                </c:pt>
                <c:pt idx="469">
                  <c:v>4690</c:v>
                </c:pt>
                <c:pt idx="470">
                  <c:v>4700</c:v>
                </c:pt>
                <c:pt idx="471">
                  <c:v>4710</c:v>
                </c:pt>
                <c:pt idx="472">
                  <c:v>4720</c:v>
                </c:pt>
                <c:pt idx="473">
                  <c:v>4730</c:v>
                </c:pt>
                <c:pt idx="474">
                  <c:v>4740</c:v>
                </c:pt>
                <c:pt idx="475">
                  <c:v>4750</c:v>
                </c:pt>
                <c:pt idx="476">
                  <c:v>4760</c:v>
                </c:pt>
                <c:pt idx="477">
                  <c:v>4770</c:v>
                </c:pt>
                <c:pt idx="478">
                  <c:v>4780</c:v>
                </c:pt>
                <c:pt idx="479">
                  <c:v>4790</c:v>
                </c:pt>
                <c:pt idx="480">
                  <c:v>4800</c:v>
                </c:pt>
                <c:pt idx="481">
                  <c:v>4810</c:v>
                </c:pt>
                <c:pt idx="482">
                  <c:v>4820</c:v>
                </c:pt>
                <c:pt idx="483">
                  <c:v>4830</c:v>
                </c:pt>
                <c:pt idx="484">
                  <c:v>4840</c:v>
                </c:pt>
                <c:pt idx="485">
                  <c:v>4850</c:v>
                </c:pt>
                <c:pt idx="486">
                  <c:v>4860</c:v>
                </c:pt>
                <c:pt idx="487">
                  <c:v>4870</c:v>
                </c:pt>
                <c:pt idx="488">
                  <c:v>4880</c:v>
                </c:pt>
                <c:pt idx="489">
                  <c:v>4890</c:v>
                </c:pt>
                <c:pt idx="490">
                  <c:v>4900</c:v>
                </c:pt>
                <c:pt idx="491">
                  <c:v>4910</c:v>
                </c:pt>
                <c:pt idx="492">
                  <c:v>4920</c:v>
                </c:pt>
                <c:pt idx="493">
                  <c:v>4930</c:v>
                </c:pt>
                <c:pt idx="494">
                  <c:v>4940</c:v>
                </c:pt>
                <c:pt idx="495">
                  <c:v>4950</c:v>
                </c:pt>
                <c:pt idx="496">
                  <c:v>4960</c:v>
                </c:pt>
                <c:pt idx="497">
                  <c:v>4970</c:v>
                </c:pt>
                <c:pt idx="498">
                  <c:v>4980</c:v>
                </c:pt>
                <c:pt idx="499">
                  <c:v>4990</c:v>
                </c:pt>
                <c:pt idx="500">
                  <c:v>5000</c:v>
                </c:pt>
                <c:pt idx="501">
                  <c:v>5010</c:v>
                </c:pt>
                <c:pt idx="502">
                  <c:v>5020</c:v>
                </c:pt>
                <c:pt idx="503">
                  <c:v>5030</c:v>
                </c:pt>
                <c:pt idx="504">
                  <c:v>5040</c:v>
                </c:pt>
                <c:pt idx="505">
                  <c:v>5050</c:v>
                </c:pt>
                <c:pt idx="506">
                  <c:v>5060</c:v>
                </c:pt>
                <c:pt idx="507">
                  <c:v>5070</c:v>
                </c:pt>
                <c:pt idx="508">
                  <c:v>5080</c:v>
                </c:pt>
                <c:pt idx="509">
                  <c:v>5090</c:v>
                </c:pt>
                <c:pt idx="510">
                  <c:v>5100</c:v>
                </c:pt>
                <c:pt idx="511">
                  <c:v>5110</c:v>
                </c:pt>
                <c:pt idx="512">
                  <c:v>5120</c:v>
                </c:pt>
                <c:pt idx="513">
                  <c:v>5130</c:v>
                </c:pt>
                <c:pt idx="514">
                  <c:v>5140</c:v>
                </c:pt>
                <c:pt idx="515">
                  <c:v>5150</c:v>
                </c:pt>
                <c:pt idx="516">
                  <c:v>5160</c:v>
                </c:pt>
                <c:pt idx="517">
                  <c:v>5170</c:v>
                </c:pt>
                <c:pt idx="518">
                  <c:v>5180</c:v>
                </c:pt>
                <c:pt idx="519">
                  <c:v>5190</c:v>
                </c:pt>
                <c:pt idx="520">
                  <c:v>5200</c:v>
                </c:pt>
                <c:pt idx="521">
                  <c:v>5210</c:v>
                </c:pt>
                <c:pt idx="522">
                  <c:v>5220</c:v>
                </c:pt>
                <c:pt idx="523">
                  <c:v>5230</c:v>
                </c:pt>
                <c:pt idx="524">
                  <c:v>5240</c:v>
                </c:pt>
                <c:pt idx="525">
                  <c:v>5250</c:v>
                </c:pt>
                <c:pt idx="526">
                  <c:v>5260</c:v>
                </c:pt>
                <c:pt idx="527">
                  <c:v>5270</c:v>
                </c:pt>
                <c:pt idx="528">
                  <c:v>5280</c:v>
                </c:pt>
                <c:pt idx="529">
                  <c:v>5290</c:v>
                </c:pt>
                <c:pt idx="530">
                  <c:v>5300</c:v>
                </c:pt>
                <c:pt idx="531">
                  <c:v>5310</c:v>
                </c:pt>
                <c:pt idx="532">
                  <c:v>5320</c:v>
                </c:pt>
                <c:pt idx="533">
                  <c:v>5330</c:v>
                </c:pt>
                <c:pt idx="534">
                  <c:v>5340</c:v>
                </c:pt>
                <c:pt idx="535">
                  <c:v>5350</c:v>
                </c:pt>
                <c:pt idx="536">
                  <c:v>5360</c:v>
                </c:pt>
                <c:pt idx="537">
                  <c:v>5370</c:v>
                </c:pt>
                <c:pt idx="538">
                  <c:v>5380</c:v>
                </c:pt>
                <c:pt idx="539">
                  <c:v>5390</c:v>
                </c:pt>
                <c:pt idx="540">
                  <c:v>5400</c:v>
                </c:pt>
                <c:pt idx="541">
                  <c:v>5410</c:v>
                </c:pt>
                <c:pt idx="542">
                  <c:v>5420</c:v>
                </c:pt>
                <c:pt idx="543">
                  <c:v>5430</c:v>
                </c:pt>
                <c:pt idx="544">
                  <c:v>5440</c:v>
                </c:pt>
                <c:pt idx="545">
                  <c:v>5450</c:v>
                </c:pt>
                <c:pt idx="546">
                  <c:v>5460</c:v>
                </c:pt>
                <c:pt idx="547">
                  <c:v>5470</c:v>
                </c:pt>
                <c:pt idx="548">
                  <c:v>5480</c:v>
                </c:pt>
                <c:pt idx="549">
                  <c:v>5490</c:v>
                </c:pt>
                <c:pt idx="550">
                  <c:v>5500</c:v>
                </c:pt>
                <c:pt idx="551">
                  <c:v>5510</c:v>
                </c:pt>
                <c:pt idx="552">
                  <c:v>5520</c:v>
                </c:pt>
                <c:pt idx="553">
                  <c:v>5530</c:v>
                </c:pt>
                <c:pt idx="554">
                  <c:v>5540</c:v>
                </c:pt>
                <c:pt idx="555">
                  <c:v>5550</c:v>
                </c:pt>
                <c:pt idx="556">
                  <c:v>5560</c:v>
                </c:pt>
                <c:pt idx="557">
                  <c:v>5570</c:v>
                </c:pt>
                <c:pt idx="558">
                  <c:v>5580</c:v>
                </c:pt>
                <c:pt idx="559">
                  <c:v>5590</c:v>
                </c:pt>
                <c:pt idx="560">
                  <c:v>5600</c:v>
                </c:pt>
                <c:pt idx="561">
                  <c:v>5610</c:v>
                </c:pt>
                <c:pt idx="562">
                  <c:v>5620</c:v>
                </c:pt>
                <c:pt idx="563">
                  <c:v>5630</c:v>
                </c:pt>
                <c:pt idx="564">
                  <c:v>5640</c:v>
                </c:pt>
                <c:pt idx="565">
                  <c:v>5650</c:v>
                </c:pt>
                <c:pt idx="566">
                  <c:v>5660</c:v>
                </c:pt>
                <c:pt idx="567">
                  <c:v>5670</c:v>
                </c:pt>
                <c:pt idx="568">
                  <c:v>5680</c:v>
                </c:pt>
                <c:pt idx="569">
                  <c:v>5690</c:v>
                </c:pt>
                <c:pt idx="570">
                  <c:v>5700</c:v>
                </c:pt>
                <c:pt idx="571">
                  <c:v>5710</c:v>
                </c:pt>
                <c:pt idx="572">
                  <c:v>5720</c:v>
                </c:pt>
                <c:pt idx="573">
                  <c:v>5730</c:v>
                </c:pt>
                <c:pt idx="574">
                  <c:v>5740</c:v>
                </c:pt>
                <c:pt idx="575">
                  <c:v>5750</c:v>
                </c:pt>
                <c:pt idx="576">
                  <c:v>5760</c:v>
                </c:pt>
                <c:pt idx="577">
                  <c:v>5770</c:v>
                </c:pt>
                <c:pt idx="578">
                  <c:v>5780</c:v>
                </c:pt>
                <c:pt idx="579">
                  <c:v>5790</c:v>
                </c:pt>
                <c:pt idx="580">
                  <c:v>5800</c:v>
                </c:pt>
                <c:pt idx="581">
                  <c:v>5810</c:v>
                </c:pt>
                <c:pt idx="582">
                  <c:v>5820</c:v>
                </c:pt>
                <c:pt idx="583">
                  <c:v>5830</c:v>
                </c:pt>
                <c:pt idx="584">
                  <c:v>5840</c:v>
                </c:pt>
                <c:pt idx="585">
                  <c:v>5850</c:v>
                </c:pt>
                <c:pt idx="586">
                  <c:v>5860</c:v>
                </c:pt>
                <c:pt idx="587">
                  <c:v>5870</c:v>
                </c:pt>
                <c:pt idx="588">
                  <c:v>5880</c:v>
                </c:pt>
                <c:pt idx="589">
                  <c:v>5890</c:v>
                </c:pt>
                <c:pt idx="590">
                  <c:v>5900</c:v>
                </c:pt>
                <c:pt idx="591">
                  <c:v>5910</c:v>
                </c:pt>
                <c:pt idx="592">
                  <c:v>5920</c:v>
                </c:pt>
                <c:pt idx="593">
                  <c:v>5930</c:v>
                </c:pt>
                <c:pt idx="594">
                  <c:v>5940</c:v>
                </c:pt>
                <c:pt idx="595">
                  <c:v>5950</c:v>
                </c:pt>
                <c:pt idx="596">
                  <c:v>5960</c:v>
                </c:pt>
                <c:pt idx="597">
                  <c:v>5970</c:v>
                </c:pt>
                <c:pt idx="598">
                  <c:v>5980</c:v>
                </c:pt>
                <c:pt idx="599">
                  <c:v>5990</c:v>
                </c:pt>
                <c:pt idx="600">
                  <c:v>6000</c:v>
                </c:pt>
                <c:pt idx="601">
                  <c:v>6010</c:v>
                </c:pt>
                <c:pt idx="602">
                  <c:v>6020</c:v>
                </c:pt>
                <c:pt idx="603">
                  <c:v>6030</c:v>
                </c:pt>
                <c:pt idx="604">
                  <c:v>6040</c:v>
                </c:pt>
                <c:pt idx="605">
                  <c:v>6050</c:v>
                </c:pt>
                <c:pt idx="606">
                  <c:v>6060</c:v>
                </c:pt>
                <c:pt idx="607">
                  <c:v>6070</c:v>
                </c:pt>
                <c:pt idx="608">
                  <c:v>6080</c:v>
                </c:pt>
                <c:pt idx="609">
                  <c:v>6090</c:v>
                </c:pt>
                <c:pt idx="610">
                  <c:v>6100</c:v>
                </c:pt>
                <c:pt idx="611">
                  <c:v>6110</c:v>
                </c:pt>
                <c:pt idx="612">
                  <c:v>6120</c:v>
                </c:pt>
                <c:pt idx="613">
                  <c:v>6130</c:v>
                </c:pt>
                <c:pt idx="614">
                  <c:v>6140</c:v>
                </c:pt>
                <c:pt idx="615">
                  <c:v>6150</c:v>
                </c:pt>
                <c:pt idx="616">
                  <c:v>6160</c:v>
                </c:pt>
                <c:pt idx="617">
                  <c:v>6170</c:v>
                </c:pt>
                <c:pt idx="618">
                  <c:v>6180</c:v>
                </c:pt>
                <c:pt idx="619">
                  <c:v>6190</c:v>
                </c:pt>
                <c:pt idx="620">
                  <c:v>6200</c:v>
                </c:pt>
                <c:pt idx="621">
                  <c:v>6210</c:v>
                </c:pt>
                <c:pt idx="622">
                  <c:v>6220</c:v>
                </c:pt>
                <c:pt idx="623">
                  <c:v>6230</c:v>
                </c:pt>
                <c:pt idx="624">
                  <c:v>6240</c:v>
                </c:pt>
                <c:pt idx="625">
                  <c:v>6250</c:v>
                </c:pt>
                <c:pt idx="626">
                  <c:v>6260</c:v>
                </c:pt>
                <c:pt idx="627">
                  <c:v>6270</c:v>
                </c:pt>
                <c:pt idx="628">
                  <c:v>6280</c:v>
                </c:pt>
                <c:pt idx="629">
                  <c:v>6290</c:v>
                </c:pt>
                <c:pt idx="630">
                  <c:v>6300</c:v>
                </c:pt>
                <c:pt idx="631">
                  <c:v>6310</c:v>
                </c:pt>
                <c:pt idx="632">
                  <c:v>6320</c:v>
                </c:pt>
                <c:pt idx="633">
                  <c:v>6330</c:v>
                </c:pt>
                <c:pt idx="634">
                  <c:v>6340</c:v>
                </c:pt>
                <c:pt idx="635">
                  <c:v>6350</c:v>
                </c:pt>
                <c:pt idx="636">
                  <c:v>6360</c:v>
                </c:pt>
                <c:pt idx="637">
                  <c:v>6370</c:v>
                </c:pt>
                <c:pt idx="638">
                  <c:v>6380</c:v>
                </c:pt>
                <c:pt idx="639">
                  <c:v>6390</c:v>
                </c:pt>
                <c:pt idx="640">
                  <c:v>6400</c:v>
                </c:pt>
                <c:pt idx="641">
                  <c:v>6410</c:v>
                </c:pt>
                <c:pt idx="642">
                  <c:v>6420</c:v>
                </c:pt>
                <c:pt idx="643">
                  <c:v>6430</c:v>
                </c:pt>
                <c:pt idx="644">
                  <c:v>6440</c:v>
                </c:pt>
                <c:pt idx="645">
                  <c:v>6450</c:v>
                </c:pt>
                <c:pt idx="646">
                  <c:v>6460</c:v>
                </c:pt>
                <c:pt idx="647">
                  <c:v>6470</c:v>
                </c:pt>
                <c:pt idx="648">
                  <c:v>6480</c:v>
                </c:pt>
                <c:pt idx="649">
                  <c:v>6490</c:v>
                </c:pt>
                <c:pt idx="650">
                  <c:v>6500</c:v>
                </c:pt>
                <c:pt idx="651">
                  <c:v>6510</c:v>
                </c:pt>
                <c:pt idx="652">
                  <c:v>6520</c:v>
                </c:pt>
                <c:pt idx="653">
                  <c:v>6530</c:v>
                </c:pt>
                <c:pt idx="654">
                  <c:v>6540</c:v>
                </c:pt>
                <c:pt idx="655">
                  <c:v>6550</c:v>
                </c:pt>
                <c:pt idx="656">
                  <c:v>6560</c:v>
                </c:pt>
                <c:pt idx="657">
                  <c:v>6570</c:v>
                </c:pt>
                <c:pt idx="658">
                  <c:v>6580</c:v>
                </c:pt>
                <c:pt idx="659">
                  <c:v>6590</c:v>
                </c:pt>
                <c:pt idx="660">
                  <c:v>6600</c:v>
                </c:pt>
                <c:pt idx="661">
                  <c:v>6610</c:v>
                </c:pt>
                <c:pt idx="662">
                  <c:v>6620</c:v>
                </c:pt>
                <c:pt idx="663">
                  <c:v>6630</c:v>
                </c:pt>
                <c:pt idx="664">
                  <c:v>6640</c:v>
                </c:pt>
                <c:pt idx="665">
                  <c:v>6650</c:v>
                </c:pt>
                <c:pt idx="666">
                  <c:v>6660</c:v>
                </c:pt>
                <c:pt idx="667">
                  <c:v>6670</c:v>
                </c:pt>
                <c:pt idx="668">
                  <c:v>6680</c:v>
                </c:pt>
                <c:pt idx="669">
                  <c:v>6690</c:v>
                </c:pt>
                <c:pt idx="670">
                  <c:v>6700</c:v>
                </c:pt>
                <c:pt idx="671">
                  <c:v>6710</c:v>
                </c:pt>
                <c:pt idx="672">
                  <c:v>6720</c:v>
                </c:pt>
                <c:pt idx="673">
                  <c:v>6730</c:v>
                </c:pt>
                <c:pt idx="674">
                  <c:v>6740</c:v>
                </c:pt>
                <c:pt idx="675">
                  <c:v>6750</c:v>
                </c:pt>
                <c:pt idx="676">
                  <c:v>6760</c:v>
                </c:pt>
                <c:pt idx="677">
                  <c:v>6770</c:v>
                </c:pt>
                <c:pt idx="678">
                  <c:v>6780</c:v>
                </c:pt>
                <c:pt idx="679">
                  <c:v>6790</c:v>
                </c:pt>
                <c:pt idx="680">
                  <c:v>6800</c:v>
                </c:pt>
                <c:pt idx="681">
                  <c:v>6810</c:v>
                </c:pt>
                <c:pt idx="682">
                  <c:v>6820</c:v>
                </c:pt>
                <c:pt idx="683">
                  <c:v>6830</c:v>
                </c:pt>
                <c:pt idx="684">
                  <c:v>6840</c:v>
                </c:pt>
                <c:pt idx="685">
                  <c:v>6850</c:v>
                </c:pt>
                <c:pt idx="686">
                  <c:v>6860</c:v>
                </c:pt>
                <c:pt idx="687">
                  <c:v>6870</c:v>
                </c:pt>
                <c:pt idx="688">
                  <c:v>6880</c:v>
                </c:pt>
                <c:pt idx="689">
                  <c:v>6890</c:v>
                </c:pt>
                <c:pt idx="690">
                  <c:v>6900</c:v>
                </c:pt>
                <c:pt idx="691">
                  <c:v>6910</c:v>
                </c:pt>
                <c:pt idx="692">
                  <c:v>6920</c:v>
                </c:pt>
                <c:pt idx="693">
                  <c:v>6930</c:v>
                </c:pt>
                <c:pt idx="694">
                  <c:v>6940</c:v>
                </c:pt>
                <c:pt idx="695">
                  <c:v>6950</c:v>
                </c:pt>
                <c:pt idx="696">
                  <c:v>6960</c:v>
                </c:pt>
                <c:pt idx="697">
                  <c:v>6970</c:v>
                </c:pt>
                <c:pt idx="698">
                  <c:v>6980</c:v>
                </c:pt>
                <c:pt idx="699">
                  <c:v>6990</c:v>
                </c:pt>
                <c:pt idx="700">
                  <c:v>7000</c:v>
                </c:pt>
                <c:pt idx="701">
                  <c:v>7010</c:v>
                </c:pt>
                <c:pt idx="702">
                  <c:v>7020</c:v>
                </c:pt>
                <c:pt idx="703">
                  <c:v>7030</c:v>
                </c:pt>
                <c:pt idx="704">
                  <c:v>7040</c:v>
                </c:pt>
                <c:pt idx="705">
                  <c:v>7050</c:v>
                </c:pt>
                <c:pt idx="706">
                  <c:v>7060</c:v>
                </c:pt>
                <c:pt idx="707">
                  <c:v>7070</c:v>
                </c:pt>
                <c:pt idx="708">
                  <c:v>7080</c:v>
                </c:pt>
                <c:pt idx="709">
                  <c:v>7090</c:v>
                </c:pt>
                <c:pt idx="710">
                  <c:v>7100</c:v>
                </c:pt>
                <c:pt idx="711">
                  <c:v>7110</c:v>
                </c:pt>
                <c:pt idx="712">
                  <c:v>7120</c:v>
                </c:pt>
                <c:pt idx="713">
                  <c:v>7130</c:v>
                </c:pt>
                <c:pt idx="714">
                  <c:v>7140</c:v>
                </c:pt>
                <c:pt idx="715">
                  <c:v>7150</c:v>
                </c:pt>
                <c:pt idx="716">
                  <c:v>7160</c:v>
                </c:pt>
                <c:pt idx="717">
                  <c:v>7170</c:v>
                </c:pt>
                <c:pt idx="718">
                  <c:v>7180</c:v>
                </c:pt>
                <c:pt idx="719">
                  <c:v>7190</c:v>
                </c:pt>
                <c:pt idx="720">
                  <c:v>7200</c:v>
                </c:pt>
                <c:pt idx="721">
                  <c:v>7210</c:v>
                </c:pt>
                <c:pt idx="722">
                  <c:v>7220</c:v>
                </c:pt>
                <c:pt idx="723">
                  <c:v>7230</c:v>
                </c:pt>
                <c:pt idx="724">
                  <c:v>7240</c:v>
                </c:pt>
                <c:pt idx="725">
                  <c:v>7250</c:v>
                </c:pt>
                <c:pt idx="726">
                  <c:v>7260</c:v>
                </c:pt>
                <c:pt idx="727">
                  <c:v>7270</c:v>
                </c:pt>
                <c:pt idx="728">
                  <c:v>7280</c:v>
                </c:pt>
                <c:pt idx="729">
                  <c:v>7290</c:v>
                </c:pt>
                <c:pt idx="730">
                  <c:v>7300</c:v>
                </c:pt>
                <c:pt idx="731">
                  <c:v>7310</c:v>
                </c:pt>
                <c:pt idx="732">
                  <c:v>7320</c:v>
                </c:pt>
                <c:pt idx="733">
                  <c:v>7330</c:v>
                </c:pt>
                <c:pt idx="734">
                  <c:v>7340</c:v>
                </c:pt>
                <c:pt idx="735">
                  <c:v>7350</c:v>
                </c:pt>
                <c:pt idx="736">
                  <c:v>7360</c:v>
                </c:pt>
                <c:pt idx="737">
                  <c:v>7370</c:v>
                </c:pt>
                <c:pt idx="738">
                  <c:v>7380</c:v>
                </c:pt>
                <c:pt idx="739">
                  <c:v>7390</c:v>
                </c:pt>
                <c:pt idx="740">
                  <c:v>7400</c:v>
                </c:pt>
                <c:pt idx="741">
                  <c:v>7410</c:v>
                </c:pt>
                <c:pt idx="742">
                  <c:v>7420</c:v>
                </c:pt>
                <c:pt idx="743">
                  <c:v>7430</c:v>
                </c:pt>
                <c:pt idx="744">
                  <c:v>7440</c:v>
                </c:pt>
                <c:pt idx="745">
                  <c:v>7450</c:v>
                </c:pt>
                <c:pt idx="746">
                  <c:v>7460</c:v>
                </c:pt>
                <c:pt idx="747">
                  <c:v>7470</c:v>
                </c:pt>
                <c:pt idx="748">
                  <c:v>7480</c:v>
                </c:pt>
                <c:pt idx="749">
                  <c:v>7490</c:v>
                </c:pt>
                <c:pt idx="750">
                  <c:v>7500</c:v>
                </c:pt>
                <c:pt idx="751">
                  <c:v>7510</c:v>
                </c:pt>
                <c:pt idx="752">
                  <c:v>7520</c:v>
                </c:pt>
                <c:pt idx="753">
                  <c:v>7530</c:v>
                </c:pt>
                <c:pt idx="754">
                  <c:v>7540</c:v>
                </c:pt>
                <c:pt idx="755">
                  <c:v>7550</c:v>
                </c:pt>
                <c:pt idx="756">
                  <c:v>7560</c:v>
                </c:pt>
                <c:pt idx="757">
                  <c:v>7570</c:v>
                </c:pt>
                <c:pt idx="758">
                  <c:v>7580</c:v>
                </c:pt>
                <c:pt idx="759">
                  <c:v>7590</c:v>
                </c:pt>
                <c:pt idx="760">
                  <c:v>7600</c:v>
                </c:pt>
                <c:pt idx="761">
                  <c:v>7610</c:v>
                </c:pt>
                <c:pt idx="762">
                  <c:v>7620</c:v>
                </c:pt>
                <c:pt idx="763">
                  <c:v>7630</c:v>
                </c:pt>
                <c:pt idx="764">
                  <c:v>7640</c:v>
                </c:pt>
                <c:pt idx="765">
                  <c:v>7650</c:v>
                </c:pt>
                <c:pt idx="766">
                  <c:v>7660</c:v>
                </c:pt>
                <c:pt idx="767">
                  <c:v>7670</c:v>
                </c:pt>
                <c:pt idx="768">
                  <c:v>7680</c:v>
                </c:pt>
                <c:pt idx="769">
                  <c:v>7690</c:v>
                </c:pt>
                <c:pt idx="770">
                  <c:v>7700</c:v>
                </c:pt>
                <c:pt idx="771">
                  <c:v>7710</c:v>
                </c:pt>
                <c:pt idx="772">
                  <c:v>7720</c:v>
                </c:pt>
                <c:pt idx="773">
                  <c:v>7730</c:v>
                </c:pt>
                <c:pt idx="774">
                  <c:v>7740</c:v>
                </c:pt>
                <c:pt idx="775">
                  <c:v>7750</c:v>
                </c:pt>
                <c:pt idx="776">
                  <c:v>7760</c:v>
                </c:pt>
                <c:pt idx="777">
                  <c:v>7770</c:v>
                </c:pt>
                <c:pt idx="778">
                  <c:v>7780</c:v>
                </c:pt>
                <c:pt idx="779">
                  <c:v>7790</c:v>
                </c:pt>
                <c:pt idx="780">
                  <c:v>7800</c:v>
                </c:pt>
                <c:pt idx="781">
                  <c:v>7810</c:v>
                </c:pt>
                <c:pt idx="782">
                  <c:v>7820</c:v>
                </c:pt>
                <c:pt idx="783">
                  <c:v>7830</c:v>
                </c:pt>
                <c:pt idx="784">
                  <c:v>7840</c:v>
                </c:pt>
                <c:pt idx="785">
                  <c:v>7850</c:v>
                </c:pt>
                <c:pt idx="786">
                  <c:v>7860</c:v>
                </c:pt>
                <c:pt idx="787">
                  <c:v>7870</c:v>
                </c:pt>
                <c:pt idx="788">
                  <c:v>7880</c:v>
                </c:pt>
                <c:pt idx="789">
                  <c:v>7890</c:v>
                </c:pt>
                <c:pt idx="790">
                  <c:v>7900</c:v>
                </c:pt>
                <c:pt idx="791">
                  <c:v>7910</c:v>
                </c:pt>
                <c:pt idx="792">
                  <c:v>7920</c:v>
                </c:pt>
                <c:pt idx="793">
                  <c:v>7930</c:v>
                </c:pt>
                <c:pt idx="794">
                  <c:v>7940</c:v>
                </c:pt>
                <c:pt idx="795">
                  <c:v>7950</c:v>
                </c:pt>
                <c:pt idx="796">
                  <c:v>7960</c:v>
                </c:pt>
                <c:pt idx="797">
                  <c:v>7970</c:v>
                </c:pt>
                <c:pt idx="798">
                  <c:v>7980</c:v>
                </c:pt>
                <c:pt idx="799">
                  <c:v>7990</c:v>
                </c:pt>
                <c:pt idx="800">
                  <c:v>8000</c:v>
                </c:pt>
                <c:pt idx="801">
                  <c:v>8010</c:v>
                </c:pt>
                <c:pt idx="802">
                  <c:v>8020</c:v>
                </c:pt>
                <c:pt idx="803">
                  <c:v>8030</c:v>
                </c:pt>
                <c:pt idx="804">
                  <c:v>8040</c:v>
                </c:pt>
                <c:pt idx="805">
                  <c:v>8050</c:v>
                </c:pt>
                <c:pt idx="806">
                  <c:v>8060</c:v>
                </c:pt>
                <c:pt idx="807">
                  <c:v>8070</c:v>
                </c:pt>
                <c:pt idx="808">
                  <c:v>8080</c:v>
                </c:pt>
                <c:pt idx="809">
                  <c:v>8090</c:v>
                </c:pt>
                <c:pt idx="810">
                  <c:v>8100</c:v>
                </c:pt>
                <c:pt idx="811">
                  <c:v>8110</c:v>
                </c:pt>
                <c:pt idx="812">
                  <c:v>8120</c:v>
                </c:pt>
                <c:pt idx="813">
                  <c:v>8130</c:v>
                </c:pt>
                <c:pt idx="814">
                  <c:v>8140</c:v>
                </c:pt>
                <c:pt idx="815">
                  <c:v>8150</c:v>
                </c:pt>
                <c:pt idx="816">
                  <c:v>8160</c:v>
                </c:pt>
                <c:pt idx="817">
                  <c:v>8170</c:v>
                </c:pt>
                <c:pt idx="818">
                  <c:v>8180</c:v>
                </c:pt>
                <c:pt idx="819">
                  <c:v>8190</c:v>
                </c:pt>
                <c:pt idx="820">
                  <c:v>8200</c:v>
                </c:pt>
                <c:pt idx="821">
                  <c:v>8210</c:v>
                </c:pt>
                <c:pt idx="822">
                  <c:v>8220</c:v>
                </c:pt>
                <c:pt idx="823">
                  <c:v>8230</c:v>
                </c:pt>
                <c:pt idx="824">
                  <c:v>8240</c:v>
                </c:pt>
                <c:pt idx="825">
                  <c:v>8250</c:v>
                </c:pt>
                <c:pt idx="826">
                  <c:v>8260</c:v>
                </c:pt>
                <c:pt idx="827">
                  <c:v>8270</c:v>
                </c:pt>
                <c:pt idx="828">
                  <c:v>8280</c:v>
                </c:pt>
                <c:pt idx="829">
                  <c:v>8290</c:v>
                </c:pt>
                <c:pt idx="830">
                  <c:v>8300</c:v>
                </c:pt>
                <c:pt idx="831">
                  <c:v>8310</c:v>
                </c:pt>
                <c:pt idx="832">
                  <c:v>8320</c:v>
                </c:pt>
                <c:pt idx="833">
                  <c:v>8330</c:v>
                </c:pt>
                <c:pt idx="834">
                  <c:v>8340</c:v>
                </c:pt>
                <c:pt idx="835">
                  <c:v>8350</c:v>
                </c:pt>
                <c:pt idx="836">
                  <c:v>8360</c:v>
                </c:pt>
                <c:pt idx="837">
                  <c:v>8370</c:v>
                </c:pt>
                <c:pt idx="838">
                  <c:v>8380</c:v>
                </c:pt>
                <c:pt idx="839">
                  <c:v>8390</c:v>
                </c:pt>
                <c:pt idx="840">
                  <c:v>8400</c:v>
                </c:pt>
                <c:pt idx="841">
                  <c:v>8410</c:v>
                </c:pt>
                <c:pt idx="842">
                  <c:v>8420</c:v>
                </c:pt>
                <c:pt idx="843">
                  <c:v>8430</c:v>
                </c:pt>
                <c:pt idx="844">
                  <c:v>8440</c:v>
                </c:pt>
                <c:pt idx="845">
                  <c:v>8450</c:v>
                </c:pt>
                <c:pt idx="846">
                  <c:v>8460</c:v>
                </c:pt>
                <c:pt idx="847">
                  <c:v>8470</c:v>
                </c:pt>
                <c:pt idx="848">
                  <c:v>8480</c:v>
                </c:pt>
                <c:pt idx="849">
                  <c:v>8490</c:v>
                </c:pt>
                <c:pt idx="850">
                  <c:v>8500</c:v>
                </c:pt>
                <c:pt idx="851">
                  <c:v>8510</c:v>
                </c:pt>
                <c:pt idx="852">
                  <c:v>8520</c:v>
                </c:pt>
                <c:pt idx="853">
                  <c:v>8530</c:v>
                </c:pt>
                <c:pt idx="854">
                  <c:v>8540</c:v>
                </c:pt>
                <c:pt idx="855">
                  <c:v>8550</c:v>
                </c:pt>
                <c:pt idx="856">
                  <c:v>8560</c:v>
                </c:pt>
                <c:pt idx="857">
                  <c:v>8570</c:v>
                </c:pt>
                <c:pt idx="858">
                  <c:v>8580</c:v>
                </c:pt>
                <c:pt idx="859">
                  <c:v>8590</c:v>
                </c:pt>
                <c:pt idx="860">
                  <c:v>8600</c:v>
                </c:pt>
                <c:pt idx="861">
                  <c:v>8610</c:v>
                </c:pt>
                <c:pt idx="862">
                  <c:v>8620</c:v>
                </c:pt>
                <c:pt idx="863">
                  <c:v>8630</c:v>
                </c:pt>
                <c:pt idx="864">
                  <c:v>8640</c:v>
                </c:pt>
                <c:pt idx="865">
                  <c:v>8650</c:v>
                </c:pt>
                <c:pt idx="866">
                  <c:v>8660</c:v>
                </c:pt>
                <c:pt idx="867">
                  <c:v>8670</c:v>
                </c:pt>
                <c:pt idx="868">
                  <c:v>8680</c:v>
                </c:pt>
                <c:pt idx="869">
                  <c:v>8690</c:v>
                </c:pt>
                <c:pt idx="870">
                  <c:v>8700</c:v>
                </c:pt>
                <c:pt idx="871">
                  <c:v>8710</c:v>
                </c:pt>
                <c:pt idx="872">
                  <c:v>8720</c:v>
                </c:pt>
                <c:pt idx="873">
                  <c:v>8730</c:v>
                </c:pt>
                <c:pt idx="874">
                  <c:v>8740</c:v>
                </c:pt>
                <c:pt idx="875">
                  <c:v>8750</c:v>
                </c:pt>
                <c:pt idx="876">
                  <c:v>8760</c:v>
                </c:pt>
                <c:pt idx="877">
                  <c:v>8760</c:v>
                </c:pt>
              </c:numCache>
            </c:numRef>
          </c:xVal>
          <c:yVal>
            <c:numRef>
              <c:f>'Auslegung thermisch'!$P$14:$P$891</c:f>
              <c:numCache>
                <c:formatCode>0.0%</c:formatCode>
                <c:ptCount val="878"/>
                <c:pt idx="0">
                  <c:v>1</c:v>
                </c:pt>
                <c:pt idx="1">
                  <c:v>0.85569394936294729</c:v>
                </c:pt>
                <c:pt idx="2">
                  <c:v>0.8240889538891103</c:v>
                </c:pt>
                <c:pt idx="3">
                  <c:v>0.80248280947402684</c:v>
                </c:pt>
                <c:pt idx="4">
                  <c:v>0.78556203286543236</c:v>
                </c:pt>
                <c:pt idx="5">
                  <c:v>0.77144524733737296</c:v>
                </c:pt>
                <c:pt idx="6">
                  <c:v>0.75922384780873176</c:v>
                </c:pt>
                <c:pt idx="7">
                  <c:v>0.748382337227946</c:v>
                </c:pt>
                <c:pt idx="8">
                  <c:v>0.73859719008311142</c:v>
                </c:pt>
                <c:pt idx="9">
                  <c:v>0.72965069461019239</c:v>
                </c:pt>
                <c:pt idx="10">
                  <c:v>0.72138863577093093</c:v>
                </c:pt>
                <c:pt idx="11">
                  <c:v>0.71369738926459592</c:v>
                </c:pt>
                <c:pt idx="12">
                  <c:v>0.70649058287202915</c:v>
                </c:pt>
                <c:pt idx="13">
                  <c:v>0.69970087254182134</c:v>
                </c:pt>
                <c:pt idx="14">
                  <c:v>0.69327463344184903</c:v>
                </c:pt>
                <c:pt idx="15">
                  <c:v>0.6871684005764791</c:v>
                </c:pt>
                <c:pt idx="16">
                  <c:v>0.6813464054638958</c:v>
                </c:pt>
                <c:pt idx="17">
                  <c:v>0.67577882469478312</c:v>
                </c:pt>
                <c:pt idx="18">
                  <c:v>0.670440505325129</c:v>
                </c:pt>
                <c:pt idx="19">
                  <c:v>0.66531001829060887</c:v>
                </c:pt>
                <c:pt idx="20">
                  <c:v>0.66036894278822844</c:v>
                </c:pt>
                <c:pt idx="21">
                  <c:v>0.65560131665964283</c:v>
                </c:pt>
                <c:pt idx="22">
                  <c:v>0.65099320827915363</c:v>
                </c:pt>
                <c:pt idx="23">
                  <c:v>0.6465323788390831</c:v>
                </c:pt>
                <c:pt idx="24">
                  <c:v>0.64220801288340668</c:v>
                </c:pt>
                <c:pt idx="25">
                  <c:v>0.63801050105613588</c:v>
                </c:pt>
                <c:pt idx="26">
                  <c:v>0.63393126328279015</c:v>
                </c:pt>
                <c:pt idx="27">
                  <c:v>0.62996260360872036</c:v>
                </c:pt>
                <c:pt idx="28">
                  <c:v>0.62609759007474119</c:v>
                </c:pt>
                <c:pt idx="29">
                  <c:v>0.62232995457972073</c:v>
                </c:pt>
                <c:pt idx="30">
                  <c:v>0.61865400883610322</c:v>
                </c:pt>
                <c:pt idx="31">
                  <c:v>0.61506457338648191</c:v>
                </c:pt>
                <c:pt idx="32">
                  <c:v>0.6115569172991524</c:v>
                </c:pt>
                <c:pt idx="33">
                  <c:v>0.60812670665530377</c:v>
                </c:pt>
                <c:pt idx="34">
                  <c:v>0.60476996032071773</c:v>
                </c:pt>
                <c:pt idx="35">
                  <c:v>0.60148301178960439</c:v>
                </c:pt>
                <c:pt idx="36">
                  <c:v>0.59826247611860506</c:v>
                </c:pt>
                <c:pt idx="37">
                  <c:v>0.59510522115045894</c:v>
                </c:pt>
                <c:pt idx="38">
                  <c:v>0.59200834237080602</c:v>
                </c:pt>
                <c:pt idx="39">
                  <c:v>0.58896914085658736</c:v>
                </c:pt>
                <c:pt idx="40">
                  <c:v>0.58598510386694913</c:v>
                </c:pt>
                <c:pt idx="41">
                  <c:v>0.58305388770231015</c:v>
                </c:pt>
                <c:pt idx="42">
                  <c:v>0.5801733025180611</c:v>
                </c:pt>
                <c:pt idx="43">
                  <c:v>0.57734129882908936</c:v>
                </c:pt>
                <c:pt idx="44">
                  <c:v>0.57455595548219085</c:v>
                </c:pt>
                <c:pt idx="45">
                  <c:v>0.57181546890719848</c:v>
                </c:pt>
                <c:pt idx="46">
                  <c:v>0.56911814348566758</c:v>
                </c:pt>
                <c:pt idx="47">
                  <c:v>0.56646238289931028</c:v>
                </c:pt>
                <c:pt idx="48">
                  <c:v>0.56384668233992086</c:v>
                </c:pt>
                <c:pt idx="49">
                  <c:v>0.56126962147895587</c:v>
                </c:pt>
                <c:pt idx="50">
                  <c:v>0.55872985810879305</c:v>
                </c:pt>
                <c:pt idx="51">
                  <c:v>0.55622612237942803</c:v>
                </c:pt>
                <c:pt idx="52">
                  <c:v>0.55375721156433788</c:v>
                </c:pt>
                <c:pt idx="53">
                  <c:v>0.55132198529774112</c:v>
                </c:pt>
                <c:pt idx="54">
                  <c:v>0.5489193612327562</c:v>
                </c:pt>
                <c:pt idx="55">
                  <c:v>0.54654831107620216</c:v>
                </c:pt>
                <c:pt idx="56">
                  <c:v>0.54420785696115048</c:v>
                </c:pt>
                <c:pt idx="57">
                  <c:v>0.54189706812297478</c:v>
                </c:pt>
                <c:pt idx="58">
                  <c:v>0.53961505784865527</c:v>
                </c:pt>
                <c:pt idx="59">
                  <c:v>0.53736098067257454</c:v>
                </c:pt>
                <c:pt idx="60">
                  <c:v>0.53513402979507063</c:v>
                </c:pt>
                <c:pt idx="61">
                  <c:v>0.53293343470265309</c:v>
                </c:pt>
                <c:pt idx="62">
                  <c:v>0.53075845897109664</c:v>
                </c:pt>
                <c:pt idx="63">
                  <c:v>0.52860839823465233</c:v>
                </c:pt>
                <c:pt idx="64">
                  <c:v>0.52648257830638845</c:v>
                </c:pt>
                <c:pt idx="65">
                  <c:v>0.52438035343624245</c:v>
                </c:pt>
                <c:pt idx="66">
                  <c:v>0.52230110469473945</c:v>
                </c:pt>
                <c:pt idx="67">
                  <c:v>0.52024423847155532</c:v>
                </c:pt>
                <c:pt idx="68">
                  <c:v>0.51820918507917824</c:v>
                </c:pt>
                <c:pt idx="69">
                  <c:v>0.51619539745288345</c:v>
                </c:pt>
                <c:pt idx="70">
                  <c:v>0.51420234993908376</c:v>
                </c:pt>
                <c:pt idx="71">
                  <c:v>0.51222953716487596</c:v>
                </c:pt>
                <c:pt idx="72">
                  <c:v>0.51027647298228296</c:v>
                </c:pt>
                <c:pt idx="73">
                  <c:v>0.50834268948128869</c:v>
                </c:pt>
                <c:pt idx="74">
                  <c:v>0.50642773606630798</c:v>
                </c:pt>
                <c:pt idx="75">
                  <c:v>0.5045311785912161</c:v>
                </c:pt>
                <c:pt idx="76">
                  <c:v>0.50265259854849498</c:v>
                </c:pt>
                <c:pt idx="77">
                  <c:v>0.50079159230844805</c:v>
                </c:pt>
                <c:pt idx="78">
                  <c:v>0.49894777040478355</c:v>
                </c:pt>
                <c:pt idx="79">
                  <c:v>0.49712075686318302</c:v>
                </c:pt>
                <c:pt idx="80">
                  <c:v>0.49531018856976339</c:v>
                </c:pt>
                <c:pt idx="81">
                  <c:v>0.49351571467658994</c:v>
                </c:pt>
                <c:pt idx="82">
                  <c:v>0.49173699604164345</c:v>
                </c:pt>
                <c:pt idx="83">
                  <c:v>0.48997370470084489</c:v>
                </c:pt>
                <c:pt idx="84">
                  <c:v>0.48822552336994485</c:v>
                </c:pt>
                <c:pt idx="85">
                  <c:v>0.48649214497425086</c:v>
                </c:pt>
                <c:pt idx="86">
                  <c:v>0.48477327220433086</c:v>
                </c:pt>
                <c:pt idx="87">
                  <c:v>0.48306861709597271</c:v>
                </c:pt>
                <c:pt idx="88">
                  <c:v>0.48137790063281383</c:v>
                </c:pt>
                <c:pt idx="89">
                  <c:v>0.47970085237017379</c:v>
                </c:pt>
                <c:pt idx="90">
                  <c:v>0.47803721007873412</c:v>
                </c:pt>
                <c:pt idx="91">
                  <c:v>0.47638671940681088</c:v>
                </c:pt>
                <c:pt idx="92">
                  <c:v>0.4747491335600551</c:v>
                </c:pt>
                <c:pt idx="93">
                  <c:v>0.47312421299750507</c:v>
                </c:pt>
                <c:pt idx="94">
                  <c:v>0.47151172514298745</c:v>
                </c:pt>
                <c:pt idx="95">
                  <c:v>0.46991144411093855</c:v>
                </c:pt>
                <c:pt idx="96">
                  <c:v>0.46832315044578166</c:v>
                </c:pt>
                <c:pt idx="97">
                  <c:v>0.46674663087405588</c:v>
                </c:pt>
                <c:pt idx="98">
                  <c:v>0.46518167806854938</c:v>
                </c:pt>
                <c:pt idx="99">
                  <c:v>0.46362809042373643</c:v>
                </c:pt>
                <c:pt idx="100">
                  <c:v>0.46208567184187233</c:v>
                </c:pt>
                <c:pt idx="101">
                  <c:v>0.46055423152913655</c:v>
                </c:pt>
                <c:pt idx="102">
                  <c:v>0.45903358380125692</c:v>
                </c:pt>
                <c:pt idx="103">
                  <c:v>0.45752354789808836</c:v>
                </c:pt>
                <c:pt idx="104">
                  <c:v>0.45602394780664901</c:v>
                </c:pt>
                <c:pt idx="105">
                  <c:v>0.45453461209215051</c:v>
                </c:pt>
                <c:pt idx="106">
                  <c:v>0.45305537373658999</c:v>
                </c:pt>
                <c:pt idx="107">
                  <c:v>0.45158606998449691</c:v>
                </c:pt>
                <c:pt idx="108">
                  <c:v>0.45012654219545312</c:v>
                </c:pt>
                <c:pt idx="109">
                  <c:v>0.44867663570303062</c:v>
                </c:pt>
                <c:pt idx="110">
                  <c:v>0.4472361996798101</c:v>
                </c:pt>
                <c:pt idx="111">
                  <c:v>0.44580508700816623</c:v>
                </c:pt>
                <c:pt idx="112">
                  <c:v>0.44438315415652319</c:v>
                </c:pt>
                <c:pt idx="113">
                  <c:v>0.44297026106080284</c:v>
                </c:pt>
                <c:pt idx="114">
                  <c:v>0.44156627101080359</c:v>
                </c:pt>
                <c:pt idx="115">
                  <c:v>0.44017105054126304</c:v>
                </c:pt>
                <c:pt idx="116">
                  <c:v>0.43878446932737314</c:v>
                </c:pt>
                <c:pt idx="117">
                  <c:v>0.43740640008452791</c:v>
                </c:pt>
                <c:pt idx="118">
                  <c:v>0.43603671847210002</c:v>
                </c:pt>
                <c:pt idx="119">
                  <c:v>0.43467530300104917</c:v>
                </c:pt>
                <c:pt idx="120">
                  <c:v>0.43332203494518018</c:v>
                </c:pt>
                <c:pt idx="121">
                  <c:v>0.43197679825587654</c:v>
                </c:pt>
                <c:pt idx="122">
                  <c:v>0.4306394794801478</c:v>
                </c:pt>
                <c:pt idx="123">
                  <c:v>0.42930996768183305</c:v>
                </c:pt>
                <c:pt idx="124">
                  <c:v>0.42798815436581716</c:v>
                </c:pt>
                <c:pt idx="125">
                  <c:v>0.42667393340511905</c:v>
                </c:pt>
                <c:pt idx="126">
                  <c:v>0.42536720097072267</c:v>
                </c:pt>
                <c:pt idx="127">
                  <c:v>0.42406785546402559</c:v>
                </c:pt>
                <c:pt idx="128">
                  <c:v>0.42277579745178906</c:v>
                </c:pt>
                <c:pt idx="129">
                  <c:v>0.42149092960347567</c:v>
                </c:pt>
                <c:pt idx="130">
                  <c:v>0.42021315663087278</c:v>
                </c:pt>
                <c:pt idx="131">
                  <c:v>0.4189423852298978</c:v>
                </c:pt>
                <c:pt idx="132">
                  <c:v>0.41767852402449324</c:v>
                </c:pt>
                <c:pt idx="133">
                  <c:v>0.41642148351251917</c:v>
                </c:pt>
                <c:pt idx="134">
                  <c:v>0.4151711760135598</c:v>
                </c:pt>
                <c:pt idx="135">
                  <c:v>0.41392751561855978</c:v>
                </c:pt>
                <c:pt idx="136">
                  <c:v>0.41269041814121699</c:v>
                </c:pt>
                <c:pt idx="137">
                  <c:v>0.41145980107105262</c:v>
                </c:pt>
                <c:pt idx="138">
                  <c:v>0.41023558352809564</c:v>
                </c:pt>
                <c:pt idx="139">
                  <c:v>0.40901768621910861</c:v>
                </c:pt>
                <c:pt idx="140">
                  <c:v>0.40780603139529548</c:v>
                </c:pt>
                <c:pt idx="141">
                  <c:v>0.40660054281142999</c:v>
                </c:pt>
                <c:pt idx="142">
                  <c:v>0.40540114568634722</c:v>
                </c:pt>
                <c:pt idx="143">
                  <c:v>0.40420776666474245</c:v>
                </c:pt>
                <c:pt idx="144">
                  <c:v>0.40302033378022861</c:v>
                </c:pt>
                <c:pt idx="145">
                  <c:v>0.4018387764195972</c:v>
                </c:pt>
                <c:pt idx="146">
                  <c:v>0.40066302528824116</c:v>
                </c:pt>
                <c:pt idx="147">
                  <c:v>0.39949301237668966</c:v>
                </c:pt>
                <c:pt idx="148">
                  <c:v>0.39832867092821422</c:v>
                </c:pt>
                <c:pt idx="149">
                  <c:v>0.39716993540746459</c:v>
                </c:pt>
                <c:pt idx="150">
                  <c:v>0.39601674147009369</c:v>
                </c:pt>
                <c:pt idx="151">
                  <c:v>0.39486902593333573</c:v>
                </c:pt>
                <c:pt idx="152">
                  <c:v>0.39372672674750064</c:v>
                </c:pt>
                <c:pt idx="153">
                  <c:v>0.39258978296835023</c:v>
                </c:pt>
                <c:pt idx="154">
                  <c:v>0.39145813473032376</c:v>
                </c:pt>
                <c:pt idx="155">
                  <c:v>0.39033172322058152</c:v>
                </c:pt>
                <c:pt idx="156">
                  <c:v>0.38921049065383539</c:v>
                </c:pt>
                <c:pt idx="157">
                  <c:v>0.38809438024793874</c:v>
                </c:pt>
                <c:pt idx="158">
                  <c:v>0.38698333620020786</c:v>
                </c:pt>
                <c:pt idx="159">
                  <c:v>0.38587730366444828</c:v>
                </c:pt>
                <c:pt idx="160">
                  <c:v>0.38477622872865946</c:v>
                </c:pt>
                <c:pt idx="161">
                  <c:v>0.38368005839339769</c:v>
                </c:pt>
                <c:pt idx="162">
                  <c:v>0.38258874055076775</c:v>
                </c:pt>
                <c:pt idx="163">
                  <c:v>0.38150222396402766</c:v>
                </c:pt>
                <c:pt idx="164">
                  <c:v>0.38042045824777992</c:v>
                </c:pt>
                <c:pt idx="165">
                  <c:v>0.37934339384873228</c:v>
                </c:pt>
                <c:pt idx="166">
                  <c:v>0.37827098202700604</c:v>
                </c:pt>
                <c:pt idx="167">
                  <c:v>0.37720317483797461</c:v>
                </c:pt>
                <c:pt idx="168">
                  <c:v>0.37613992511461358</c:v>
                </c:pt>
                <c:pt idx="169">
                  <c:v>0.37508118645034505</c:v>
                </c:pt>
                <c:pt idx="170">
                  <c:v>0.37402691318235948</c:v>
                </c:pt>
                <c:pt idx="171">
                  <c:v>0.37297706037539902</c:v>
                </c:pt>
                <c:pt idx="172">
                  <c:v>0.37193158380598679</c:v>
                </c:pt>
                <c:pt idx="173">
                  <c:v>0.37089043994708815</c:v>
                </c:pt>
                <c:pt idx="174">
                  <c:v>0.36985358595318873</c:v>
                </c:pt>
                <c:pt idx="175">
                  <c:v>0.36882097964577576</c:v>
                </c:pt>
                <c:pt idx="176">
                  <c:v>0.36779257949920985</c:v>
                </c:pt>
                <c:pt idx="177">
                  <c:v>0.36676834462697461</c:v>
                </c:pt>
                <c:pt idx="178">
                  <c:v>0.36574823476829166</c:v>
                </c:pt>
                <c:pt idx="179">
                  <c:v>0.36473221027508951</c:v>
                </c:pt>
                <c:pt idx="180">
                  <c:v>0.3637202320993147</c:v>
                </c:pt>
                <c:pt idx="181">
                  <c:v>0.36271226178057492</c:v>
                </c:pt>
                <c:pt idx="182">
                  <c:v>0.36170826143410317</c:v>
                </c:pt>
                <c:pt idx="183">
                  <c:v>0.36070819373903296</c:v>
                </c:pt>
                <c:pt idx="184">
                  <c:v>0.35971202192697582</c:v>
                </c:pt>
                <c:pt idx="185">
                  <c:v>0.35871970977088929</c:v>
                </c:pt>
                <c:pt idx="186">
                  <c:v>0.35773122157422976</c:v>
                </c:pt>
                <c:pt idx="187">
                  <c:v>0.35674652216037839</c:v>
                </c:pt>
                <c:pt idx="188">
                  <c:v>0.3557655768623339</c:v>
                </c:pt>
                <c:pt idx="189">
                  <c:v>0.35478835151266319</c:v>
                </c:pt>
                <c:pt idx="190">
                  <c:v>0.35381481243370183</c:v>
                </c:pt>
                <c:pt idx="191">
                  <c:v>0.35284492642799758</c:v>
                </c:pt>
                <c:pt idx="192">
                  <c:v>0.3518786607689891</c:v>
                </c:pt>
                <c:pt idx="193">
                  <c:v>0.35091598319191342</c:v>
                </c:pt>
                <c:pt idx="194">
                  <c:v>0.34995686188493491</c:v>
                </c:pt>
                <c:pt idx="195">
                  <c:v>0.34900126548048926</c:v>
                </c:pt>
                <c:pt idx="196">
                  <c:v>0.34804916304683686</c:v>
                </c:pt>
                <c:pt idx="197">
                  <c:v>0.34710052407981795</c:v>
                </c:pt>
                <c:pt idx="198">
                  <c:v>0.34615531849480641</c:v>
                </c:pt>
                <c:pt idx="199">
                  <c:v>0.34521351661885302</c:v>
                </c:pt>
                <c:pt idx="200">
                  <c:v>0.34427508918301553</c:v>
                </c:pt>
                <c:pt idx="201">
                  <c:v>0.34334000731486891</c:v>
                </c:pt>
                <c:pt idx="202">
                  <c:v>0.3424082425311914</c:v>
                </c:pt>
                <c:pt idx="203">
                  <c:v>0.34147976673081948</c:v>
                </c:pt>
                <c:pt idx="204">
                  <c:v>0.34055455218767094</c:v>
                </c:pt>
                <c:pt idx="205">
                  <c:v>0.33963257154392656</c:v>
                </c:pt>
                <c:pt idx="206">
                  <c:v>0.33871379780336952</c:v>
                </c:pt>
                <c:pt idx="207">
                  <c:v>0.33779820432487684</c:v>
                </c:pt>
                <c:pt idx="208">
                  <c:v>0.3368857648160587</c:v>
                </c:pt>
                <c:pt idx="209">
                  <c:v>0.33597645332704129</c:v>
                </c:pt>
                <c:pt idx="210">
                  <c:v>0.33507024424439058</c:v>
                </c:pt>
                <c:pt idx="211">
                  <c:v>0.33416711228517149</c:v>
                </c:pt>
                <c:pt idx="212">
                  <c:v>0.33326703249113954</c:v>
                </c:pt>
                <c:pt idx="213">
                  <c:v>0.33236998022306197</c:v>
                </c:pt>
                <c:pt idx="214">
                  <c:v>0.33147593115516405</c:v>
                </c:pt>
                <c:pt idx="215">
                  <c:v>0.33058486126969788</c:v>
                </c:pt>
                <c:pt idx="216">
                  <c:v>0.32969674685162886</c:v>
                </c:pt>
                <c:pt idx="217">
                  <c:v>0.32881156448343973</c:v>
                </c:pt>
                <c:pt idx="218">
                  <c:v>0.32792929104004609</c:v>
                </c:pt>
                <c:pt idx="219">
                  <c:v>0.32704990368382192</c:v>
                </c:pt>
                <c:pt idx="220">
                  <c:v>0.32617337985973238</c:v>
                </c:pt>
                <c:pt idx="221">
                  <c:v>0.32529969729056996</c:v>
                </c:pt>
                <c:pt idx="222">
                  <c:v>0.32442883397229338</c:v>
                </c:pt>
                <c:pt idx="223">
                  <c:v>0.32356076816946377</c:v>
                </c:pt>
                <c:pt idx="224">
                  <c:v>0.3226954784107785</c:v>
                </c:pt>
                <c:pt idx="225">
                  <c:v>0.32183294348469793</c:v>
                </c:pt>
                <c:pt idx="226">
                  <c:v>0.32097314243516417</c:v>
                </c:pt>
                <c:pt idx="227">
                  <c:v>0.32011605455740899</c:v>
                </c:pt>
                <c:pt idx="228">
                  <c:v>0.31926165939384799</c:v>
                </c:pt>
                <c:pt idx="229">
                  <c:v>0.31840993673006079</c:v>
                </c:pt>
                <c:pt idx="230">
                  <c:v>0.31756086659085259</c:v>
                </c:pt>
                <c:pt idx="231">
                  <c:v>0.31671442923639692</c:v>
                </c:pt>
                <c:pt idx="232">
                  <c:v>0.31587060515845722</c:v>
                </c:pt>
                <c:pt idx="233">
                  <c:v>0.31502937507668438</c:v>
                </c:pt>
                <c:pt idx="234">
                  <c:v>0.3141907199349897</c:v>
                </c:pt>
                <c:pt idx="235">
                  <c:v>0.31335462089799049</c:v>
                </c:pt>
                <c:pt idx="236">
                  <c:v>0.31252105934752739</c:v>
                </c:pt>
                <c:pt idx="237">
                  <c:v>0.3116900168792498</c:v>
                </c:pt>
                <c:pt idx="238">
                  <c:v>0.31086147529927122</c:v>
                </c:pt>
                <c:pt idx="239">
                  <c:v>0.31003541662088863</c:v>
                </c:pt>
                <c:pt idx="240">
                  <c:v>0.30921182306136807</c:v>
                </c:pt>
                <c:pt idx="241">
                  <c:v>0.30839067703879208</c:v>
                </c:pt>
                <c:pt idx="242">
                  <c:v>0.30757196116897012</c:v>
                </c:pt>
                <c:pt idx="243">
                  <c:v>0.30675565826240703</c:v>
                </c:pt>
                <c:pt idx="244">
                  <c:v>0.30594175132133272</c:v>
                </c:pt>
                <c:pt idx="245">
                  <c:v>0.30513022353678676</c:v>
                </c:pt>
                <c:pt idx="246">
                  <c:v>0.30432105828576106</c:v>
                </c:pt>
                <c:pt idx="247">
                  <c:v>0.30351423912839559</c:v>
                </c:pt>
                <c:pt idx="248">
                  <c:v>0.30270974980522847</c:v>
                </c:pt>
                <c:pt idx="249">
                  <c:v>0.30190757423449799</c:v>
                </c:pt>
                <c:pt idx="250">
                  <c:v>0.30110769650949576</c:v>
                </c:pt>
                <c:pt idx="251">
                  <c:v>0.30031010089596943</c:v>
                </c:pt>
                <c:pt idx="252">
                  <c:v>0.29951477182957464</c:v>
                </c:pt>
                <c:pt idx="253">
                  <c:v>0.29872169391337366</c:v>
                </c:pt>
                <c:pt idx="254">
                  <c:v>0.29793085191538171</c:v>
                </c:pt>
                <c:pt idx="255">
                  <c:v>0.29714223076615787</c:v>
                </c:pt>
                <c:pt idx="256">
                  <c:v>0.29635581555644108</c:v>
                </c:pt>
                <c:pt idx="257">
                  <c:v>0.29557159153482859</c:v>
                </c:pt>
                <c:pt idx="258">
                  <c:v>0.29478954410549874</c:v>
                </c:pt>
                <c:pt idx="259">
                  <c:v>0.29400965882597341</c:v>
                </c:pt>
                <c:pt idx="260">
                  <c:v>0.29323192140492238</c:v>
                </c:pt>
                <c:pt idx="261">
                  <c:v>0.29245631770000668</c:v>
                </c:pt>
                <c:pt idx="262">
                  <c:v>0.29168283371576142</c:v>
                </c:pt>
                <c:pt idx="263">
                  <c:v>0.29091145560151632</c:v>
                </c:pt>
                <c:pt idx="264">
                  <c:v>0.2901421696493538</c:v>
                </c:pt>
                <c:pt idx="265">
                  <c:v>0.2893749622921028</c:v>
                </c:pt>
                <c:pt idx="266">
                  <c:v>0.28860982010136926</c:v>
                </c:pt>
                <c:pt idx="267">
                  <c:v>0.28784672978560022</c:v>
                </c:pt>
                <c:pt idx="268">
                  <c:v>0.28708567818818342</c:v>
                </c:pt>
                <c:pt idx="269">
                  <c:v>0.28632665228557908</c:v>
                </c:pt>
                <c:pt idx="270">
                  <c:v>0.28556963918548528</c:v>
                </c:pt>
                <c:pt idx="271">
                  <c:v>0.2848146261250345</c:v>
                </c:pt>
                <c:pt idx="272">
                  <c:v>0.2840616004690224</c:v>
                </c:pt>
                <c:pt idx="273">
                  <c:v>0.28331054970816627</c:v>
                </c:pt>
                <c:pt idx="274">
                  <c:v>0.28256146145739491</c:v>
                </c:pt>
                <c:pt idx="275">
                  <c:v>0.28181432345416602</c:v>
                </c:pt>
                <c:pt idx="276">
                  <c:v>0.28106912355681379</c:v>
                </c:pt>
                <c:pt idx="277">
                  <c:v>0.28032584974292452</c:v>
                </c:pt>
                <c:pt idx="278">
                  <c:v>0.27958449010773967</c:v>
                </c:pt>
                <c:pt idx="279">
                  <c:v>0.27884503286258511</c:v>
                </c:pt>
                <c:pt idx="280">
                  <c:v>0.27810746633332872</c:v>
                </c:pt>
                <c:pt idx="281">
                  <c:v>0.27737177895886211</c:v>
                </c:pt>
                <c:pt idx="282">
                  <c:v>0.27663795928960921</c:v>
                </c:pt>
                <c:pt idx="283">
                  <c:v>0.27590599598605803</c:v>
                </c:pt>
                <c:pt idx="284">
                  <c:v>0.27517587781731956</c:v>
                </c:pt>
                <c:pt idx="285">
                  <c:v>0.27444759365970706</c:v>
                </c:pt>
                <c:pt idx="286">
                  <c:v>0.27372113249534225</c:v>
                </c:pt>
                <c:pt idx="287">
                  <c:v>0.27299648341078186</c:v>
                </c:pt>
                <c:pt idx="288">
                  <c:v>0.27227363559566842</c:v>
                </c:pt>
                <c:pt idx="289">
                  <c:v>0.27155257834140156</c:v>
                </c:pt>
                <c:pt idx="290">
                  <c:v>0.27083330103983294</c:v>
                </c:pt>
                <c:pt idx="291">
                  <c:v>0.2701157931819802</c:v>
                </c:pt>
                <c:pt idx="292">
                  <c:v>0.26940004435676357</c:v>
                </c:pt>
                <c:pt idx="293">
                  <c:v>0.26868604424976139</c:v>
                </c:pt>
                <c:pt idx="294">
                  <c:v>0.26797378264198668</c:v>
                </c:pt>
                <c:pt idx="295">
                  <c:v>0.26726324940868296</c:v>
                </c:pt>
                <c:pt idx="296">
                  <c:v>0.26655443451813909</c:v>
                </c:pt>
                <c:pt idx="297">
                  <c:v>0.26584732803052269</c:v>
                </c:pt>
                <c:pt idx="298">
                  <c:v>0.26514192009673343</c:v>
                </c:pt>
                <c:pt idx="299">
                  <c:v>0.26443820095727288</c:v>
                </c:pt>
                <c:pt idx="300">
                  <c:v>0.2637361609411325</c:v>
                </c:pt>
                <c:pt idx="301">
                  <c:v>0.26303579046469994</c:v>
                </c:pt>
                <c:pt idx="302">
                  <c:v>0.2623370800306819</c:v>
                </c:pt>
                <c:pt idx="303">
                  <c:v>0.2616400202270428</c:v>
                </c:pt>
                <c:pt idx="304">
                  <c:v>0.26094460172596223</c:v>
                </c:pt>
                <c:pt idx="305">
                  <c:v>0.26025081528280591</c:v>
                </c:pt>
                <c:pt idx="306">
                  <c:v>0.25955865173511505</c:v>
                </c:pt>
                <c:pt idx="307">
                  <c:v>0.25886810200160881</c:v>
                </c:pt>
                <c:pt idx="308">
                  <c:v>0.25817915708120442</c:v>
                </c:pt>
                <c:pt idx="309">
                  <c:v>0.2574918080520503</c:v>
                </c:pt>
                <c:pt idx="310">
                  <c:v>0.25680604607057556</c:v>
                </c:pt>
                <c:pt idx="311">
                  <c:v>0.25612186237055223</c:v>
                </c:pt>
                <c:pt idx="312">
                  <c:v>0.25543924826217324</c:v>
                </c:pt>
                <c:pt idx="313">
                  <c:v>0.25475819513114362</c:v>
                </c:pt>
                <c:pt idx="314">
                  <c:v>0.25407869443778541</c:v>
                </c:pt>
                <c:pt idx="315">
                  <c:v>0.2534007377161559</c:v>
                </c:pt>
                <c:pt idx="316">
                  <c:v>0.25272431657317906</c:v>
                </c:pt>
                <c:pt idx="317">
                  <c:v>0.25204942268779029</c:v>
                </c:pt>
                <c:pt idx="318">
                  <c:v>0.25137604781009359</c:v>
                </c:pt>
                <c:pt idx="319">
                  <c:v>0.25070418376053105</c:v>
                </c:pt>
                <c:pt idx="320">
                  <c:v>0.25003382242906491</c:v>
                </c:pt>
                <c:pt idx="321">
                  <c:v>0.24936495577437134</c:v>
                </c:pt>
                <c:pt idx="322">
                  <c:v>0.24869757582304675</c:v>
                </c:pt>
                <c:pt idx="323">
                  <c:v>0.24803167466882436</c:v>
                </c:pt>
                <c:pt idx="324">
                  <c:v>0.24736724447180392</c:v>
                </c:pt>
                <c:pt idx="325">
                  <c:v>0.24670427745769086</c:v>
                </c:pt>
                <c:pt idx="326">
                  <c:v>0.2460427659170481</c:v>
                </c:pt>
                <c:pt idx="327">
                  <c:v>0.24538270220455727</c:v>
                </c:pt>
                <c:pt idx="328">
                  <c:v>0.24472407873829183</c:v>
                </c:pt>
                <c:pt idx="329">
                  <c:v>0.24406688799899945</c:v>
                </c:pt>
                <c:pt idx="330">
                  <c:v>0.24341112252939523</c:v>
                </c:pt>
                <c:pt idx="331">
                  <c:v>0.24275677493346559</c:v>
                </c:pt>
                <c:pt idx="332">
                  <c:v>0.2421038378757806</c:v>
                </c:pt>
                <c:pt idx="333">
                  <c:v>0.24145230408081764</c:v>
                </c:pt>
                <c:pt idx="334">
                  <c:v>0.24080216633229357</c:v>
                </c:pt>
                <c:pt idx="335">
                  <c:v>0.24015341747250651</c:v>
                </c:pt>
                <c:pt idx="336">
                  <c:v>0.23950605040168738</c:v>
                </c:pt>
                <c:pt idx="337">
                  <c:v>0.23886005807735977</c:v>
                </c:pt>
                <c:pt idx="338">
                  <c:v>0.23821543351370988</c:v>
                </c:pt>
                <c:pt idx="339">
                  <c:v>0.23757216978096329</c:v>
                </c:pt>
                <c:pt idx="340">
                  <c:v>0.23693026000477269</c:v>
                </c:pt>
                <c:pt idx="341">
                  <c:v>0.23628969736561267</c:v>
                </c:pt>
                <c:pt idx="342">
                  <c:v>0.23565047509818293</c:v>
                </c:pt>
                <c:pt idx="343">
                  <c:v>0.23501258649082035</c:v>
                </c:pt>
                <c:pt idx="344">
                  <c:v>0.2343760248849186</c:v>
                </c:pt>
                <c:pt idx="345">
                  <c:v>0.23374078367435569</c:v>
                </c:pt>
                <c:pt idx="346">
                  <c:v>0.23310685630493</c:v>
                </c:pt>
                <c:pt idx="347">
                  <c:v>0.23247423627380304</c:v>
                </c:pt>
                <c:pt idx="348">
                  <c:v>0.23184291712895022</c:v>
                </c:pt>
                <c:pt idx="349">
                  <c:v>0.23121289246861942</c:v>
                </c:pt>
                <c:pt idx="350">
                  <c:v>0.23058415594079618</c:v>
                </c:pt>
                <c:pt idx="351">
                  <c:v>0.22995670124267631</c:v>
                </c:pt>
                <c:pt idx="352">
                  <c:v>0.22933052212014637</c:v>
                </c:pt>
                <c:pt idx="353">
                  <c:v>0.22870561236726938</c:v>
                </c:pt>
                <c:pt idx="354">
                  <c:v>0.22808196582577922</c:v>
                </c:pt>
                <c:pt idx="355">
                  <c:v>0.2274595763845807</c:v>
                </c:pt>
                <c:pt idx="356">
                  <c:v>0.22683843797925618</c:v>
                </c:pt>
                <c:pt idx="357">
                  <c:v>0.22621854459157975</c:v>
                </c:pt>
                <c:pt idx="358">
                  <c:v>0.22559989024903659</c:v>
                </c:pt>
                <c:pt idx="359">
                  <c:v>0.22498246902434926</c:v>
                </c:pt>
                <c:pt idx="360">
                  <c:v>0.22436627503501017</c:v>
                </c:pt>
                <c:pt idx="361">
                  <c:v>0.22375130244282027</c:v>
                </c:pt>
                <c:pt idx="362">
                  <c:v>0.22313754545343345</c:v>
                </c:pt>
                <c:pt idx="363">
                  <c:v>0.22252499831590711</c:v>
                </c:pt>
                <c:pt idx="364">
                  <c:v>0.22191365532225826</c:v>
                </c:pt>
                <c:pt idx="365">
                  <c:v>0.22130351080702604</c:v>
                </c:pt>
                <c:pt idx="366">
                  <c:v>0.220694559146839</c:v>
                </c:pt>
                <c:pt idx="367">
                  <c:v>0.2200867947599886</c:v>
                </c:pt>
                <c:pt idx="368">
                  <c:v>0.21948021210600777</c:v>
                </c:pt>
                <c:pt idx="369">
                  <c:v>0.2188748056852553</c:v>
                </c:pt>
                <c:pt idx="370">
                  <c:v>0.21827057003850525</c:v>
                </c:pt>
                <c:pt idx="371">
                  <c:v>0.21766749974654132</c:v>
                </c:pt>
                <c:pt idx="372">
                  <c:v>0.21706558942975729</c:v>
                </c:pt>
                <c:pt idx="373">
                  <c:v>0.21646483374776104</c:v>
                </c:pt>
                <c:pt idx="374">
                  <c:v>0.21586522739898528</c:v>
                </c:pt>
                <c:pt idx="375">
                  <c:v>0.21526676512030174</c:v>
                </c:pt>
                <c:pt idx="376">
                  <c:v>0.21466944168664137</c:v>
                </c:pt>
                <c:pt idx="377">
                  <c:v>0.21407325191061799</c:v>
                </c:pt>
                <c:pt idx="378">
                  <c:v>0.21347819064215801</c:v>
                </c:pt>
                <c:pt idx="379">
                  <c:v>0.21288425276813394</c:v>
                </c:pt>
                <c:pt idx="380">
                  <c:v>0.2122914332120025</c:v>
                </c:pt>
                <c:pt idx="381">
                  <c:v>0.21169972693344752</c:v>
                </c:pt>
                <c:pt idx="382">
                  <c:v>0.21110912892802713</c:v>
                </c:pt>
                <c:pt idx="383">
                  <c:v>0.21051963422682518</c:v>
                </c:pt>
                <c:pt idx="384">
                  <c:v>0.2099312378961069</c:v>
                </c:pt>
                <c:pt idx="385">
                  <c:v>0.20934393503697935</c:v>
                </c:pt>
                <c:pt idx="386">
                  <c:v>0.20875772078505517</c:v>
                </c:pt>
                <c:pt idx="387">
                  <c:v>0.20817259031012114</c:v>
                </c:pt>
                <c:pt idx="388">
                  <c:v>0.20758853881580996</c:v>
                </c:pt>
                <c:pt idx="389">
                  <c:v>0.20700556153927752</c:v>
                </c:pt>
                <c:pt idx="390">
                  <c:v>0.20642365375088201</c:v>
                </c:pt>
                <c:pt idx="391">
                  <c:v>0.20584281075386901</c:v>
                </c:pt>
                <c:pt idx="392">
                  <c:v>0.20526302788405837</c:v>
                </c:pt>
                <c:pt idx="393">
                  <c:v>0.20468430050953657</c:v>
                </c:pt>
                <c:pt idx="394">
                  <c:v>0.20410662403035196</c:v>
                </c:pt>
                <c:pt idx="395">
                  <c:v>0.20352999387821324</c:v>
                </c:pt>
                <c:pt idx="396">
                  <c:v>0.20295440551619248</c:v>
                </c:pt>
                <c:pt idx="397">
                  <c:v>0.20237985443843132</c:v>
                </c:pt>
                <c:pt idx="398">
                  <c:v>0.20180633616984989</c:v>
                </c:pt>
                <c:pt idx="399">
                  <c:v>0.20123384626586061</c:v>
                </c:pt>
                <c:pt idx="400">
                  <c:v>0.20066238031208394</c:v>
                </c:pt>
                <c:pt idx="401">
                  <c:v>0.20009193392406854</c:v>
                </c:pt>
                <c:pt idx="402">
                  <c:v>0.19952250274701433</c:v>
                </c:pt>
                <c:pt idx="403">
                  <c:v>0.19895408245549828</c:v>
                </c:pt>
                <c:pt idx="404">
                  <c:v>0.19838666875320432</c:v>
                </c:pt>
                <c:pt idx="405">
                  <c:v>0.19782025737265629</c:v>
                </c:pt>
                <c:pt idx="406">
                  <c:v>0.19725484407495264</c:v>
                </c:pt>
                <c:pt idx="407">
                  <c:v>0.19669042464950637</c:v>
                </c:pt>
                <c:pt idx="408">
                  <c:v>0.19612699491378605</c:v>
                </c:pt>
                <c:pt idx="409">
                  <c:v>0.19556455071306111</c:v>
                </c:pt>
                <c:pt idx="410">
                  <c:v>0.19500308792014942</c:v>
                </c:pt>
                <c:pt idx="411">
                  <c:v>0.19444260243516787</c:v>
                </c:pt>
                <c:pt idx="412">
                  <c:v>0.19388309018528593</c:v>
                </c:pt>
                <c:pt idx="413">
                  <c:v>0.19332454712448199</c:v>
                </c:pt>
                <c:pt idx="414">
                  <c:v>0.19276696923330272</c:v>
                </c:pt>
                <c:pt idx="415">
                  <c:v>0.19221035251862439</c:v>
                </c:pt>
                <c:pt idx="416">
                  <c:v>0.19165469301341775</c:v>
                </c:pt>
                <c:pt idx="417">
                  <c:v>0.19109998677651507</c:v>
                </c:pt>
                <c:pt idx="418">
                  <c:v>0.19054622989238057</c:v>
                </c:pt>
                <c:pt idx="419">
                  <c:v>0.18999341847088169</c:v>
                </c:pt>
                <c:pt idx="420">
                  <c:v>0.18944154864706531</c:v>
                </c:pt>
                <c:pt idx="421">
                  <c:v>0.18889061658093442</c:v>
                </c:pt>
                <c:pt idx="422">
                  <c:v>0.18834061845722871</c:v>
                </c:pt>
                <c:pt idx="423">
                  <c:v>0.18779155048520646</c:v>
                </c:pt>
                <c:pt idx="424">
                  <c:v>0.18724340889843016</c:v>
                </c:pt>
                <c:pt idx="425">
                  <c:v>0.18669618995455273</c:v>
                </c:pt>
                <c:pt idx="426">
                  <c:v>0.1861498899351085</c:v>
                </c:pt>
                <c:pt idx="427">
                  <c:v>0.1856045051453038</c:v>
                </c:pt>
                <c:pt idx="428">
                  <c:v>0.18506003191381226</c:v>
                </c:pt>
                <c:pt idx="429">
                  <c:v>0.18451646659257082</c:v>
                </c:pt>
                <c:pt idx="430">
                  <c:v>0.1839738055565785</c:v>
                </c:pt>
                <c:pt idx="431">
                  <c:v>0.1834320452036976</c:v>
                </c:pt>
                <c:pt idx="432">
                  <c:v>0.18289118195445653</c:v>
                </c:pt>
                <c:pt idx="433">
                  <c:v>0.18235121225185524</c:v>
                </c:pt>
                <c:pt idx="434">
                  <c:v>0.18181213256117301</c:v>
                </c:pt>
                <c:pt idx="435">
                  <c:v>0.18127393936977676</c:v>
                </c:pt>
                <c:pt idx="436">
                  <c:v>0.18073662918693412</c:v>
                </c:pt>
                <c:pt idx="437">
                  <c:v>0.1802001985436259</c:v>
                </c:pt>
                <c:pt idx="438">
                  <c:v>0.17966464399236204</c:v>
                </c:pt>
                <c:pt idx="439">
                  <c:v>0.1791299621069995</c:v>
                </c:pt>
                <c:pt idx="440">
                  <c:v>0.17859614948256131</c:v>
                </c:pt>
                <c:pt idx="441">
                  <c:v>0.17806320273505816</c:v>
                </c:pt>
                <c:pt idx="442">
                  <c:v>0.17753111850131187</c:v>
                </c:pt>
                <c:pt idx="443">
                  <c:v>0.17699989343878098</c:v>
                </c:pt>
                <c:pt idx="444">
                  <c:v>0.17646952422538686</c:v>
                </c:pt>
                <c:pt idx="445">
                  <c:v>0.17594000755934402</c:v>
                </c:pt>
                <c:pt idx="446">
                  <c:v>0.17541134015898974</c:v>
                </c:pt>
                <c:pt idx="447">
                  <c:v>0.17488351876261699</c:v>
                </c:pt>
                <c:pt idx="448">
                  <c:v>0.17435654012830903</c:v>
                </c:pt>
                <c:pt idx="449">
                  <c:v>0.17383040103377512</c:v>
                </c:pt>
                <c:pt idx="450">
                  <c:v>0.17330509827618856</c:v>
                </c:pt>
                <c:pt idx="451">
                  <c:v>0.1727806286720257</c:v>
                </c:pt>
                <c:pt idx="452">
                  <c:v>0.17225698905690756</c:v>
                </c:pt>
                <c:pt idx="453">
                  <c:v>0.17173417628544263</c:v>
                </c:pt>
                <c:pt idx="454">
                  <c:v>0.17121218723107079</c:v>
                </c:pt>
                <c:pt idx="455">
                  <c:v>0.17069101878591009</c:v>
                </c:pt>
                <c:pt idx="456">
                  <c:v>0.17017066786060375</c:v>
                </c:pt>
                <c:pt idx="457">
                  <c:v>0.16965113138416987</c:v>
                </c:pt>
                <c:pt idx="458">
                  <c:v>0.16913240630385173</c:v>
                </c:pt>
                <c:pt idx="459">
                  <c:v>0.16861448958497083</c:v>
                </c:pt>
                <c:pt idx="460">
                  <c:v>0.16809737821077964</c:v>
                </c:pt>
                <c:pt idx="461">
                  <c:v>0.16758106918231819</c:v>
                </c:pt>
                <c:pt idx="462">
                  <c:v>0.16706555951826951</c:v>
                </c:pt>
                <c:pt idx="463">
                  <c:v>0.16655084625481931</c:v>
                </c:pt>
                <c:pt idx="464">
                  <c:v>0.1660369264455146</c:v>
                </c:pt>
                <c:pt idx="465">
                  <c:v>0.16552379716112497</c:v>
                </c:pt>
                <c:pt idx="466">
                  <c:v>0.1650114554895058</c:v>
                </c:pt>
                <c:pt idx="467">
                  <c:v>0.16449989853546165</c:v>
                </c:pt>
                <c:pt idx="468">
                  <c:v>0.16398912342061123</c:v>
                </c:pt>
                <c:pt idx="469">
                  <c:v>0.16347912728325487</c:v>
                </c:pt>
                <c:pt idx="470">
                  <c:v>0.16296990727824201</c:v>
                </c:pt>
                <c:pt idx="471">
                  <c:v>0.16246146057684052</c:v>
                </c:pt>
                <c:pt idx="472">
                  <c:v>0.16195378436660757</c:v>
                </c:pt>
                <c:pt idx="473">
                  <c:v>0.16144687585126105</c:v>
                </c:pt>
                <c:pt idx="474">
                  <c:v>0.16094073225055339</c:v>
                </c:pt>
                <c:pt idx="475">
                  <c:v>0.1604353508001457</c:v>
                </c:pt>
                <c:pt idx="476">
                  <c:v>0.1599307287514834</c:v>
                </c:pt>
                <c:pt idx="477">
                  <c:v>0.15942686337167311</c:v>
                </c:pt>
                <c:pt idx="478">
                  <c:v>0.15892375194336095</c:v>
                </c:pt>
                <c:pt idx="479">
                  <c:v>0.15842139176461201</c:v>
                </c:pt>
                <c:pt idx="480">
                  <c:v>0.15791978014879049</c:v>
                </c:pt>
                <c:pt idx="481">
                  <c:v>0.15741891442444167</c:v>
                </c:pt>
                <c:pt idx="482">
                  <c:v>0.15691879193517477</c:v>
                </c:pt>
                <c:pt idx="483">
                  <c:v>0.15641941003954674</c:v>
                </c:pt>
                <c:pt idx="484">
                  <c:v>0.15592076611094774</c:v>
                </c:pt>
                <c:pt idx="485">
                  <c:v>0.15542285753748708</c:v>
                </c:pt>
                <c:pt idx="486">
                  <c:v>0.15492568172188059</c:v>
                </c:pt>
                <c:pt idx="487">
                  <c:v>0.1544292360813394</c:v>
                </c:pt>
                <c:pt idx="488">
                  <c:v>0.15393351804745925</c:v>
                </c:pt>
                <c:pt idx="489">
                  <c:v>0.15343852506611066</c:v>
                </c:pt>
                <c:pt idx="490">
                  <c:v>0.15294425459733141</c:v>
                </c:pt>
                <c:pt idx="491">
                  <c:v>0.15245070411521888</c:v>
                </c:pt>
                <c:pt idx="492">
                  <c:v>0.15195787110782333</c:v>
                </c:pt>
                <c:pt idx="493">
                  <c:v>0.15146575307704335</c:v>
                </c:pt>
                <c:pt idx="494">
                  <c:v>0.15097434753852101</c:v>
                </c:pt>
                <c:pt idx="495">
                  <c:v>0.15048365202153913</c:v>
                </c:pt>
                <c:pt idx="496">
                  <c:v>0.14999366406891856</c:v>
                </c:pt>
                <c:pt idx="497">
                  <c:v>0.14950438123691701</c:v>
                </c:pt>
                <c:pt idx="498">
                  <c:v>0.1490158010951288</c:v>
                </c:pt>
                <c:pt idx="499">
                  <c:v>0.14852792122638547</c:v>
                </c:pt>
                <c:pt idx="500">
                  <c:v>0.14804073922665706</c:v>
                </c:pt>
                <c:pt idx="501">
                  <c:v>0.14755425270495504</c:v>
                </c:pt>
                <c:pt idx="502">
                  <c:v>0.14706845928323498</c:v>
                </c:pt>
                <c:pt idx="503">
                  <c:v>0.14658335659630173</c:v>
                </c:pt>
                <c:pt idx="504">
                  <c:v>0.14609894229171394</c:v>
                </c:pt>
                <c:pt idx="505">
                  <c:v>0.14561521402969047</c:v>
                </c:pt>
                <c:pt idx="506">
                  <c:v>0.14513216948301699</c:v>
                </c:pt>
                <c:pt idx="507">
                  <c:v>0.14464980633695423</c:v>
                </c:pt>
                <c:pt idx="508">
                  <c:v>0.14416812228914644</c:v>
                </c:pt>
                <c:pt idx="509">
                  <c:v>0.14368711504953091</c:v>
                </c:pt>
                <c:pt idx="510">
                  <c:v>0.1432067823402482</c:v>
                </c:pt>
                <c:pt idx="511">
                  <c:v>0.1427271218955537</c:v>
                </c:pt>
                <c:pt idx="512">
                  <c:v>0.14224813146172921</c:v>
                </c:pt>
                <c:pt idx="513">
                  <c:v>0.14176980879699608</c:v>
                </c:pt>
                <c:pt idx="514">
                  <c:v>0.1412921516714285</c:v>
                </c:pt>
                <c:pt idx="515">
                  <c:v>0.14081515786686838</c:v>
                </c:pt>
                <c:pt idx="516">
                  <c:v>0.14033882517683993</c:v>
                </c:pt>
                <c:pt idx="517">
                  <c:v>0.13986315140646621</c:v>
                </c:pt>
                <c:pt idx="518">
                  <c:v>0.13938813437238551</c:v>
                </c:pt>
                <c:pt idx="519">
                  <c:v>0.13891377190266896</c:v>
                </c:pt>
                <c:pt idx="520">
                  <c:v>0.13844006183673851</c:v>
                </c:pt>
                <c:pt idx="521">
                  <c:v>0.13796700202528644</c:v>
                </c:pt>
                <c:pt idx="522">
                  <c:v>0.13749459033019462</c:v>
                </c:pt>
                <c:pt idx="523">
                  <c:v>0.13702282462445514</c:v>
                </c:pt>
                <c:pt idx="524">
                  <c:v>0.13655170279209117</c:v>
                </c:pt>
                <c:pt idx="525">
                  <c:v>0.13608122272807943</c:v>
                </c:pt>
                <c:pt idx="526">
                  <c:v>0.13561138233827197</c:v>
                </c:pt>
                <c:pt idx="527">
                  <c:v>0.13514217953932017</c:v>
                </c:pt>
                <c:pt idx="528">
                  <c:v>0.1346736122585982</c:v>
                </c:pt>
                <c:pt idx="529">
                  <c:v>0.13420567843412767</c:v>
                </c:pt>
                <c:pt idx="530">
                  <c:v>0.13373837601450311</c:v>
                </c:pt>
                <c:pt idx="531">
                  <c:v>0.13327170295881807</c:v>
                </c:pt>
                <c:pt idx="532">
                  <c:v>0.13280565723659099</c:v>
                </c:pt>
                <c:pt idx="533">
                  <c:v>0.13234023682769347</c:v>
                </c:pt>
                <c:pt idx="534">
                  <c:v>0.13187543972227733</c:v>
                </c:pt>
                <c:pt idx="535">
                  <c:v>0.13141126392070379</c:v>
                </c:pt>
                <c:pt idx="536">
                  <c:v>0.13094770743347217</c:v>
                </c:pt>
                <c:pt idx="537">
                  <c:v>0.13048476828114974</c:v>
                </c:pt>
                <c:pt idx="538">
                  <c:v>0.13002244449430256</c:v>
                </c:pt>
                <c:pt idx="539">
                  <c:v>0.12956073411342595</c:v>
                </c:pt>
                <c:pt idx="540">
                  <c:v>0.12909963518887646</c:v>
                </c:pt>
                <c:pt idx="541">
                  <c:v>0.12863914578080393</c:v>
                </c:pt>
                <c:pt idx="542">
                  <c:v>0.1281792639590843</c:v>
                </c:pt>
                <c:pt idx="543">
                  <c:v>0.127719987803253</c:v>
                </c:pt>
                <c:pt idx="544">
                  <c:v>0.12726131540243923</c:v>
                </c:pt>
                <c:pt idx="545">
                  <c:v>0.12680324485529981</c:v>
                </c:pt>
                <c:pt idx="546">
                  <c:v>0.12634577426995508</c:v>
                </c:pt>
                <c:pt idx="547">
                  <c:v>0.12588890176392398</c:v>
                </c:pt>
                <c:pt idx="548">
                  <c:v>0.12543262546406053</c:v>
                </c:pt>
                <c:pt idx="549">
                  <c:v>0.1249769435064908</c:v>
                </c:pt>
                <c:pt idx="550">
                  <c:v>0.12452185403654936</c:v>
                </c:pt>
                <c:pt idx="551">
                  <c:v>0.12406735520871848</c:v>
                </c:pt>
                <c:pt idx="552">
                  <c:v>0.12361344518656536</c:v>
                </c:pt>
                <c:pt idx="553">
                  <c:v>0.12316012214268135</c:v>
                </c:pt>
                <c:pt idx="554">
                  <c:v>0.12270738425862171</c:v>
                </c:pt>
                <c:pt idx="555">
                  <c:v>0.12225522972484548</c:v>
                </c:pt>
                <c:pt idx="556">
                  <c:v>0.1218036567406553</c:v>
                </c:pt>
                <c:pt idx="557">
                  <c:v>0.12135266351413909</c:v>
                </c:pt>
                <c:pt idx="558">
                  <c:v>0.12090224826211149</c:v>
                </c:pt>
                <c:pt idx="559">
                  <c:v>0.12045240921005507</c:v>
                </c:pt>
                <c:pt idx="560">
                  <c:v>0.12000314459206374</c:v>
                </c:pt>
                <c:pt idx="561">
                  <c:v>0.11955445265078479</c:v>
                </c:pt>
                <c:pt idx="562">
                  <c:v>0.11910633163736306</c:v>
                </c:pt>
                <c:pt idx="563">
                  <c:v>0.1186587798113844</c:v>
                </c:pt>
                <c:pt idx="564">
                  <c:v>0.11821179544081983</c:v>
                </c:pt>
                <c:pt idx="565">
                  <c:v>0.11776537680197097</c:v>
                </c:pt>
                <c:pt idx="566">
                  <c:v>0.11731952217941455</c:v>
                </c:pt>
                <c:pt idx="567">
                  <c:v>0.11687422986594886</c:v>
                </c:pt>
                <c:pt idx="568">
                  <c:v>0.11642949816253945</c:v>
                </c:pt>
                <c:pt idx="569">
                  <c:v>0.11598532537826589</c:v>
                </c:pt>
                <c:pt idx="570">
                  <c:v>0.11554170983026901</c:v>
                </c:pt>
                <c:pt idx="571">
                  <c:v>0.11509864984369822</c:v>
                </c:pt>
                <c:pt idx="572">
                  <c:v>0.11465614375165911</c:v>
                </c:pt>
                <c:pt idx="573">
                  <c:v>0.11421418989516263</c:v>
                </c:pt>
                <c:pt idx="574">
                  <c:v>0.11377278662307333</c:v>
                </c:pt>
                <c:pt idx="575">
                  <c:v>0.1133319322920584</c:v>
                </c:pt>
                <c:pt idx="576">
                  <c:v>0.11289162526653795</c:v>
                </c:pt>
                <c:pt idx="577">
                  <c:v>0.11245186391863449</c:v>
                </c:pt>
                <c:pt idx="578">
                  <c:v>0.1120126466281236</c:v>
                </c:pt>
                <c:pt idx="579">
                  <c:v>0.1115739717823846</c:v>
                </c:pt>
                <c:pt idx="580">
                  <c:v>0.11113583777635205</c:v>
                </c:pt>
                <c:pt idx="581">
                  <c:v>0.11069824301246733</c:v>
                </c:pt>
                <c:pt idx="582">
                  <c:v>0.11026118590063061</c:v>
                </c:pt>
                <c:pt idx="583">
                  <c:v>0.10982466485815323</c:v>
                </c:pt>
                <c:pt idx="584">
                  <c:v>0.10938867830971066</c:v>
                </c:pt>
                <c:pt idx="585">
                  <c:v>0.10895322468729562</c:v>
                </c:pt>
                <c:pt idx="586">
                  <c:v>0.10851830243017158</c:v>
                </c:pt>
                <c:pt idx="587">
                  <c:v>0.10808390998482675</c:v>
                </c:pt>
                <c:pt idx="588">
                  <c:v>0.10765004580492865</c:v>
                </c:pt>
                <c:pt idx="589">
                  <c:v>0.10721670835127817</c:v>
                </c:pt>
                <c:pt idx="590">
                  <c:v>0.10678389609176531</c:v>
                </c:pt>
                <c:pt idx="591">
                  <c:v>0.10635160750132422</c:v>
                </c:pt>
                <c:pt idx="592">
                  <c:v>0.10591984106188879</c:v>
                </c:pt>
                <c:pt idx="593">
                  <c:v>0.10548859526234911</c:v>
                </c:pt>
                <c:pt idx="594">
                  <c:v>0.10505786859850785</c:v>
                </c:pt>
                <c:pt idx="595">
                  <c:v>0.10462765957303699</c:v>
                </c:pt>
                <c:pt idx="596">
                  <c:v>0.10419796669543469</c:v>
                </c:pt>
                <c:pt idx="597">
                  <c:v>0.10376878848198334</c:v>
                </c:pt>
                <c:pt idx="598">
                  <c:v>0.10334012345570709</c:v>
                </c:pt>
                <c:pt idx="599">
                  <c:v>0.10291197014632991</c:v>
                </c:pt>
                <c:pt idx="600">
                  <c:v>0.10248432709023403</c:v>
                </c:pt>
                <c:pt idx="601">
                  <c:v>0.10205719283041925</c:v>
                </c:pt>
                <c:pt idx="602">
                  <c:v>0.10163056591646114</c:v>
                </c:pt>
                <c:pt idx="603">
                  <c:v>0.10120444490447167</c:v>
                </c:pt>
                <c:pt idx="604">
                  <c:v>0.10077882835705798</c:v>
                </c:pt>
                <c:pt idx="605">
                  <c:v>0.10035371484328282</c:v>
                </c:pt>
                <c:pt idx="606">
                  <c:v>9.9929102938624892E-2</c:v>
                </c:pt>
                <c:pt idx="607">
                  <c:v>9.9504991224939943E-2</c:v>
                </c:pt>
                <c:pt idx="608">
                  <c:v>9.9081378290421185E-2</c:v>
                </c:pt>
                <c:pt idx="609">
                  <c:v>9.8658262729560797E-2</c:v>
                </c:pt>
                <c:pt idx="610">
                  <c:v>9.8235643143111728E-2</c:v>
                </c:pt>
                <c:pt idx="611">
                  <c:v>9.7813518138049393E-2</c:v>
                </c:pt>
                <c:pt idx="612">
                  <c:v>9.7391886327533927E-2</c:v>
                </c:pt>
                <c:pt idx="613">
                  <c:v>9.6970746330872548E-2</c:v>
                </c:pt>
                <c:pt idx="614">
                  <c:v>9.6550096773482585E-2</c:v>
                </c:pt>
                <c:pt idx="615">
                  <c:v>9.6129936286854401E-2</c:v>
                </c:pt>
                <c:pt idx="616">
                  <c:v>9.5710263508514859E-2</c:v>
                </c:pt>
                <c:pt idx="617">
                  <c:v>9.5291077081990361E-2</c:v>
                </c:pt>
                <c:pt idx="618">
                  <c:v>9.4872375656771868E-2</c:v>
                </c:pt>
                <c:pt idx="619">
                  <c:v>9.4454157888277934E-2</c:v>
                </c:pt>
                <c:pt idx="620">
                  <c:v>9.4036422437819733E-2</c:v>
                </c:pt>
                <c:pt idx="621">
                  <c:v>9.3619167972565864E-2</c:v>
                </c:pt>
                <c:pt idx="622">
                  <c:v>9.3202393165507047E-2</c:v>
                </c:pt>
                <c:pt idx="623">
                  <c:v>9.2786096695421483E-2</c:v>
                </c:pt>
                <c:pt idx="624">
                  <c:v>9.2370277246840438E-2</c:v>
                </c:pt>
                <c:pt idx="625">
                  <c:v>9.1954933510013936E-2</c:v>
                </c:pt>
                <c:pt idx="626">
                  <c:v>9.154006418087679E-2</c:v>
                </c:pt>
                <c:pt idx="627">
                  <c:v>9.1125667961014845E-2</c:v>
                </c:pt>
                <c:pt idx="628">
                  <c:v>9.0711743557631785E-2</c:v>
                </c:pt>
                <c:pt idx="629">
                  <c:v>9.0298289683515498E-2</c:v>
                </c:pt>
                <c:pt idx="630">
                  <c:v>8.9885305057005649E-2</c:v>
                </c:pt>
                <c:pt idx="631">
                  <c:v>8.9472788401960268E-2</c:v>
                </c:pt>
                <c:pt idx="632">
                  <c:v>8.9060738447724219E-2</c:v>
                </c:pt>
                <c:pt idx="633">
                  <c:v>8.8649153929095892E-2</c:v>
                </c:pt>
                <c:pt idx="634">
                  <c:v>8.8238033586296116E-2</c:v>
                </c:pt>
                <c:pt idx="635">
                  <c:v>8.7827376164936077E-2</c:v>
                </c:pt>
                <c:pt idx="636">
                  <c:v>8.7417180415985674E-2</c:v>
                </c:pt>
                <c:pt idx="637">
                  <c:v>8.7007445095742209E-2</c:v>
                </c:pt>
                <c:pt idx="638">
                  <c:v>8.6598168965799749E-2</c:v>
                </c:pt>
                <c:pt idx="639">
                  <c:v>8.6189350793018038E-2</c:v>
                </c:pt>
                <c:pt idx="640">
                  <c:v>8.5780989349491854E-2</c:v>
                </c:pt>
                <c:pt idx="641">
                  <c:v>8.537308341252059E-2</c:v>
                </c:pt>
                <c:pt idx="642">
                  <c:v>8.4965631764578387E-2</c:v>
                </c:pt>
                <c:pt idx="643">
                  <c:v>8.455863319328405E-2</c:v>
                </c:pt>
                <c:pt idx="644">
                  <c:v>8.4152086491371403E-2</c:v>
                </c:pt>
                <c:pt idx="645">
                  <c:v>8.3745990456659425E-2</c:v>
                </c:pt>
                <c:pt idx="646">
                  <c:v>8.3340343892023827E-2</c:v>
                </c:pt>
                <c:pt idx="647">
                  <c:v>8.2935145605366967E-2</c:v>
                </c:pt>
                <c:pt idx="648">
                  <c:v>8.2530394409590091E-2</c:v>
                </c:pt>
                <c:pt idx="649">
                  <c:v>8.2126089122563473E-2</c:v>
                </c:pt>
                <c:pt idx="650">
                  <c:v>8.1722228567099098E-2</c:v>
                </c:pt>
                <c:pt idx="651">
                  <c:v>8.1318811570921801E-2</c:v>
                </c:pt>
                <c:pt idx="652">
                  <c:v>8.0915836966641619E-2</c:v>
                </c:pt>
                <c:pt idx="653">
                  <c:v>8.0513303591725704E-2</c:v>
                </c:pt>
                <c:pt idx="654">
                  <c:v>8.0111210288470569E-2</c:v>
                </c:pt>
                <c:pt idx="655">
                  <c:v>7.9709555903975216E-2</c:v>
                </c:pt>
                <c:pt idx="656">
                  <c:v>7.9308339290113494E-2</c:v>
                </c:pt>
                <c:pt idx="657">
                  <c:v>7.8907559303507235E-2</c:v>
                </c:pt>
                <c:pt idx="658">
                  <c:v>7.850721480549927E-2</c:v>
                </c:pt>
                <c:pt idx="659">
                  <c:v>7.8107304662127008E-2</c:v>
                </c:pt>
                <c:pt idx="660">
                  <c:v>7.7707827744096014E-2</c:v>
                </c:pt>
                <c:pt idx="661">
                  <c:v>7.730878292675325E-2</c:v>
                </c:pt>
                <c:pt idx="662">
                  <c:v>7.6910169090061764E-2</c:v>
                </c:pt>
                <c:pt idx="663">
                  <c:v>7.6511985118574377E-2</c:v>
                </c:pt>
                <c:pt idx="664">
                  <c:v>7.6114229901407815E-2</c:v>
                </c:pt>
                <c:pt idx="665">
                  <c:v>7.5716902332217506E-2</c:v>
                </c:pt>
                <c:pt idx="666">
                  <c:v>7.5320001309172269E-2</c:v>
                </c:pt>
                <c:pt idx="667">
                  <c:v>7.4923525734928997E-2</c:v>
                </c:pt>
                <c:pt idx="668">
                  <c:v>7.4527474516607572E-2</c:v>
                </c:pt>
                <c:pt idx="669">
                  <c:v>7.4131846565766435E-2</c:v>
                </c:pt>
                <c:pt idx="670">
                  <c:v>7.3736640798377606E-2</c:v>
                </c:pt>
                <c:pt idx="671">
                  <c:v>7.3341856134802264E-2</c:v>
                </c:pt>
                <c:pt idx="672">
                  <c:v>7.2947491499766759E-2</c:v>
                </c:pt>
                <c:pt idx="673">
                  <c:v>7.2553545822337973E-2</c:v>
                </c:pt>
                <c:pt idx="674">
                  <c:v>7.216001803590022E-2</c:v>
                </c:pt>
                <c:pt idx="675">
                  <c:v>7.1766907078130382E-2</c:v>
                </c:pt>
                <c:pt idx="676">
                  <c:v>7.1374211890975259E-2</c:v>
                </c:pt>
                <c:pt idx="677">
                  <c:v>7.0981931420627475E-2</c:v>
                </c:pt>
                <c:pt idx="678">
                  <c:v>7.0590064617502613E-2</c:v>
                </c:pt>
                <c:pt idx="679">
                  <c:v>7.019861043621578E-2</c:v>
                </c:pt>
                <c:pt idx="680">
                  <c:v>6.980756783555897E-2</c:v>
                </c:pt>
                <c:pt idx="681">
                  <c:v>6.9416935778477962E-2</c:v>
                </c:pt>
                <c:pt idx="682">
                  <c:v>6.9026713232049675E-2</c:v>
                </c:pt>
                <c:pt idx="683">
                  <c:v>6.8636899167459964E-2</c:v>
                </c:pt>
                <c:pt idx="684">
                  <c:v>6.8247492559981193E-2</c:v>
                </c:pt>
                <c:pt idx="685">
                  <c:v>6.785849238894992E-2</c:v>
                </c:pt>
                <c:pt idx="686">
                  <c:v>6.7469897637744802E-2</c:v>
                </c:pt>
                <c:pt idx="687">
                  <c:v>6.7081707293764947E-2</c:v>
                </c:pt>
                <c:pt idx="688">
                  <c:v>6.6693920348408153E-2</c:v>
                </c:pt>
                <c:pt idx="689">
                  <c:v>6.630653579704926E-2</c:v>
                </c:pt>
                <c:pt idx="690">
                  <c:v>6.5919552639018608E-2</c:v>
                </c:pt>
                <c:pt idx="691">
                  <c:v>6.5532969877581171E-2</c:v>
                </c:pt>
                <c:pt idx="692">
                  <c:v>6.514678651991479E-2</c:v>
                </c:pt>
                <c:pt idx="693">
                  <c:v>6.4761001577089861E-2</c:v>
                </c:pt>
                <c:pt idx="694">
                  <c:v>6.4375614064047793E-2</c:v>
                </c:pt>
                <c:pt idx="695">
                  <c:v>6.3990622999580915E-2</c:v>
                </c:pt>
                <c:pt idx="696">
                  <c:v>6.3606027406311494E-2</c:v>
                </c:pt>
                <c:pt idx="697">
                  <c:v>6.3221826310671636E-2</c:v>
                </c:pt>
                <c:pt idx="698">
                  <c:v>6.2838018742882751E-2</c:v>
                </c:pt>
                <c:pt idx="699">
                  <c:v>6.2454603736935232E-2</c:v>
                </c:pt>
                <c:pt idx="700">
                  <c:v>6.2071580330569032E-2</c:v>
                </c:pt>
                <c:pt idx="701">
                  <c:v>6.1688947565253116E-2</c:v>
                </c:pt>
                <c:pt idx="702">
                  <c:v>6.1306704486166264E-2</c:v>
                </c:pt>
                <c:pt idx="703">
                  <c:v>6.0924850142176967E-2</c:v>
                </c:pt>
                <c:pt idx="704">
                  <c:v>6.0543383585824451E-2</c:v>
                </c:pt>
                <c:pt idx="705">
                  <c:v>6.0162303873298684E-2</c:v>
                </c:pt>
                <c:pt idx="706">
                  <c:v>5.9781610064421842E-2</c:v>
                </c:pt>
                <c:pt idx="707">
                  <c:v>5.9401301222628766E-2</c:v>
                </c:pt>
                <c:pt idx="708">
                  <c:v>5.9021376414947979E-2</c:v>
                </c:pt>
                <c:pt idx="709">
                  <c:v>5.8641834711983143E-2</c:v>
                </c:pt>
                <c:pt idx="710">
                  <c:v>5.8262675187894186E-2</c:v>
                </c:pt>
                <c:pt idx="711">
                  <c:v>5.7883896920378541E-2</c:v>
                </c:pt>
                <c:pt idx="712">
                  <c:v>5.7505498990652826E-2</c:v>
                </c:pt>
                <c:pt idx="713">
                  <c:v>5.7127480483434745E-2</c:v>
                </c:pt>
                <c:pt idx="714">
                  <c:v>5.6749840486924219E-2</c:v>
                </c:pt>
                <c:pt idx="715">
                  <c:v>5.6372578092786063E-2</c:v>
                </c:pt>
                <c:pt idx="716">
                  <c:v>5.5995692396131225E-2</c:v>
                </c:pt>
                <c:pt idx="717">
                  <c:v>5.5619182495499575E-2</c:v>
                </c:pt>
                <c:pt idx="718">
                  <c:v>5.5243047492841701E-2</c:v>
                </c:pt>
                <c:pt idx="719">
                  <c:v>5.4867286493501477E-2</c:v>
                </c:pt>
                <c:pt idx="720">
                  <c:v>5.449189860619863E-2</c:v>
                </c:pt>
                <c:pt idx="721">
                  <c:v>5.411688294301098E-2</c:v>
                </c:pt>
                <c:pt idx="722">
                  <c:v>5.3742238619357674E-2</c:v>
                </c:pt>
                <c:pt idx="723">
                  <c:v>5.3367964753981312E-2</c:v>
                </c:pt>
                <c:pt idx="724">
                  <c:v>5.2994060468931736E-2</c:v>
                </c:pt>
                <c:pt idx="725">
                  <c:v>5.2620524889548159E-2</c:v>
                </c:pt>
                <c:pt idx="726">
                  <c:v>5.2247357144443174E-2</c:v>
                </c:pt>
                <c:pt idx="727">
                  <c:v>5.1874556365485325E-2</c:v>
                </c:pt>
                <c:pt idx="728">
                  <c:v>5.150212168778312E-2</c:v>
                </c:pt>
                <c:pt idx="729">
                  <c:v>5.1130052249667601E-2</c:v>
                </c:pt>
                <c:pt idx="730">
                  <c:v>5.0758347192677022E-2</c:v>
                </c:pt>
                <c:pt idx="731">
                  <c:v>5.0387005661539752E-2</c:v>
                </c:pt>
                <c:pt idx="732">
                  <c:v>5.0016026804158509E-2</c:v>
                </c:pt>
                <c:pt idx="733">
                  <c:v>4.9645409771593818E-2</c:v>
                </c:pt>
                <c:pt idx="734">
                  <c:v>4.9275153718048581E-2</c:v>
                </c:pt>
                <c:pt idx="735">
                  <c:v>4.8905257800851643E-2</c:v>
                </c:pt>
                <c:pt idx="736">
                  <c:v>4.8535721180442359E-2</c:v>
                </c:pt>
                <c:pt idx="737">
                  <c:v>4.8166543020354724E-2</c:v>
                </c:pt>
                <c:pt idx="738">
                  <c:v>4.7797722487202043E-2</c:v>
                </c:pt>
                <c:pt idx="739">
                  <c:v>4.7429258750661063E-2</c:v>
                </c:pt>
                <c:pt idx="740">
                  <c:v>4.7061150983456645E-2</c:v>
                </c:pt>
                <c:pt idx="741">
                  <c:v>4.6693398361346894E-2</c:v>
                </c:pt>
                <c:pt idx="742">
                  <c:v>4.6326000063107609E-2</c:v>
                </c:pt>
                <c:pt idx="743">
                  <c:v>4.5958955270517077E-2</c:v>
                </c:pt>
                <c:pt idx="744">
                  <c:v>4.5592263168341307E-2</c:v>
                </c:pt>
                <c:pt idx="745">
                  <c:v>4.5225922944319041E-2</c:v>
                </c:pt>
                <c:pt idx="746">
                  <c:v>4.4859933789146877E-2</c:v>
                </c:pt>
                <c:pt idx="747">
                  <c:v>4.4494294896464948E-2</c:v>
                </c:pt>
                <c:pt idx="748">
                  <c:v>4.4129005462841597E-2</c:v>
                </c:pt>
                <c:pt idx="749">
                  <c:v>4.3764064687759285E-2</c:v>
                </c:pt>
                <c:pt idx="750">
                  <c:v>4.3399471773600151E-2</c:v>
                </c:pt>
                <c:pt idx="751">
                  <c:v>4.3035225925631471E-2</c:v>
                </c:pt>
                <c:pt idx="752">
                  <c:v>4.2671326351991778E-2</c:v>
                </c:pt>
                <c:pt idx="753">
                  <c:v>4.2307772263676102E-2</c:v>
                </c:pt>
                <c:pt idx="754">
                  <c:v>4.1944562874522195E-2</c:v>
                </c:pt>
                <c:pt idx="755">
                  <c:v>4.1581697401196771E-2</c:v>
                </c:pt>
                <c:pt idx="756">
                  <c:v>4.121917506318129E-2</c:v>
                </c:pt>
                <c:pt idx="757">
                  <c:v>4.0856995082757974E-2</c:v>
                </c:pt>
                <c:pt idx="758">
                  <c:v>4.0495156684996703E-2</c:v>
                </c:pt>
                <c:pt idx="759">
                  <c:v>4.0133659097740582E-2</c:v>
                </c:pt>
                <c:pt idx="760">
                  <c:v>3.9772501551593065E-2</c:v>
                </c:pt>
                <c:pt idx="761">
                  <c:v>3.9411683279903853E-2</c:v>
                </c:pt>
                <c:pt idx="762">
                  <c:v>3.9051203518756017E-2</c:v>
                </c:pt>
                <c:pt idx="763">
                  <c:v>3.8691061506952451E-2</c:v>
                </c:pt>
                <c:pt idx="764">
                  <c:v>3.8331256486002663E-2</c:v>
                </c:pt>
                <c:pt idx="765">
                  <c:v>3.7971787700109449E-2</c:v>
                </c:pt>
                <c:pt idx="766">
                  <c:v>3.7612654396156242E-2</c:v>
                </c:pt>
                <c:pt idx="767">
                  <c:v>3.7253855823693671E-2</c:v>
                </c:pt>
                <c:pt idx="768">
                  <c:v>3.6895391234926911E-2</c:v>
                </c:pt>
                <c:pt idx="769">
                  <c:v>3.65372598847028E-2</c:v>
                </c:pt>
                <c:pt idx="770">
                  <c:v>3.6179461030497073E-2</c:v>
                </c:pt>
                <c:pt idx="771">
                  <c:v>3.5821993932401708E-2</c:v>
                </c:pt>
                <c:pt idx="772">
                  <c:v>3.5464857853112264E-2</c:v>
                </c:pt>
                <c:pt idx="773">
                  <c:v>3.510805205791534E-2</c:v>
                </c:pt>
                <c:pt idx="774">
                  <c:v>3.4751575814676472E-2</c:v>
                </c:pt>
                <c:pt idx="775">
                  <c:v>3.4395428393826921E-2</c:v>
                </c:pt>
                <c:pt idx="776">
                  <c:v>3.4039609068352683E-2</c:v>
                </c:pt>
                <c:pt idx="777">
                  <c:v>3.3684117113780832E-2</c:v>
                </c:pt>
                <c:pt idx="778">
                  <c:v>3.3328951808168639E-2</c:v>
                </c:pt>
                <c:pt idx="779">
                  <c:v>3.2974112432090474E-2</c:v>
                </c:pt>
                <c:pt idx="780">
                  <c:v>3.2619598268626704E-2</c:v>
                </c:pt>
                <c:pt idx="781">
                  <c:v>3.2265408603350809E-2</c:v>
                </c:pt>
                <c:pt idx="782">
                  <c:v>3.191154272431862E-2</c:v>
                </c:pt>
                <c:pt idx="783">
                  <c:v>3.1557999922055657E-2</c:v>
                </c:pt>
                <c:pt idx="784">
                  <c:v>3.1204779489545587E-2</c:v>
                </c:pt>
                <c:pt idx="785">
                  <c:v>3.0851880722219116E-2</c:v>
                </c:pt>
                <c:pt idx="786">
                  <c:v>3.0499302917941673E-2</c:v>
                </c:pt>
                <c:pt idx="787">
                  <c:v>3.0147045377002524E-2</c:v>
                </c:pt>
                <c:pt idx="788">
                  <c:v>2.9795107402102783E-2</c:v>
                </c:pt>
                <c:pt idx="789">
                  <c:v>2.9443488298344644E-2</c:v>
                </c:pt>
                <c:pt idx="790">
                  <c:v>2.9092187373219724E-2</c:v>
                </c:pt>
                <c:pt idx="791">
                  <c:v>2.8741203936597626E-2</c:v>
                </c:pt>
                <c:pt idx="792">
                  <c:v>2.8390537300715279E-2</c:v>
                </c:pt>
                <c:pt idx="793">
                  <c:v>2.8040186780165621E-2</c:v>
                </c:pt>
                <c:pt idx="794">
                  <c:v>2.7690151691886489E-2</c:v>
                </c:pt>
                <c:pt idx="795">
                  <c:v>2.7340431355149741E-2</c:v>
                </c:pt>
                <c:pt idx="796">
                  <c:v>2.6991025091550047E-2</c:v>
                </c:pt>
                <c:pt idx="797">
                  <c:v>2.6641932224994891E-2</c:v>
                </c:pt>
                <c:pt idx="798">
                  <c:v>2.6293152081692917E-2</c:v>
                </c:pt>
                <c:pt idx="799">
                  <c:v>2.5944683990143491E-2</c:v>
                </c:pt>
                <c:pt idx="800">
                  <c:v>2.5596527281126158E-2</c:v>
                </c:pt>
                <c:pt idx="801">
                  <c:v>2.52486812876902E-2</c:v>
                </c:pt>
                <c:pt idx="802">
                  <c:v>2.490114534514376E-2</c:v>
                </c:pt>
                <c:pt idx="803">
                  <c:v>2.4553918791043738E-2</c:v>
                </c:pt>
                <c:pt idx="804">
                  <c:v>2.4207000965184911E-2</c:v>
                </c:pt>
                <c:pt idx="805">
                  <c:v>2.3860391209590159E-2</c:v>
                </c:pt>
                <c:pt idx="806">
                  <c:v>2.3514088868499927E-2</c:v>
                </c:pt>
                <c:pt idx="807">
                  <c:v>2.3168093288361891E-2</c:v>
                </c:pt>
                <c:pt idx="808">
                  <c:v>2.282240381782108E-2</c:v>
                </c:pt>
                <c:pt idx="809">
                  <c:v>2.2477019807709331E-2</c:v>
                </c:pt>
                <c:pt idx="810">
                  <c:v>2.2131940611036072E-2</c:v>
                </c:pt>
                <c:pt idx="811">
                  <c:v>2.178716558297733E-2</c:v>
                </c:pt>
                <c:pt idx="812">
                  <c:v>2.1442694080866631E-2</c:v>
                </c:pt>
                <c:pt idx="813">
                  <c:v>2.1098525464184559E-2</c:v>
                </c:pt>
                <c:pt idx="814">
                  <c:v>2.0754659094549321E-2</c:v>
                </c:pt>
                <c:pt idx="815">
                  <c:v>2.0411094335706981E-2</c:v>
                </c:pt>
                <c:pt idx="816">
                  <c:v>2.006783055352146E-2</c:v>
                </c:pt>
                <c:pt idx="817">
                  <c:v>1.9724867115965217E-2</c:v>
                </c:pt>
                <c:pt idx="818">
                  <c:v>1.9382203393109587E-2</c:v>
                </c:pt>
                <c:pt idx="819">
                  <c:v>1.9039838757115235E-2</c:v>
                </c:pt>
                <c:pt idx="820">
                  <c:v>1.8697772582222494E-2</c:v>
                </c:pt>
                <c:pt idx="821">
                  <c:v>1.8356004244742263E-2</c:v>
                </c:pt>
                <c:pt idx="822">
                  <c:v>1.8014533123046461E-2</c:v>
                </c:pt>
                <c:pt idx="823">
                  <c:v>1.7673358597558919E-2</c:v>
                </c:pt>
                <c:pt idx="824">
                  <c:v>1.7332480050745724E-2</c:v>
                </c:pt>
                <c:pt idx="825">
                  <c:v>1.6991896867106449E-2</c:v>
                </c:pt>
                <c:pt idx="826">
                  <c:v>1.6651608433164711E-2</c:v>
                </c:pt>
                <c:pt idx="827">
                  <c:v>1.6311614137459185E-2</c:v>
                </c:pt>
                <c:pt idx="828">
                  <c:v>1.5971913370534607E-2</c:v>
                </c:pt>
                <c:pt idx="829">
                  <c:v>1.5632505524932672E-2</c:v>
                </c:pt>
                <c:pt idx="830">
                  <c:v>1.529338999518326E-2</c:v>
                </c:pt>
                <c:pt idx="831">
                  <c:v>1.4954566177795225E-2</c:v>
                </c:pt>
                <c:pt idx="832">
                  <c:v>1.4616033471247847E-2</c:v>
                </c:pt>
                <c:pt idx="833">
                  <c:v>1.4277791275981944E-2</c:v>
                </c:pt>
                <c:pt idx="834">
                  <c:v>1.3939838994391218E-2</c:v>
                </c:pt>
                <c:pt idx="835">
                  <c:v>1.3602176030813262E-2</c:v>
                </c:pt>
                <c:pt idx="836">
                  <c:v>1.3264801791521341E-2</c:v>
                </c:pt>
                <c:pt idx="837">
                  <c:v>1.2927715684715513E-2</c:v>
                </c:pt>
                <c:pt idx="838">
                  <c:v>1.2590917120514078E-2</c:v>
                </c:pt>
                <c:pt idx="839">
                  <c:v>1.2254405510945254E-2</c:v>
                </c:pt>
                <c:pt idx="840">
                  <c:v>1.1918180269938516E-2</c:v>
                </c:pt>
                <c:pt idx="841">
                  <c:v>1.1582240813316269E-2</c:v>
                </c:pt>
                <c:pt idx="842">
                  <c:v>1.1246586558785854E-2</c:v>
                </c:pt>
                <c:pt idx="843">
                  <c:v>1.0911216925930556E-2</c:v>
                </c:pt>
                <c:pt idx="844">
                  <c:v>1.0576131336201722E-2</c:v>
                </c:pt>
                <c:pt idx="845">
                  <c:v>1.0241329212910655E-2</c:v>
                </c:pt>
                <c:pt idx="846">
                  <c:v>9.9068099812203991E-3</c:v>
                </c:pt>
                <c:pt idx="847">
                  <c:v>9.5725730681370802E-3</c:v>
                </c:pt>
                <c:pt idx="848">
                  <c:v>9.2386179025025772E-3</c:v>
                </c:pt>
                <c:pt idx="849">
                  <c:v>8.9049439149863074E-3</c:v>
                </c:pt>
                <c:pt idx="850">
                  <c:v>8.5715505380767887E-3</c:v>
                </c:pt>
                <c:pt idx="851">
                  <c:v>8.2384372060742006E-3</c:v>
                </c:pt>
                <c:pt idx="852">
                  <c:v>7.9056033550820581E-3</c:v>
                </c:pt>
                <c:pt idx="853">
                  <c:v>7.573048422999773E-3</c:v>
                </c:pt>
                <c:pt idx="854">
                  <c:v>7.24077184951466E-3</c:v>
                </c:pt>
                <c:pt idx="855">
                  <c:v>6.9087730760940547E-3</c:v>
                </c:pt>
                <c:pt idx="856">
                  <c:v>6.5770515459776524E-3</c:v>
                </c:pt>
                <c:pt idx="857">
                  <c:v>6.2456067041699592E-3</c:v>
                </c:pt>
                <c:pt idx="858">
                  <c:v>5.914437997432298E-3</c:v>
                </c:pt>
                <c:pt idx="859">
                  <c:v>5.5835448742757032E-3</c:v>
                </c:pt>
                <c:pt idx="860">
                  <c:v>5.2529267849529271E-3</c:v>
                </c:pt>
                <c:pt idx="861">
                  <c:v>4.9225831814511123E-3</c:v>
                </c:pt>
                <c:pt idx="862">
                  <c:v>4.5925135174844645E-3</c:v>
                </c:pt>
                <c:pt idx="863">
                  <c:v>4.2627172484862585E-3</c:v>
                </c:pt>
                <c:pt idx="864">
                  <c:v>3.9331938316021775E-3</c:v>
                </c:pt>
                <c:pt idx="865">
                  <c:v>3.6039427256824297E-3</c:v>
                </c:pt>
                <c:pt idx="866">
                  <c:v>3.2749633912746434E-3</c:v>
                </c:pt>
                <c:pt idx="867">
                  <c:v>2.9462552906164285E-3</c:v>
                </c:pt>
                <c:pt idx="868">
                  <c:v>2.617817887628493E-3</c:v>
                </c:pt>
                <c:pt idx="869">
                  <c:v>2.2896506479069823E-3</c:v>
                </c:pt>
                <c:pt idx="870">
                  <c:v>1.961753038716596E-3</c:v>
                </c:pt>
                <c:pt idx="871">
                  <c:v>1.6341245289835937E-3</c:v>
                </c:pt>
                <c:pt idx="872">
                  <c:v>1.3067645892883561E-3</c:v>
                </c:pt>
                <c:pt idx="873">
                  <c:v>9.7967269185850192E-4</c:v>
                </c:pt>
                <c:pt idx="874">
                  <c:v>6.5284831056189319E-4</c:v>
                </c:pt>
                <c:pt idx="875">
                  <c:v>3.2629092089986322E-4</c:v>
                </c:pt>
                <c:pt idx="876">
                  <c:v>0</c:v>
                </c:pt>
                <c:pt idx="877">
                  <c:v>0</c:v>
                </c:pt>
              </c:numCache>
            </c:numRef>
          </c:yVal>
          <c:smooth val="1"/>
        </c:ser>
        <c:ser>
          <c:idx val="1"/>
          <c:order val="1"/>
          <c:tx>
            <c:v>BHKW</c:v>
          </c:tx>
          <c:spPr>
            <a:ln w="22225">
              <a:solidFill>
                <a:schemeClr val="accent1"/>
              </a:solidFill>
            </a:ln>
          </c:spPr>
          <c:marker>
            <c:symbol val="none"/>
          </c:marker>
          <c:dLbls>
            <c:dLbl>
              <c:idx val="1"/>
              <c:layout>
                <c:manualLayout>
                  <c:x val="-1.5792442188381276E-2"/>
                  <c:y val="-1.8832391713747662E-2"/>
                </c:manualLayout>
              </c:layout>
              <c:tx>
                <c:strRef>
                  <c:f>'Auslegung thermisch'!$M$4</c:f>
                  <c:strCache>
                    <c:ptCount val="1"/>
                    <c:pt idx="0">
                      <c:v>5.429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thermisch'!$M$4,'Auslegung thermisch'!$M$4)</c:f>
              <c:numCache>
                <c:formatCode>#,##0" h"</c:formatCode>
                <c:ptCount val="3"/>
                <c:pt idx="0" formatCode="General">
                  <c:v>0</c:v>
                </c:pt>
                <c:pt idx="1">
                  <c:v>5428.9375203494401</c:v>
                </c:pt>
                <c:pt idx="2">
                  <c:v>5428.9375203494401</c:v>
                </c:pt>
              </c:numCache>
            </c:numRef>
          </c:xVal>
          <c:yVal>
            <c:numRef>
              <c:f>('Auslegung thermisch'!$M$6,'Auslegung thermisch'!$M$6,'Auslegung thermisch'!$M$5)</c:f>
              <c:numCache>
                <c:formatCode>General</c:formatCode>
                <c:ptCount val="3"/>
                <c:pt idx="0">
                  <c:v>0.27335531925823187</c:v>
                </c:pt>
                <c:pt idx="1">
                  <c:v>0.27335531925823187</c:v>
                </c:pt>
                <c:pt idx="2">
                  <c:v>0</c:v>
                </c:pt>
              </c:numCache>
            </c:numRef>
          </c:yVal>
          <c:smooth val="0"/>
        </c:ser>
        <c:ser>
          <c:idx val="2"/>
          <c:order val="2"/>
          <c:tx>
            <c:v>BHKW Modul2</c:v>
          </c:tx>
          <c:spPr>
            <a:ln w="22225">
              <a:solidFill>
                <a:schemeClr val="accent1"/>
              </a:solidFill>
            </a:ln>
          </c:spPr>
          <c:marker>
            <c:symbol val="none"/>
          </c:marker>
          <c:dLbls>
            <c:dLbl>
              <c:idx val="1"/>
              <c:layout>
                <c:manualLayout>
                  <c:x val="-1.8048683000919385E-2"/>
                  <c:y val="-1.1299435028248589E-2"/>
                </c:manualLayout>
              </c:layout>
              <c:tx>
                <c:strRef>
                  <c:f>'Auslegung thermisch'!$N$4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thermisch'!$N$4,'Auslegung thermisch'!$N$4)</c:f>
              <c:strCache>
                <c:ptCount val="1"/>
                <c:pt idx="0">
                  <c:v>0</c:v>
                </c:pt>
              </c:strCache>
            </c:strRef>
          </c:xVal>
          <c:yVal>
            <c:numRef>
              <c:f>('Auslegung thermisch'!$N$6,'Auslegung thermisch'!$N$6,'Auslegung thermisch'!$M$6)</c:f>
              <c:numCache>
                <c:formatCode>General</c:formatCode>
                <c:ptCount val="3"/>
                <c:pt idx="0">
                  <c:v>0</c:v>
                </c:pt>
                <c:pt idx="1">
                  <c:v>0</c:v>
                </c:pt>
                <c:pt idx="2">
                  <c:v>0.27335531925823187</c:v>
                </c:pt>
              </c:numCache>
            </c:numRef>
          </c:yVal>
          <c:smooth val="0"/>
        </c:ser>
        <c:ser>
          <c:idx val="3"/>
          <c:order val="3"/>
          <c:tx>
            <c:v>BHKW Modul3</c:v>
          </c:tx>
          <c:spPr>
            <a:ln w="22225">
              <a:solidFill>
                <a:schemeClr val="accent1"/>
              </a:solidFill>
            </a:ln>
          </c:spPr>
          <c:marker>
            <c:symbol val="none"/>
          </c:marker>
          <c:dLbls>
            <c:dLbl>
              <c:idx val="1"/>
              <c:layout>
                <c:manualLayout>
                  <c:x val="-1.5792442188381356E-2"/>
                  <c:y val="-1.1299435028248589E-2"/>
                </c:manualLayout>
              </c:layout>
              <c:tx>
                <c:strRef>
                  <c:f>'Auslegung thermisch'!$O$4</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thermisch'!$O$4,'Auslegung thermisch'!$O$4)</c:f>
              <c:strCache>
                <c:ptCount val="1"/>
                <c:pt idx="0">
                  <c:v>0</c:v>
                </c:pt>
              </c:strCache>
            </c:strRef>
          </c:xVal>
          <c:yVal>
            <c:numRef>
              <c:f>('Auslegung thermisch'!$O$6,'Auslegung thermisch'!$O$6,'Auslegung thermisch'!$N$6)</c:f>
              <c:numCache>
                <c:formatCode>General</c:formatCode>
                <c:ptCount val="3"/>
                <c:pt idx="0">
                  <c:v>0</c:v>
                </c:pt>
                <c:pt idx="1">
                  <c:v>0</c:v>
                </c:pt>
                <c:pt idx="2">
                  <c:v>0</c:v>
                </c:pt>
              </c:numCache>
            </c:numRef>
          </c:yVal>
          <c:smooth val="0"/>
        </c:ser>
        <c:ser>
          <c:idx val="5"/>
          <c:order val="4"/>
          <c:tx>
            <c:v>BHKW Modul4</c:v>
          </c:tx>
          <c:spPr>
            <a:ln w="22225">
              <a:solidFill>
                <a:srgbClr val="0070C0"/>
              </a:solidFill>
            </a:ln>
          </c:spPr>
          <c:marker>
            <c:symbol val="none"/>
          </c:marker>
          <c:dLbls>
            <c:dLbl>
              <c:idx val="1"/>
              <c:layout>
                <c:manualLayout>
                  <c:x val="-1.9537507050197422E-2"/>
                  <c:y val="-1.9218529887153953E-2"/>
                </c:manualLayout>
              </c:layout>
              <c:tx>
                <c:strRef>
                  <c:f>'Auslegung thermisch'!$P$4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thermisch'!$P$5,'Auslegung thermisch'!$P$4,'Auslegung thermisch'!$P$4)</c:f>
              <c:strCache>
                <c:ptCount val="1"/>
                <c:pt idx="0">
                  <c:v>0</c:v>
                </c:pt>
              </c:strCache>
            </c:strRef>
          </c:xVal>
          <c:yVal>
            <c:numRef>
              <c:f>('Auslegung thermisch'!$P$6,'Auslegung thermisch'!$P$6,'Auslegung thermisch'!$O$6)</c:f>
              <c:numCache>
                <c:formatCode>General</c:formatCode>
                <c:ptCount val="3"/>
                <c:pt idx="0">
                  <c:v>0</c:v>
                </c:pt>
                <c:pt idx="1">
                  <c:v>0</c:v>
                </c:pt>
                <c:pt idx="2">
                  <c:v>0</c:v>
                </c:pt>
              </c:numCache>
            </c:numRef>
          </c:yVal>
          <c:smooth val="0"/>
        </c:ser>
        <c:ser>
          <c:idx val="6"/>
          <c:order val="5"/>
          <c:tx>
            <c:v>BHKW Modul5</c:v>
          </c:tx>
          <c:spPr>
            <a:ln w="22225">
              <a:solidFill>
                <a:srgbClr val="0070C0"/>
              </a:solidFill>
            </a:ln>
          </c:spPr>
          <c:marker>
            <c:symbol val="none"/>
          </c:marker>
          <c:dLbls>
            <c:dLbl>
              <c:idx val="1"/>
              <c:layout>
                <c:manualLayout>
                  <c:x val="-1.7281443880428651E-2"/>
                  <c:y val="-1.1685573201654963E-2"/>
                </c:manualLayout>
              </c:layout>
              <c:tx>
                <c:strRef>
                  <c:f>'Auslegung thermisch'!$Q$4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thermisch'!$Q$5,'Auslegung thermisch'!$Q$4,'Auslegung thermisch'!$Q$4)</c:f>
              <c:strCache>
                <c:ptCount val="1"/>
                <c:pt idx="0">
                  <c:v>0</c:v>
                </c:pt>
              </c:strCache>
            </c:strRef>
          </c:xVal>
          <c:yVal>
            <c:numRef>
              <c:f>('Auslegung thermisch'!$Q$6,'Auslegung thermisch'!$Q$6,'Auslegung thermisch'!$P$6)</c:f>
              <c:numCache>
                <c:formatCode>General</c:formatCode>
                <c:ptCount val="3"/>
                <c:pt idx="0">
                  <c:v>0</c:v>
                </c:pt>
                <c:pt idx="1">
                  <c:v>0</c:v>
                </c:pt>
                <c:pt idx="2">
                  <c:v>0</c:v>
                </c:pt>
              </c:numCache>
            </c:numRef>
          </c:yVal>
          <c:smooth val="0"/>
        </c:ser>
        <c:ser>
          <c:idx val="7"/>
          <c:order val="6"/>
          <c:tx>
            <c:v>BHKW Modul6</c:v>
          </c:tx>
          <c:spPr>
            <a:ln w="22225">
              <a:solidFill>
                <a:srgbClr val="0070C0"/>
              </a:solidFill>
            </a:ln>
          </c:spPr>
          <c:marker>
            <c:symbol val="none"/>
          </c:marker>
          <c:dLbls>
            <c:dLbl>
              <c:idx val="1"/>
              <c:layout>
                <c:manualLayout>
                  <c:x val="-1.50253807106599E-2"/>
                  <c:y val="-1.168586977475275E-2"/>
                </c:manualLayout>
              </c:layout>
              <c:tx>
                <c:strRef>
                  <c:f>'Auslegung thermisch'!$R$4</c:f>
                  <c:strCache>
                    <c:ptCount val="1"/>
                  </c:strCache>
                </c:strRef>
              </c:tx>
              <c:dLblPos val="r"/>
              <c:showLegendKey val="0"/>
              <c:showVal val="1"/>
              <c:showCatName val="0"/>
              <c:showSerName val="0"/>
              <c:showPercent val="0"/>
              <c:showBubbleSize val="0"/>
            </c:dLbl>
            <c:dLblPos val="t"/>
            <c:showLegendKey val="0"/>
            <c:showVal val="0"/>
            <c:showCatName val="0"/>
            <c:showSerName val="0"/>
            <c:showPercent val="0"/>
            <c:showBubbleSize val="0"/>
          </c:dLbls>
          <c:xVal>
            <c:strRef>
              <c:f>('Auslegung thermisch'!$R$5,'Auslegung thermisch'!$R$4,'Auslegung thermisch'!$R$4)</c:f>
              <c:strCache>
                <c:ptCount val="1"/>
                <c:pt idx="0">
                  <c:v>0</c:v>
                </c:pt>
              </c:strCache>
            </c:strRef>
          </c:xVal>
          <c:yVal>
            <c:numRef>
              <c:f>('Auslegung thermisch'!$R$6,'Auslegung thermisch'!$R$6,'Auslegung thermisch'!$Q$6)</c:f>
              <c:numCache>
                <c:formatCode>General</c:formatCode>
                <c:ptCount val="3"/>
                <c:pt idx="0">
                  <c:v>0</c:v>
                </c:pt>
                <c:pt idx="1">
                  <c:v>0</c:v>
                </c:pt>
                <c:pt idx="2">
                  <c:v>0</c:v>
                </c:pt>
              </c:numCache>
            </c:numRef>
          </c:yVal>
          <c:smooth val="0"/>
        </c:ser>
        <c:ser>
          <c:idx val="8"/>
          <c:order val="7"/>
          <c:tx>
            <c:v>Kessel</c:v>
          </c:tx>
          <c:spPr>
            <a:ln w="19050">
              <a:solidFill>
                <a:srgbClr val="FF0000"/>
              </a:solidFill>
            </a:ln>
          </c:spPr>
          <c:marker>
            <c:symbol val="none"/>
          </c:marker>
          <c:dLbls>
            <c:dLbl>
              <c:idx val="1"/>
              <c:layout>
                <c:manualLayout>
                  <c:x val="-1.5792442188381276E-2"/>
                  <c:y val="-1.129943502824866E-2"/>
                </c:manualLayout>
              </c:layout>
              <c:tx>
                <c:strRef>
                  <c:f>'Auslegung thermisch'!$M$9</c:f>
                  <c:strCache>
                    <c:ptCount val="1"/>
                    <c:pt idx="0">
                      <c:v>612 h</c:v>
                    </c:pt>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numRef>
              <c:f>('Auslegung thermisch'!$M$5,'Auslegung thermisch'!$M$9,'Auslegung thermisch'!$M$9)</c:f>
              <c:numCache>
                <c:formatCode>#,##0" h"</c:formatCode>
                <c:ptCount val="3"/>
                <c:pt idx="0" formatCode="General">
                  <c:v>0</c:v>
                </c:pt>
                <c:pt idx="1">
                  <c:v>611.9651315307899</c:v>
                </c:pt>
                <c:pt idx="2">
                  <c:v>611.9651315307899</c:v>
                </c:pt>
              </c:numCache>
            </c:numRef>
          </c:xVal>
          <c:yVal>
            <c:numRef>
              <c:f>('Auslegung thermisch'!$M$10,'Auslegung thermisch'!$M$10,'Auslegung thermisch'!$S$7)</c:f>
              <c:numCache>
                <c:formatCode>General</c:formatCode>
                <c:ptCount val="3"/>
                <c:pt idx="0">
                  <c:v>1.029342374274413</c:v>
                </c:pt>
                <c:pt idx="1">
                  <c:v>1.029342374274413</c:v>
                </c:pt>
                <c:pt idx="2">
                  <c:v>0.27335531925823187</c:v>
                </c:pt>
              </c:numCache>
            </c:numRef>
          </c:yVal>
          <c:smooth val="0"/>
        </c:ser>
        <c:ser>
          <c:idx val="9"/>
          <c:order val="8"/>
          <c:tx>
            <c:v>Kessel2</c:v>
          </c:tx>
          <c:spPr>
            <a:ln w="19050">
              <a:solidFill>
                <a:srgbClr val="FF0000"/>
              </a:solidFill>
            </a:ln>
          </c:spPr>
          <c:marker>
            <c:symbol val="none"/>
          </c:marker>
          <c:dLbls>
            <c:dLbl>
              <c:idx val="1"/>
              <c:layout>
                <c:manualLayout>
                  <c:x val="-1.3536556661381803E-2"/>
                  <c:y val="-1.5065913370998116E-2"/>
                </c:manualLayout>
              </c:layout>
              <c:tx>
                <c:strRef>
                  <c:f>'Auslegung thermisch'!$N$9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thermisch'!$N$5,'Auslegung thermisch'!$N$9,'Auslegung thermisch'!$N$9)</c:f>
              <c:strCache>
                <c:ptCount val="1"/>
                <c:pt idx="0">
                  <c:v>0</c:v>
                </c:pt>
              </c:strCache>
            </c:strRef>
          </c:xVal>
          <c:yVal>
            <c:numRef>
              <c:f>('Auslegung thermisch'!$N$10,'Auslegung thermisch'!$N$10,'Auslegung thermisch'!$M$10)</c:f>
              <c:numCache>
                <c:formatCode>General</c:formatCode>
                <c:ptCount val="3"/>
                <c:pt idx="0">
                  <c:v>0</c:v>
                </c:pt>
                <c:pt idx="1">
                  <c:v>0</c:v>
                </c:pt>
                <c:pt idx="2">
                  <c:v>1.029342374274413</c:v>
                </c:pt>
              </c:numCache>
            </c:numRef>
          </c:yVal>
          <c:smooth val="0"/>
        </c:ser>
        <c:ser>
          <c:idx val="10"/>
          <c:order val="9"/>
          <c:tx>
            <c:v>Kessel3</c:v>
          </c:tx>
          <c:spPr>
            <a:ln w="19050">
              <a:solidFill>
                <a:srgbClr val="FF0000"/>
              </a:solidFill>
            </a:ln>
          </c:spPr>
          <c:marker>
            <c:symbol val="none"/>
          </c:marker>
          <c:dLbls>
            <c:dLbl>
              <c:idx val="1"/>
              <c:layout>
                <c:manualLayout>
                  <c:x val="-1.5792442188381276E-2"/>
                  <c:y val="-3.7664783427495316E-3"/>
                </c:manualLayout>
              </c:layout>
              <c:tx>
                <c:strRef>
                  <c:f>'Auslegung thermisch'!$O$9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thermisch'!$O$5,'Auslegung thermisch'!$O$9,'Auslegung thermisch'!$O$9)</c:f>
              <c:strCache>
                <c:ptCount val="1"/>
                <c:pt idx="0">
                  <c:v>0</c:v>
                </c:pt>
              </c:strCache>
            </c:strRef>
          </c:xVal>
          <c:yVal>
            <c:numRef>
              <c:f>('Auslegung thermisch'!$O$10,'Auslegung thermisch'!$O$10,'Auslegung thermisch'!$N$10)</c:f>
              <c:numCache>
                <c:formatCode>General</c:formatCode>
                <c:ptCount val="3"/>
                <c:pt idx="0">
                  <c:v>0</c:v>
                </c:pt>
                <c:pt idx="1">
                  <c:v>0</c:v>
                </c:pt>
                <c:pt idx="2">
                  <c:v>0</c:v>
                </c:pt>
              </c:numCache>
            </c:numRef>
          </c:yVal>
          <c:smooth val="0"/>
        </c:ser>
        <c:ser>
          <c:idx val="11"/>
          <c:order val="10"/>
          <c:tx>
            <c:v>Kessel4</c:v>
          </c:tx>
          <c:spPr>
            <a:ln w="19050">
              <a:solidFill>
                <a:srgbClr val="FF0000"/>
              </a:solidFill>
            </a:ln>
          </c:spPr>
          <c:marker>
            <c:symbol val="none"/>
          </c:marker>
          <c:dLbls>
            <c:dLbl>
              <c:idx val="1"/>
              <c:layout>
                <c:manualLayout>
                  <c:x val="-1.3536379018612564E-2"/>
                  <c:y val="0"/>
                </c:manualLayout>
              </c:layout>
              <c:tx>
                <c:strRef>
                  <c:f>'Auslegung thermisch'!$P$9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thermisch'!$P$5,'Auslegung thermisch'!$P$9,'Auslegung thermisch'!$P$9)</c:f>
              <c:strCache>
                <c:ptCount val="1"/>
                <c:pt idx="0">
                  <c:v>0</c:v>
                </c:pt>
              </c:strCache>
            </c:strRef>
          </c:xVal>
          <c:yVal>
            <c:numRef>
              <c:f>('Auslegung thermisch'!$P$10,'Auslegung thermisch'!$P$10,'Auslegung thermisch'!$O$10)</c:f>
              <c:numCache>
                <c:formatCode>General</c:formatCode>
                <c:ptCount val="3"/>
                <c:pt idx="0">
                  <c:v>0</c:v>
                </c:pt>
                <c:pt idx="1">
                  <c:v>0</c:v>
                </c:pt>
                <c:pt idx="2">
                  <c:v>0</c:v>
                </c:pt>
              </c:numCache>
            </c:numRef>
          </c:yVal>
          <c:smooth val="0"/>
        </c:ser>
        <c:ser>
          <c:idx val="12"/>
          <c:order val="11"/>
          <c:tx>
            <c:v>Kessel 5</c:v>
          </c:tx>
          <c:spPr>
            <a:ln w="19050">
              <a:solidFill>
                <a:srgbClr val="FF0000"/>
              </a:solidFill>
            </a:ln>
          </c:spPr>
          <c:marker>
            <c:symbol val="none"/>
          </c:marker>
          <c:dLbls>
            <c:dLbl>
              <c:idx val="1"/>
              <c:layout>
                <c:manualLayout>
                  <c:x val="-1.3536379018612545E-2"/>
                  <c:y val="-7.532956685499098E-3"/>
                </c:manualLayout>
              </c:layout>
              <c:tx>
                <c:strRef>
                  <c:f>'Auslegung thermisch'!$Q$9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thermisch'!$Q$5,'Auslegung thermisch'!$Q$9,'Auslegung thermisch'!$Q$9)</c:f>
              <c:strCache>
                <c:ptCount val="1"/>
                <c:pt idx="0">
                  <c:v>0</c:v>
                </c:pt>
              </c:strCache>
            </c:strRef>
          </c:xVal>
          <c:yVal>
            <c:numRef>
              <c:f>('Auslegung thermisch'!$Q$10,'Auslegung thermisch'!$Q$10,'Auslegung thermisch'!$P$10)</c:f>
              <c:numCache>
                <c:formatCode>General</c:formatCode>
                <c:ptCount val="3"/>
                <c:pt idx="0">
                  <c:v>0</c:v>
                </c:pt>
                <c:pt idx="1">
                  <c:v>0</c:v>
                </c:pt>
                <c:pt idx="2">
                  <c:v>0</c:v>
                </c:pt>
              </c:numCache>
            </c:numRef>
          </c:yVal>
          <c:smooth val="0"/>
        </c:ser>
        <c:ser>
          <c:idx val="13"/>
          <c:order val="12"/>
          <c:tx>
            <c:v>Kessel 6</c:v>
          </c:tx>
          <c:spPr>
            <a:ln w="19050">
              <a:solidFill>
                <a:srgbClr val="FF0000"/>
              </a:solidFill>
            </a:ln>
          </c:spPr>
          <c:marker>
            <c:symbol val="none"/>
          </c:marker>
          <c:dLbls>
            <c:dLbl>
              <c:idx val="1"/>
              <c:layout>
                <c:manualLayout>
                  <c:x val="-1.1280315848843779E-2"/>
                  <c:y val="-2.9657309787155728E-7"/>
                </c:manualLayout>
              </c:layout>
              <c:tx>
                <c:strRef>
                  <c:f>'Auslegung thermisch'!$R$9</c:f>
                  <c:strCache>
                    <c:ptCount val="1"/>
                  </c:strCache>
                </c:strRef>
              </c:tx>
              <c:dLblPos val="r"/>
              <c:showLegendKey val="0"/>
              <c:showVal val="1"/>
              <c:showCatName val="0"/>
              <c:showSerName val="0"/>
              <c:showPercent val="0"/>
              <c:showBubbleSize val="0"/>
            </c:dLbl>
            <c:dLblPos val="r"/>
            <c:showLegendKey val="0"/>
            <c:showVal val="0"/>
            <c:showCatName val="0"/>
            <c:showSerName val="0"/>
            <c:showPercent val="0"/>
            <c:showBubbleSize val="0"/>
          </c:dLbls>
          <c:xVal>
            <c:strRef>
              <c:f>('Auslegung thermisch'!$R$5,'Auslegung thermisch'!$R$9,'Auslegung thermisch'!$R$9)</c:f>
              <c:strCache>
                <c:ptCount val="1"/>
                <c:pt idx="0">
                  <c:v>0</c:v>
                </c:pt>
              </c:strCache>
            </c:strRef>
          </c:xVal>
          <c:yVal>
            <c:numRef>
              <c:f>('Auslegung thermisch'!$R$10,'Auslegung thermisch'!$R$10,'Auslegung thermisch'!$Q$10)</c:f>
              <c:numCache>
                <c:formatCode>General</c:formatCode>
                <c:ptCount val="3"/>
                <c:pt idx="0">
                  <c:v>0</c:v>
                </c:pt>
                <c:pt idx="1">
                  <c:v>0</c:v>
                </c:pt>
                <c:pt idx="2">
                  <c:v>0</c:v>
                </c:pt>
              </c:numCache>
            </c:numRef>
          </c:yVal>
          <c:smooth val="0"/>
        </c:ser>
        <c:dLbls>
          <c:showLegendKey val="0"/>
          <c:showVal val="0"/>
          <c:showCatName val="0"/>
          <c:showSerName val="0"/>
          <c:showPercent val="0"/>
          <c:showBubbleSize val="0"/>
        </c:dLbls>
        <c:axId val="106391232"/>
        <c:axId val="106391808"/>
      </c:scatterChart>
      <c:valAx>
        <c:axId val="106391232"/>
        <c:scaling>
          <c:orientation val="minMax"/>
          <c:max val="8900"/>
          <c:min val="0"/>
        </c:scaling>
        <c:delete val="0"/>
        <c:axPos val="b"/>
        <c:title>
          <c:tx>
            <c:rich>
              <a:bodyPr/>
              <a:lstStyle/>
              <a:p>
                <a:pPr>
                  <a:defRPr/>
                </a:pPr>
                <a:r>
                  <a:rPr lang="en-US"/>
                  <a:t>Jahresstunden</a:t>
                </a:r>
              </a:p>
            </c:rich>
          </c:tx>
          <c:overlay val="0"/>
        </c:title>
        <c:numFmt formatCode="#,##0" sourceLinked="1"/>
        <c:majorTickMark val="out"/>
        <c:minorTickMark val="out"/>
        <c:tickLblPos val="nextTo"/>
        <c:crossAx val="106391808"/>
        <c:crosses val="autoZero"/>
        <c:crossBetween val="midCat"/>
        <c:majorUnit val="1000"/>
        <c:minorUnit val="500"/>
      </c:valAx>
      <c:valAx>
        <c:axId val="106391808"/>
        <c:scaling>
          <c:orientation val="minMax"/>
          <c:min val="0"/>
        </c:scaling>
        <c:delete val="0"/>
        <c:axPos val="l"/>
        <c:majorGridlines>
          <c:spPr>
            <a:ln>
              <a:noFill/>
            </a:ln>
          </c:spPr>
        </c:majorGridlines>
        <c:title>
          <c:tx>
            <c:rich>
              <a:bodyPr rot="-5400000" vert="horz"/>
              <a:lstStyle/>
              <a:p>
                <a:pPr>
                  <a:defRPr/>
                </a:pPr>
                <a:r>
                  <a:rPr lang="en-US"/>
                  <a:t>thermische Leistung</a:t>
                </a:r>
              </a:p>
            </c:rich>
          </c:tx>
          <c:layout>
            <c:manualLayout>
              <c:xMode val="edge"/>
              <c:yMode val="edge"/>
              <c:x val="3.231570672955221E-2"/>
              <c:y val="0.42055904028945562"/>
            </c:manualLayout>
          </c:layout>
          <c:overlay val="0"/>
        </c:title>
        <c:numFmt formatCode="0%" sourceLinked="0"/>
        <c:majorTickMark val="out"/>
        <c:minorTickMark val="out"/>
        <c:tickLblPos val="nextTo"/>
        <c:crossAx val="106391232"/>
        <c:crosses val="autoZero"/>
        <c:crossBetween val="midCat"/>
        <c:majorUnit val="0.1"/>
        <c:minorUnit val="5.0000000000000024E-2"/>
      </c:valAx>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egendEntry>
        <c:idx val="11"/>
        <c:delete val="1"/>
      </c:legendEntry>
      <c:legendEntry>
        <c:idx val="12"/>
        <c:delete val="1"/>
      </c:legendEntry>
      <c:overlay val="0"/>
    </c:legend>
    <c:plotVisOnly val="1"/>
    <c:dispBlanksAs val="gap"/>
    <c:showDLblsOverMax val="0"/>
  </c:chart>
  <c:printSettings>
    <c:headerFooter/>
    <c:pageMargins b="0.78740157499999996" l="0.70000000000000051" r="0.70000000000000051" t="0.78740157499999996" header="0.30000000000000027" footer="0.30000000000000027"/>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7</xdr:col>
      <xdr:colOff>514350</xdr:colOff>
      <xdr:row>0</xdr:row>
      <xdr:rowOff>142876</xdr:rowOff>
    </xdr:from>
    <xdr:to>
      <xdr:col>12</xdr:col>
      <xdr:colOff>504825</xdr:colOff>
      <xdr:row>16</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542925</xdr:colOff>
      <xdr:row>17</xdr:row>
      <xdr:rowOff>57150</xdr:rowOff>
    </xdr:from>
    <xdr:to>
      <xdr:col>12</xdr:col>
      <xdr:colOff>533400</xdr:colOff>
      <xdr:row>35</xdr:row>
      <xdr:rowOff>19050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171449</xdr:colOff>
      <xdr:row>5</xdr:row>
      <xdr:rowOff>142873</xdr:rowOff>
    </xdr:from>
    <xdr:ext cx="1695452" cy="264560"/>
    <mc:AlternateContent xmlns:mc="http://schemas.openxmlformats.org/markup-compatibility/2006" xmlns:a14="http://schemas.microsoft.com/office/drawing/2010/main">
      <mc:Choice Requires="a14">
        <xdr:sp macro="" textlink="">
          <xdr:nvSpPr>
            <xdr:cNvPr id="2" name="Textfeld 1"/>
            <xdr:cNvSpPr txBox="1"/>
          </xdr:nvSpPr>
          <xdr:spPr>
            <a:xfrm>
              <a:off x="171449" y="1095373"/>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171449" y="1095373"/>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oneCellAnchor>
    <xdr:from>
      <xdr:col>3</xdr:col>
      <xdr:colOff>223837</xdr:colOff>
      <xdr:row>5</xdr:row>
      <xdr:rowOff>152400</xdr:rowOff>
    </xdr:from>
    <xdr:ext cx="914400" cy="264560"/>
    <mc:AlternateContent xmlns:mc="http://schemas.openxmlformats.org/markup-compatibility/2006" xmlns:a14="http://schemas.microsoft.com/office/drawing/2010/main">
      <mc:Choice Requires="a14">
        <xdr:sp macro="" textlink="">
          <xdr:nvSpPr>
            <xdr:cNvPr id="3" name="Textfeld 2"/>
            <xdr:cNvSpPr txBox="1"/>
          </xdr:nvSpPr>
          <xdr:spPr>
            <a:xfrm>
              <a:off x="3186112" y="1104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𝑏</m:t>
                    </m:r>
                    <m:r>
                      <a:rPr lang="de-DE" sz="1100" b="0" i="1">
                        <a:latin typeface="Cambria Math"/>
                      </a:rPr>
                      <m:t>=1−</m:t>
                    </m:r>
                    <m:sSub>
                      <m:sSubPr>
                        <m:ctrlPr>
                          <a:rPr lang="de-DE" sz="1100" b="0" i="1">
                            <a:latin typeface="Cambria Math"/>
                          </a:rPr>
                        </m:ctrlPr>
                      </m:sSubPr>
                      <m:e>
                        <m:r>
                          <a:rPr lang="de-DE" sz="1100" b="0" i="1">
                            <a:latin typeface="Cambria Math"/>
                          </a:rPr>
                          <m:t>𝑚</m:t>
                        </m:r>
                      </m:e>
                      <m:sub>
                        <m:r>
                          <a:rPr lang="de-DE" sz="1100" b="0" i="1">
                            <a:latin typeface="Cambria Math"/>
                          </a:rPr>
                          <m:t>0</m:t>
                        </m:r>
                      </m:sub>
                    </m:sSub>
                  </m:oMath>
                </m:oMathPara>
              </a14:m>
              <a:endParaRPr lang="de-DE" sz="1100"/>
            </a:p>
          </xdr:txBody>
        </xdr:sp>
      </mc:Choice>
      <mc:Fallback xmlns="">
        <xdr:sp macro="" textlink="">
          <xdr:nvSpPr>
            <xdr:cNvPr id="3" name="Textfeld 2"/>
            <xdr:cNvSpPr txBox="1"/>
          </xdr:nvSpPr>
          <xdr:spPr>
            <a:xfrm>
              <a:off x="3186112" y="1104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𝑏=1−𝑚_0</a:t>
              </a:r>
              <a:endParaRPr lang="de-DE" sz="1100"/>
            </a:p>
          </xdr:txBody>
        </xdr:sp>
      </mc:Fallback>
    </mc:AlternateContent>
    <xdr:clientData/>
  </xdr:oneCellAnchor>
  <xdr:oneCellAnchor>
    <xdr:from>
      <xdr:col>3</xdr:col>
      <xdr:colOff>214312</xdr:colOff>
      <xdr:row>7</xdr:row>
      <xdr:rowOff>95250</xdr:rowOff>
    </xdr:from>
    <xdr:ext cx="914400" cy="381130"/>
    <mc:AlternateContent xmlns:mc="http://schemas.openxmlformats.org/markup-compatibility/2006" xmlns:a14="http://schemas.microsoft.com/office/drawing/2010/main">
      <mc:Choice Requires="a14">
        <xdr:sp macro="" textlink="">
          <xdr:nvSpPr>
            <xdr:cNvPr id="4" name="Textfeld 3"/>
            <xdr:cNvSpPr txBox="1"/>
          </xdr:nvSpPr>
          <xdr:spPr>
            <a:xfrm>
              <a:off x="3176587" y="14287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𝑐</m:t>
                    </m:r>
                    <m:r>
                      <a:rPr lang="de-DE" sz="1100" b="0" i="1">
                        <a:latin typeface="Cambria Math"/>
                      </a:rPr>
                      <m:t>=</m:t>
                    </m:r>
                    <m:f>
                      <m:fPr>
                        <m:ctrlPr>
                          <a:rPr lang="de-DE" sz="1100" b="0" i="1">
                            <a:latin typeface="Cambria Math"/>
                          </a:rPr>
                        </m:ctrlPr>
                      </m:fPr>
                      <m:num>
                        <m:r>
                          <a:rPr lang="de-DE" sz="1100" b="0" i="1">
                            <a:latin typeface="Cambria Math"/>
                          </a:rPr>
                          <m:t>𝑚</m:t>
                        </m:r>
                        <m:r>
                          <a:rPr lang="de-DE" sz="1100" b="0" i="1">
                            <a:latin typeface="Cambria Math"/>
                          </a:rPr>
                          <m:t>−</m:t>
                        </m:r>
                        <m:sSub>
                          <m:sSubPr>
                            <m:ctrlPr>
                              <a:rPr lang="de-DE" sz="1100" b="0" i="1">
                                <a:latin typeface="Cambria Math"/>
                              </a:rPr>
                            </m:ctrlPr>
                          </m:sSubPr>
                          <m:e>
                            <m:r>
                              <a:rPr lang="de-DE" sz="1100" b="0" i="1">
                                <a:latin typeface="Cambria Math"/>
                              </a:rPr>
                              <m:t>𝑚</m:t>
                            </m:r>
                          </m:e>
                          <m:sub>
                            <m:r>
                              <a:rPr lang="de-DE" sz="1100" b="0" i="1">
                                <a:latin typeface="Cambria Math"/>
                              </a:rPr>
                              <m:t>0</m:t>
                            </m:r>
                          </m:sub>
                        </m:sSub>
                      </m:num>
                      <m:den>
                        <m:r>
                          <a:rPr lang="de-DE" sz="1100" b="0" i="1">
                            <a:latin typeface="Cambria Math"/>
                          </a:rPr>
                          <m:t>1−</m:t>
                        </m:r>
                        <m:r>
                          <a:rPr lang="de-DE" sz="1100" b="0" i="1">
                            <a:latin typeface="Cambria Math"/>
                          </a:rPr>
                          <m:t>𝑚</m:t>
                        </m:r>
                      </m:den>
                    </m:f>
                  </m:oMath>
                </m:oMathPara>
              </a14:m>
              <a:endParaRPr lang="de-DE" sz="1100"/>
            </a:p>
          </xdr:txBody>
        </xdr:sp>
      </mc:Choice>
      <mc:Fallback xmlns="">
        <xdr:sp macro="" textlink="">
          <xdr:nvSpPr>
            <xdr:cNvPr id="4" name="Textfeld 3"/>
            <xdr:cNvSpPr txBox="1"/>
          </xdr:nvSpPr>
          <xdr:spPr>
            <a:xfrm>
              <a:off x="3176587" y="14287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𝑐=(𝑚−𝑚_0)/(1−𝑚)</a:t>
              </a:r>
              <a:endParaRPr lang="de-DE" sz="1100"/>
            </a:p>
          </xdr:txBody>
        </xdr:sp>
      </mc:Fallback>
    </mc:AlternateContent>
    <xdr:clientData/>
  </xdr:oneCellAnchor>
  <xdr:oneCellAnchor>
    <xdr:from>
      <xdr:col>5</xdr:col>
      <xdr:colOff>166687</xdr:colOff>
      <xdr:row>5</xdr:row>
      <xdr:rowOff>76200</xdr:rowOff>
    </xdr:from>
    <xdr:ext cx="914400" cy="436914"/>
    <mc:AlternateContent xmlns:mc="http://schemas.openxmlformats.org/markup-compatibility/2006" xmlns:a14="http://schemas.microsoft.com/office/drawing/2010/main">
      <mc:Choice Requires="a14">
        <xdr:sp macro="" textlink="">
          <xdr:nvSpPr>
            <xdr:cNvPr id="5" name="Textfeld 4"/>
            <xdr:cNvSpPr txBox="1"/>
          </xdr:nvSpPr>
          <xdr:spPr>
            <a:xfrm>
              <a:off x="4748212" y="10287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𝑚</m:t>
                        </m:r>
                      </m:e>
                      <m:sub>
                        <m:r>
                          <a:rPr lang="de-DE" sz="1100" b="0" i="1">
                            <a:latin typeface="Cambria Math"/>
                          </a:rPr>
                          <m:t>0</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𝑚𝑖𝑛</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5" name="Textfeld 4"/>
            <xdr:cNvSpPr txBox="1"/>
          </xdr:nvSpPr>
          <xdr:spPr>
            <a:xfrm>
              <a:off x="4748212" y="10287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𝑚_0=𝑃_𝑚𝑖𝑛/𝑃_𝑚𝑎𝑥 </a:t>
              </a:r>
              <a:endParaRPr lang="de-DE" sz="1100"/>
            </a:p>
          </xdr:txBody>
        </xdr:sp>
      </mc:Fallback>
    </mc:AlternateContent>
    <xdr:clientData/>
  </xdr:oneCellAnchor>
  <xdr:oneCellAnchor>
    <xdr:from>
      <xdr:col>5</xdr:col>
      <xdr:colOff>204787</xdr:colOff>
      <xdr:row>7</xdr:row>
      <xdr:rowOff>95250</xdr:rowOff>
    </xdr:from>
    <xdr:ext cx="914400" cy="436914"/>
    <mc:AlternateContent xmlns:mc="http://schemas.openxmlformats.org/markup-compatibility/2006" xmlns:a14="http://schemas.microsoft.com/office/drawing/2010/main">
      <mc:Choice Requires="a14">
        <xdr:sp macro="" textlink="">
          <xdr:nvSpPr>
            <xdr:cNvPr id="6" name="Textfeld 5"/>
            <xdr:cNvSpPr txBox="1"/>
          </xdr:nvSpPr>
          <xdr:spPr>
            <a:xfrm>
              <a:off x="4786312" y="142875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𝑚</m:t>
                    </m:r>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ea typeface="Cambria Math"/>
                              </a:rPr>
                              <m:t>∅</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6" name="Textfeld 5"/>
            <xdr:cNvSpPr txBox="1"/>
          </xdr:nvSpPr>
          <xdr:spPr>
            <a:xfrm>
              <a:off x="4786312" y="142875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𝑚=𝑃_</a:t>
              </a:r>
              <a:r>
                <a:rPr lang="de-DE" sz="1100" b="0" i="0">
                  <a:latin typeface="Cambria Math"/>
                  <a:ea typeface="Cambria Math"/>
                </a:rPr>
                <a:t>∅/</a:t>
              </a:r>
              <a:r>
                <a:rPr lang="de-DE" sz="1100" b="0" i="0">
                  <a:latin typeface="Cambria Math"/>
                </a:rPr>
                <a:t>𝑃_𝑚𝑎𝑥 </a:t>
              </a:r>
              <a:endParaRPr lang="de-DE" sz="1100"/>
            </a:p>
          </xdr:txBody>
        </xdr:sp>
      </mc:Fallback>
    </mc:AlternateContent>
    <xdr:clientData/>
  </xdr:oneCellAnchor>
  <xdr:oneCellAnchor>
    <xdr:from>
      <xdr:col>0</xdr:col>
      <xdr:colOff>176211</xdr:colOff>
      <xdr:row>49</xdr:row>
      <xdr:rowOff>104775</xdr:rowOff>
    </xdr:from>
    <xdr:ext cx="2347913" cy="600357"/>
    <mc:AlternateContent xmlns:mc="http://schemas.openxmlformats.org/markup-compatibility/2006" xmlns:a14="http://schemas.microsoft.com/office/drawing/2010/main">
      <mc:Choice Requires="a14">
        <xdr:sp macro="" textlink="">
          <xdr:nvSpPr>
            <xdr:cNvPr id="9" name="Textfeld 8"/>
            <xdr:cNvSpPr txBox="1"/>
          </xdr:nvSpPr>
          <xdr:spPr>
            <a:xfrm>
              <a:off x="176211" y="1061085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𝐹</m:t>
                    </m:r>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m:t>
                        </m:r>
                        <m:r>
                          <a:rPr lang="de-DE" sz="1100" b="0" i="1">
                            <a:latin typeface="Cambria Math"/>
                            <a:ea typeface="Cambria Math"/>
                          </a:rPr>
                          <m:t>𝑡</m:t>
                        </m:r>
                      </m:e>
                    </m:nary>
                    <m:r>
                      <a:rPr lang="de-DE" sz="1100" b="0" i="0">
                        <a:latin typeface="Cambria Math"/>
                      </a:rPr>
                      <m:t>−</m:t>
                    </m:r>
                    <m:r>
                      <m:rPr>
                        <m:sty m:val="p"/>
                      </m:rPr>
                      <a:rPr lang="de-DE" sz="1100" b="0" i="0">
                        <a:latin typeface="Cambria Math"/>
                      </a:rPr>
                      <m:t>b</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9" name="Textfeld 8"/>
            <xdr:cNvSpPr txBox="1"/>
          </xdr:nvSpPr>
          <xdr:spPr>
            <a:xfrm>
              <a:off x="176211" y="1061085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a:t>
              </a:r>
              <a:r>
                <a:rPr lang="de-DE" sz="1100" i="0">
                  <a:latin typeface="Cambria Math"/>
                </a:rPr>
                <a:t>∫1</a:t>
              </a:r>
              <a:r>
                <a:rPr lang="de-DE" sz="1100" b="0" i="0">
                  <a:latin typeface="Cambria Math"/>
                </a:rPr>
                <a:t>_0^𝑡</a:t>
              </a:r>
              <a:r>
                <a:rPr lang="de-DE" sz="1100" b="0" i="0">
                  <a:latin typeface="Cambria Math"/>
                  <a:ea typeface="Cambria Math"/>
                </a:rPr>
                <a:t>▒〖</a:t>
              </a:r>
              <a:r>
                <a:rPr lang="de-DE" sz="1100" b="0" i="0">
                  <a:latin typeface="Cambria Math"/>
                </a:rPr>
                <a:t>𝑝(𝑡)</a:t>
              </a:r>
              <a:r>
                <a:rPr lang="de-DE" sz="1100" b="0" i="0">
                  <a:latin typeface="Cambria Math"/>
                  <a:ea typeface="Cambria Math"/>
                </a:rPr>
                <a:t>⋅𝑑𝑡=𝑡〗</a:t>
              </a:r>
              <a:r>
                <a:rPr lang="de-DE" sz="1100" b="0" i="0">
                  <a:latin typeface="Cambria Math"/>
                </a:rPr>
                <a:t>−b</a:t>
              </a:r>
              <a:r>
                <a:rPr lang="de-DE" sz="1100" b="0" i="0">
                  <a:latin typeface="Cambria Math"/>
                  <a:ea typeface="Cambria Math"/>
                </a:rPr>
                <a:t>⋅𝑡^(𝑐+1)/(𝑐+1)</a:t>
              </a:r>
              <a:endParaRPr lang="de-DE" sz="1100"/>
            </a:p>
          </xdr:txBody>
        </xdr:sp>
      </mc:Fallback>
    </mc:AlternateContent>
    <xdr:clientData/>
  </xdr:oneCellAnchor>
  <xdr:oneCellAnchor>
    <xdr:from>
      <xdr:col>0</xdr:col>
      <xdr:colOff>9525</xdr:colOff>
      <xdr:row>66</xdr:row>
      <xdr:rowOff>80962</xdr:rowOff>
    </xdr:from>
    <xdr:ext cx="1724025" cy="450764"/>
    <mc:AlternateContent xmlns:mc="http://schemas.openxmlformats.org/markup-compatibility/2006" xmlns:a14="http://schemas.microsoft.com/office/drawing/2010/main">
      <mc:Choice Requires="a14">
        <xdr:sp macro="" textlink="">
          <xdr:nvSpPr>
            <xdr:cNvPr id="7" name="Textfeld 6"/>
            <xdr:cNvSpPr txBox="1"/>
          </xdr:nvSpPr>
          <xdr:spPr>
            <a:xfrm>
              <a:off x="9525" y="13082587"/>
              <a:ext cx="17240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7" name="Textfeld 6"/>
            <xdr:cNvSpPr txBox="1"/>
          </xdr:nvSpPr>
          <xdr:spPr>
            <a:xfrm>
              <a:off x="9525" y="13082587"/>
              <a:ext cx="17240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𝑝_𝑡ℎ1=𝑃_(𝑡ℎ,𝑁𝑒𝑛𝑛,𝐵𝐻𝐾𝑊1)/𝑃_(𝑡ℎ,𝑚𝑎𝑥) =</a:t>
              </a:r>
              <a:endParaRPr lang="de-DE" sz="1100"/>
            </a:p>
          </xdr:txBody>
        </xdr:sp>
      </mc:Fallback>
    </mc:AlternateContent>
    <xdr:clientData/>
  </xdr:oneCellAnchor>
  <xdr:oneCellAnchor>
    <xdr:from>
      <xdr:col>0</xdr:col>
      <xdr:colOff>271461</xdr:colOff>
      <xdr:row>71</xdr:row>
      <xdr:rowOff>219075</xdr:rowOff>
    </xdr:from>
    <xdr:ext cx="1443039" cy="565924"/>
    <mc:AlternateContent xmlns:mc="http://schemas.openxmlformats.org/markup-compatibility/2006" xmlns:a14="http://schemas.microsoft.com/office/drawing/2010/main">
      <mc:Choice Requires="a14">
        <xdr:sp macro="" textlink="">
          <xdr:nvSpPr>
            <xdr:cNvPr id="10" name="Textfeld 9"/>
            <xdr:cNvSpPr txBox="1"/>
          </xdr:nvSpPr>
          <xdr:spPr>
            <a:xfrm>
              <a:off x="271461" y="1417320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1</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10" name="Textfeld 9"/>
            <xdr:cNvSpPr txBox="1"/>
          </xdr:nvSpPr>
          <xdr:spPr>
            <a:xfrm>
              <a:off x="271461" y="1417320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𝑡_𝑠1=((1−𝑝_𝑡ℎ1)/𝑏)^(1/𝑐)=</a:t>
              </a:r>
              <a:endParaRPr lang="de-DE" sz="1100"/>
            </a:p>
          </xdr:txBody>
        </xdr:sp>
      </mc:Fallback>
    </mc:AlternateContent>
    <xdr:clientData/>
  </xdr:oneCellAnchor>
  <xdr:oneCellAnchor>
    <xdr:from>
      <xdr:col>0</xdr:col>
      <xdr:colOff>366710</xdr:colOff>
      <xdr:row>53</xdr:row>
      <xdr:rowOff>166687</xdr:rowOff>
    </xdr:from>
    <xdr:ext cx="4262440" cy="620234"/>
    <mc:AlternateContent xmlns:mc="http://schemas.openxmlformats.org/markup-compatibility/2006" xmlns:a14="http://schemas.microsoft.com/office/drawing/2010/main">
      <mc:Choice Requires="a14">
        <xdr:sp macro="" textlink="">
          <xdr:nvSpPr>
            <xdr:cNvPr id="11" name="Textfeld 10"/>
            <xdr:cNvSpPr txBox="1"/>
          </xdr:nvSpPr>
          <xdr:spPr>
            <a:xfrm>
              <a:off x="366710" y="11549062"/>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r>
                          <a:rPr lang="de-DE" sz="1100" b="0" i="1">
                            <a:latin typeface="Cambria Math"/>
                          </a:rPr>
                          <m:t>=1</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=1−</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1</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=1−(1−</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𝑚</m:t>
                            </m:r>
                          </m:num>
                          <m:den>
                            <m:r>
                              <a:rPr lang="de-DE" sz="1100" b="0" i="1">
                                <a:latin typeface="Cambria Math"/>
                                <a:ea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den>
                        </m:f>
                        <m:r>
                          <a:rPr lang="de-DE" sz="1100" b="0" i="1">
                            <a:latin typeface="Cambria Math"/>
                            <a:ea typeface="Cambria Math"/>
                          </a:rPr>
                          <m:t>=</m:t>
                        </m:r>
                        <m:bar>
                          <m:barPr>
                            <m:ctrlPr>
                              <a:rPr lang="de-DE" sz="1100" b="0" i="1">
                                <a:latin typeface="Cambria Math"/>
                                <a:ea typeface="Cambria Math"/>
                              </a:rPr>
                            </m:ctrlPr>
                          </m:barPr>
                          <m:e>
                            <m:r>
                              <a:rPr lang="de-DE" sz="1100" b="0" i="1">
                                <a:latin typeface="Cambria Math"/>
                                <a:ea typeface="Cambria Math"/>
                              </a:rPr>
                              <m:t>𝑚</m:t>
                            </m:r>
                          </m:e>
                        </m:bar>
                      </m:e>
                    </m:nary>
                  </m:oMath>
                </m:oMathPara>
              </a14:m>
              <a:endParaRPr lang="de-DE" sz="1100"/>
            </a:p>
          </xdr:txBody>
        </xdr:sp>
      </mc:Choice>
      <mc:Fallback xmlns="">
        <xdr:sp macro="" textlink="">
          <xdr:nvSpPr>
            <xdr:cNvPr id="11" name="Textfeld 10"/>
            <xdr:cNvSpPr txBox="1"/>
          </xdr:nvSpPr>
          <xdr:spPr>
            <a:xfrm>
              <a:off x="366710" y="11549062"/>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𝐹_𝐺𝑒𝑠𝑎𝑚𝑡=</a:t>
              </a:r>
              <a:r>
                <a:rPr lang="de-DE" sz="1100" i="0">
                  <a:latin typeface="Cambria Math"/>
                </a:rPr>
                <a:t>∫25_</a:t>
              </a:r>
              <a:r>
                <a:rPr lang="de-DE" sz="1100" b="0" i="0">
                  <a:latin typeface="Cambria Math"/>
                </a:rPr>
                <a:t>0^(𝑡=1)▒〖𝑝(𝑡)</a:t>
              </a:r>
              <a:r>
                <a:rPr lang="de-DE" sz="1100" b="0" i="0">
                  <a:latin typeface="Cambria Math"/>
                  <a:ea typeface="Cambria Math"/>
                </a:rPr>
                <a:t>⋅𝑑𝑡=1−𝑏⋅1^(𝑐+1)/(𝑐+1)=1−(1−𝑚_(0))⋅(1−𝑚)/(𝑚−𝑚_0 )=▁𝑚〗</a:t>
              </a:r>
              <a:endParaRPr lang="de-DE" sz="1100"/>
            </a:p>
          </xdr:txBody>
        </xdr:sp>
      </mc:Fallback>
    </mc:AlternateContent>
    <xdr:clientData/>
  </xdr:oneCellAnchor>
  <xdr:oneCellAnchor>
    <xdr:from>
      <xdr:col>0</xdr:col>
      <xdr:colOff>204786</xdr:colOff>
      <xdr:row>77</xdr:row>
      <xdr:rowOff>0</xdr:rowOff>
    </xdr:from>
    <xdr:ext cx="3443289" cy="619125"/>
    <mc:AlternateContent xmlns:mc="http://schemas.openxmlformats.org/markup-compatibility/2006" xmlns:a14="http://schemas.microsoft.com/office/drawing/2010/main">
      <mc:Choice Requires="a14">
        <xdr:sp macro="" textlink="">
          <xdr:nvSpPr>
            <xdr:cNvPr id="12" name="Textfeld 11"/>
            <xdr:cNvSpPr txBox="1"/>
          </xdr:nvSpPr>
          <xdr:spPr>
            <a:xfrm>
              <a:off x="204786" y="16706850"/>
              <a:ext cx="34432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  </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oMath>
                </m:oMathPara>
              </a14:m>
              <a:endParaRPr lang="de-DE" sz="1100" b="0">
                <a:solidFill>
                  <a:schemeClr val="tx1"/>
                </a:solidFill>
                <a:effectLst/>
                <a:ea typeface="+mn-ea"/>
                <a:cs typeface="+mn-cs"/>
              </a:endParaRPr>
            </a:p>
          </xdr:txBody>
        </xdr:sp>
      </mc:Choice>
      <mc:Fallback xmlns="">
        <xdr:sp macro="" textlink="">
          <xdr:nvSpPr>
            <xdr:cNvPr id="12" name="Textfeld 11"/>
            <xdr:cNvSpPr txBox="1"/>
          </xdr:nvSpPr>
          <xdr:spPr>
            <a:xfrm>
              <a:off x="204786" y="16706850"/>
              <a:ext cx="34432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𝐹_𝐵𝐻𝐾𝑊1=𝐹_𝐺𝑒𝑠𝑎𝑚𝑡−∫1_0^(𝑡_𝑠1)</a:t>
              </a:r>
              <a:r>
                <a:rPr lang="de-DE" sz="1100" b="0" i="0">
                  <a:latin typeface="Cambria Math"/>
                  <a:ea typeface="Cambria Math"/>
                </a:rPr>
                <a:t>▒〖</a:t>
              </a:r>
              <a:r>
                <a:rPr lang="de-DE" sz="1100" b="0" i="0">
                  <a:latin typeface="Cambria Math"/>
                </a:rPr>
                <a:t>𝑝(𝑡)</a:t>
              </a:r>
              <a:r>
                <a:rPr lang="de-DE" sz="1100" b="0" i="0">
                  <a:latin typeface="Cambria Math"/>
                  <a:ea typeface="Cambria Math"/>
                </a:rPr>
                <a:t>⋅𝑑𝑡  〗</a:t>
              </a:r>
              <a:r>
                <a:rPr lang="de-DE" sz="1100" b="0" i="0">
                  <a:solidFill>
                    <a:schemeClr val="tx1"/>
                  </a:solidFill>
                  <a:effectLst/>
                  <a:latin typeface="Cambria Math"/>
                  <a:ea typeface="+mn-ea"/>
                  <a:cs typeface="+mn-cs"/>
                </a:rPr>
                <a:t>+𝑝_𝑡ℎ1⋅𝑡_𝑠1</a:t>
              </a:r>
              <a:endParaRPr lang="de-DE" sz="1100" b="0">
                <a:solidFill>
                  <a:schemeClr val="tx1"/>
                </a:solidFill>
                <a:effectLst/>
                <a:ea typeface="+mn-ea"/>
                <a:cs typeface="+mn-cs"/>
              </a:endParaRPr>
            </a:p>
          </xdr:txBody>
        </xdr:sp>
      </mc:Fallback>
    </mc:AlternateContent>
    <xdr:clientData/>
  </xdr:oneCellAnchor>
  <xdr:oneCellAnchor>
    <xdr:from>
      <xdr:col>0</xdr:col>
      <xdr:colOff>304801</xdr:colOff>
      <xdr:row>80</xdr:row>
      <xdr:rowOff>47625</xdr:rowOff>
    </xdr:from>
    <xdr:ext cx="3000374" cy="542926"/>
    <mc:AlternateContent xmlns:mc="http://schemas.openxmlformats.org/markup-compatibility/2006" xmlns:a14="http://schemas.microsoft.com/office/drawing/2010/main">
      <mc:Choice Requires="a14">
        <xdr:sp macro="" textlink="">
          <xdr:nvSpPr>
            <xdr:cNvPr id="13" name="Textfeld 12"/>
            <xdr:cNvSpPr txBox="1"/>
          </xdr:nvSpPr>
          <xdr:spPr>
            <a:xfrm>
              <a:off x="304801" y="15944850"/>
              <a:ext cx="3000374"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r>
                      <a:rPr lang="de-DE" sz="1100" b="0" i="1">
                        <a:solidFill>
                          <a:schemeClr val="tx1"/>
                        </a:solidFill>
                        <a:effectLst/>
                        <a:latin typeface="Cambria Math"/>
                        <a:ea typeface="Cambria Math"/>
                        <a:cs typeface="+mn-cs"/>
                      </a:rPr>
                      <m:t>=</m:t>
                    </m:r>
                  </m:oMath>
                </m:oMathPara>
              </a14:m>
              <a:endParaRPr lang="de-DE" sz="1100"/>
            </a:p>
          </xdr:txBody>
        </xdr:sp>
      </mc:Choice>
      <mc:Fallback xmlns="">
        <xdr:sp macro="" textlink="">
          <xdr:nvSpPr>
            <xdr:cNvPr id="13" name="Textfeld 12"/>
            <xdr:cNvSpPr txBox="1"/>
          </xdr:nvSpPr>
          <xdr:spPr>
            <a:xfrm>
              <a:off x="304801" y="15944850"/>
              <a:ext cx="3000374"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solidFill>
                    <a:schemeClr val="tx1"/>
                  </a:solidFill>
                  <a:effectLst/>
                  <a:latin typeface="Cambria Math"/>
                  <a:ea typeface="+mn-ea"/>
                  <a:cs typeface="+mn-cs"/>
                </a:rPr>
                <a:t>𝐹_𝐵𝐻𝐾𝑊1=m−(𝑡_𝑠1−𝑏</a:t>
              </a:r>
              <a:r>
                <a:rPr lang="de-DE" sz="1100" b="0" i="0">
                  <a:solidFill>
                    <a:schemeClr val="tx1"/>
                  </a:solidFill>
                  <a:effectLst/>
                  <a:latin typeface="Cambria Math"/>
                  <a:ea typeface="Cambria Math"/>
                  <a:cs typeface="+mn-cs"/>
                </a:rPr>
                <a:t>⋅〖𝑡_𝑠1〗^(𝑐+1)/(𝑐+1))</a:t>
              </a:r>
              <a:r>
                <a:rPr lang="de-DE" sz="1100" b="0" i="0">
                  <a:solidFill>
                    <a:schemeClr val="tx1"/>
                  </a:solidFill>
                  <a:effectLst/>
                  <a:latin typeface="Cambria Math"/>
                  <a:ea typeface="+mn-ea"/>
                  <a:cs typeface="+mn-cs"/>
                </a:rPr>
                <a:t>+𝑝_𝑡ℎ1</a:t>
              </a:r>
              <a:r>
                <a:rPr lang="de-DE" sz="1100" b="0" i="0">
                  <a:solidFill>
                    <a:schemeClr val="tx1"/>
                  </a:solidFill>
                  <a:effectLst/>
                  <a:latin typeface="Cambria Math"/>
                  <a:ea typeface="Cambria Math"/>
                  <a:cs typeface="+mn-cs"/>
                </a:rPr>
                <a:t>⋅𝑡_𝑠1=</a:t>
              </a:r>
              <a:endParaRPr lang="de-DE" sz="1100"/>
            </a:p>
          </xdr:txBody>
        </xdr:sp>
      </mc:Fallback>
    </mc:AlternateContent>
    <xdr:clientData/>
  </xdr:oneCellAnchor>
  <xdr:oneCellAnchor>
    <xdr:from>
      <xdr:col>0</xdr:col>
      <xdr:colOff>9524</xdr:colOff>
      <xdr:row>85</xdr:row>
      <xdr:rowOff>61911</xdr:rowOff>
    </xdr:from>
    <xdr:ext cx="5419725" cy="500063"/>
    <mc:AlternateContent xmlns:mc="http://schemas.openxmlformats.org/markup-compatibility/2006" xmlns:a14="http://schemas.microsoft.com/office/drawing/2010/main">
      <mc:Choice Requires="a14">
        <xdr:sp macro="" textlink="">
          <xdr:nvSpPr>
            <xdr:cNvPr id="14" name="Textfeld 13"/>
            <xdr:cNvSpPr txBox="1"/>
          </xdr:nvSpPr>
          <xdr:spPr>
            <a:xfrm>
              <a:off x="9524" y="16911636"/>
              <a:ext cx="5419725" cy="500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𝑡h</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𝑡h</m:t>
                        </m:r>
                        <m:r>
                          <a:rPr lang="de-DE" sz="1100" b="0" i="1">
                            <a:latin typeface="Cambria Math"/>
                            <a:ea typeface="Cambria Math"/>
                          </a:rPr>
                          <m:t>,</m:t>
                        </m:r>
                        <m:r>
                          <a:rPr lang="de-DE" sz="1100" b="0" i="1">
                            <a:latin typeface="Cambria Math"/>
                            <a:ea typeface="Cambria Math"/>
                          </a:rPr>
                          <m:t>𝐵𝑒𝑑</m:t>
                        </m:r>
                        <m:r>
                          <a:rPr lang="de-DE" sz="1100" b="0" i="1">
                            <a:latin typeface="Cambria Math"/>
                            <a:ea typeface="Cambria Math"/>
                          </a:rPr>
                          <m:t>.</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𝑚</m:t>
                        </m:r>
                      </m:den>
                    </m:f>
                    <m:r>
                      <a:rPr lang="de-DE" sz="1100" b="0" i="1">
                        <a:latin typeface="Cambria Math"/>
                        <a:ea typeface="Cambria Math"/>
                      </a:rPr>
                      <m:t>⋅</m:t>
                    </m:r>
                    <m:d>
                      <m:dPr>
                        <m:ctrlPr>
                          <a:rPr lang="de-DE" sz="1100" b="0" i="1">
                            <a:latin typeface="Cambria Math"/>
                            <a:ea typeface="Cambria Math"/>
                          </a:rPr>
                        </m:ctrlPr>
                      </m:dPr>
                      <m:e>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d>
                    <m:r>
                      <a:rPr lang="de-DE" sz="1100" b="0" i="1">
                        <a:latin typeface="Cambria Math"/>
                        <a:ea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r>
                          <a:rPr lang="de-DE" sz="1100" b="0" i="1">
                            <a:solidFill>
                              <a:schemeClr val="tx1"/>
                            </a:solidFill>
                            <a:effectLst/>
                            <a:latin typeface="Cambria Math"/>
                            <a:ea typeface="+mn-ea"/>
                            <a:cs typeface="+mn-cs"/>
                          </a:rPr>
                          <m:t>.</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4" name="Textfeld 13"/>
            <xdr:cNvSpPr txBox="1"/>
          </xdr:nvSpPr>
          <xdr:spPr>
            <a:xfrm>
              <a:off x="9524" y="16911636"/>
              <a:ext cx="5419725" cy="500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𝐸_(𝑡ℎ,𝐵𝐻𝐾𝑊1)=𝐹_𝐵𝐻𝐾𝑊1/𝐹_𝐺𝑒𝑠𝑎𝑚𝑡 </a:t>
              </a:r>
              <a:r>
                <a:rPr lang="de-DE" sz="1100" b="0" i="0">
                  <a:latin typeface="Cambria Math"/>
                  <a:ea typeface="Cambria Math"/>
                </a:rPr>
                <a:t>⋅𝐸_(𝑡ℎ,𝐵𝑒𝑑.)=1/𝑚⋅(</a:t>
              </a:r>
              <a:r>
                <a:rPr lang="de-DE" sz="1100" b="0" i="0">
                  <a:solidFill>
                    <a:schemeClr val="tx1"/>
                  </a:solidFill>
                  <a:effectLst/>
                  <a:latin typeface="Cambria Math"/>
                  <a:ea typeface="+mn-ea"/>
                  <a:cs typeface="+mn-cs"/>
                </a:rPr>
                <a:t>m−(𝑡_𝑠1−𝑏⋅〖𝑡_𝑠1〗^(𝑐+1)/(𝑐+1))+𝑝_𝑡ℎ1⋅𝑡_𝑠1 )</a:t>
              </a:r>
              <a:r>
                <a:rPr lang="de-DE" sz="1100" b="0" i="0">
                  <a:latin typeface="Cambria Math"/>
                  <a:ea typeface="Cambria Math"/>
                </a:rPr>
                <a:t>⋅</a:t>
              </a:r>
              <a:r>
                <a:rPr lang="de-DE" sz="1100" b="0" i="0">
                  <a:solidFill>
                    <a:schemeClr val="tx1"/>
                  </a:solidFill>
                  <a:effectLst/>
                  <a:latin typeface="Cambria Math"/>
                  <a:ea typeface="+mn-ea"/>
                  <a:cs typeface="+mn-cs"/>
                </a:rPr>
                <a:t>𝐸_(𝑡ℎ,𝐵𝑒𝑑.)=</a:t>
              </a:r>
              <a:endParaRPr lang="de-DE" sz="1100"/>
            </a:p>
          </xdr:txBody>
        </xdr:sp>
      </mc:Fallback>
    </mc:AlternateContent>
    <xdr:clientData/>
  </xdr:oneCellAnchor>
  <xdr:oneCellAnchor>
    <xdr:from>
      <xdr:col>0</xdr:col>
      <xdr:colOff>0</xdr:colOff>
      <xdr:row>90</xdr:row>
      <xdr:rowOff>104775</xdr:rowOff>
    </xdr:from>
    <xdr:ext cx="1733549" cy="450764"/>
    <mc:AlternateContent xmlns:mc="http://schemas.openxmlformats.org/markup-compatibility/2006" xmlns:a14="http://schemas.microsoft.com/office/drawing/2010/main">
      <mc:Choice Requires="a14">
        <xdr:sp macro="" textlink="">
          <xdr:nvSpPr>
            <xdr:cNvPr id="15" name="Textfeld 14"/>
            <xdr:cNvSpPr txBox="1"/>
          </xdr:nvSpPr>
          <xdr:spPr>
            <a:xfrm>
              <a:off x="0" y="17907000"/>
              <a:ext cx="17335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b="0" i="1">
                            <a:latin typeface="Cambria Math"/>
                          </a:rPr>
                        </m:ctrlPr>
                      </m:sSubPr>
                      <m:e>
                        <m:r>
                          <a:rPr lang="de-DE" sz="1100" b="0" i="1">
                            <a:latin typeface="Cambria Math"/>
                          </a:rPr>
                          <m:t>𝐵h</m:t>
                        </m:r>
                      </m:e>
                      <m:sub>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den>
                    </m:f>
                    <m:r>
                      <a:rPr lang="de-DE" sz="1100" b="0" i="1">
                        <a:latin typeface="Cambria Math"/>
                      </a:rPr>
                      <m:t>=</m:t>
                    </m:r>
                  </m:oMath>
                </m:oMathPara>
              </a14:m>
              <a:endParaRPr lang="de-DE" sz="1100"/>
            </a:p>
          </xdr:txBody>
        </xdr:sp>
      </mc:Choice>
      <mc:Fallback xmlns="">
        <xdr:sp macro="" textlink="">
          <xdr:nvSpPr>
            <xdr:cNvPr id="15" name="Textfeld 14"/>
            <xdr:cNvSpPr txBox="1"/>
          </xdr:nvSpPr>
          <xdr:spPr>
            <a:xfrm>
              <a:off x="0" y="17907000"/>
              <a:ext cx="17335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〖𝐵ℎ〗_1=</a:t>
              </a:r>
              <a:r>
                <a:rPr lang="de-DE" sz="1100" b="0" i="0">
                  <a:solidFill>
                    <a:schemeClr val="tx1"/>
                  </a:solidFill>
                  <a:effectLst/>
                  <a:latin typeface="Cambria Math"/>
                  <a:ea typeface="+mn-ea"/>
                  <a:cs typeface="+mn-cs"/>
                </a:rPr>
                <a:t>𝐸_(𝑡ℎ,𝐵𝐻𝐾𝑊1)/</a:t>
              </a:r>
              <a:r>
                <a:rPr lang="de-DE" sz="1100" b="0" i="0">
                  <a:latin typeface="Cambria Math"/>
                </a:rPr>
                <a:t>𝑃_(𝑡ℎ,𝑁𝑒𝑛𝑛,𝐵𝐻𝐾𝑊1) =</a:t>
              </a:r>
              <a:endParaRPr lang="de-DE" sz="1100"/>
            </a:p>
          </xdr:txBody>
        </xdr:sp>
      </mc:Fallback>
    </mc:AlternateContent>
    <xdr:clientData/>
  </xdr:oneCellAnchor>
  <xdr:oneCellAnchor>
    <xdr:from>
      <xdr:col>0</xdr:col>
      <xdr:colOff>200025</xdr:colOff>
      <xdr:row>94</xdr:row>
      <xdr:rowOff>66675</xdr:rowOff>
    </xdr:from>
    <xdr:ext cx="1905000" cy="423834"/>
    <mc:AlternateContent xmlns:mc="http://schemas.openxmlformats.org/markup-compatibility/2006" xmlns:a14="http://schemas.microsoft.com/office/drawing/2010/main">
      <mc:Choice Requires="a14">
        <xdr:sp macro="" textlink="">
          <xdr:nvSpPr>
            <xdr:cNvPr id="16" name="Textfeld 15"/>
            <xdr:cNvSpPr txBox="1"/>
          </xdr:nvSpPr>
          <xdr:spPr>
            <a:xfrm>
              <a:off x="200025" y="18611850"/>
              <a:ext cx="190500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1</m:t>
                            </m:r>
                          </m:sub>
                        </m:sSub>
                      </m:num>
                      <m:den>
                        <m:r>
                          <a:rPr lang="de-DE" sz="1100" b="0" i="1">
                            <a:latin typeface="Cambria Math"/>
                          </a:rPr>
                          <m:t>𝑁h</m:t>
                        </m:r>
                      </m:den>
                    </m:f>
                    <m:r>
                      <a:rPr lang="de-DE" sz="1100" b="0" i="1">
                        <a:latin typeface="Cambria Math"/>
                      </a:rPr>
                      <m:t>=</m:t>
                    </m:r>
                  </m:oMath>
                </m:oMathPara>
              </a14:m>
              <a:endParaRPr lang="de-DE" sz="1100"/>
            </a:p>
          </xdr:txBody>
        </xdr:sp>
      </mc:Choice>
      <mc:Fallback xmlns="">
        <xdr:sp macro="" textlink="">
          <xdr:nvSpPr>
            <xdr:cNvPr id="16" name="Textfeld 15"/>
            <xdr:cNvSpPr txBox="1"/>
          </xdr:nvSpPr>
          <xdr:spPr>
            <a:xfrm>
              <a:off x="200025" y="18611850"/>
              <a:ext cx="190500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𝑡_𝐸1=〖𝐵ℎ〗_1/𝑁ℎ=</a:t>
              </a:r>
              <a:endParaRPr lang="de-DE" sz="1100"/>
            </a:p>
          </xdr:txBody>
        </xdr:sp>
      </mc:Fallback>
    </mc:AlternateContent>
    <xdr:clientData/>
  </xdr:oneCellAnchor>
  <xdr:twoCellAnchor>
    <xdr:from>
      <xdr:col>0</xdr:col>
      <xdr:colOff>123826</xdr:colOff>
      <xdr:row>18</xdr:row>
      <xdr:rowOff>85726</xdr:rowOff>
    </xdr:from>
    <xdr:to>
      <xdr:col>5</xdr:col>
      <xdr:colOff>561975</xdr:colOff>
      <xdr:row>32</xdr:row>
      <xdr:rowOff>123826</xdr:rowOff>
    </xdr:to>
    <xdr:graphicFrame macro="">
      <xdr:nvGraphicFramePr>
        <xdr:cNvPr id="17" name="Diagramm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219075</xdr:colOff>
      <xdr:row>115</xdr:row>
      <xdr:rowOff>114300</xdr:rowOff>
    </xdr:from>
    <xdr:ext cx="3557589" cy="619125"/>
    <mc:AlternateContent xmlns:mc="http://schemas.openxmlformats.org/markup-compatibility/2006" xmlns:a14="http://schemas.microsoft.com/office/drawing/2010/main">
      <mc:Choice Requires="a14">
        <xdr:sp macro="" textlink="">
          <xdr:nvSpPr>
            <xdr:cNvPr id="18" name="Textfeld 17"/>
            <xdr:cNvSpPr txBox="1"/>
          </xdr:nvSpPr>
          <xdr:spPr>
            <a:xfrm>
              <a:off x="219075" y="22717125"/>
              <a:ext cx="35575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𝐵𝐻𝐾𝑊</m:t>
                        </m:r>
                        <m:r>
                          <a:rPr lang="de-DE" sz="1100" b="0" i="1">
                            <a:latin typeface="Cambria Math"/>
                          </a:rPr>
                          <m:t>2</m:t>
                        </m:r>
                      </m:sub>
                    </m:sSub>
                    <m:r>
                      <a:rPr lang="de-DE" sz="1100" b="0" i="1">
                        <a:latin typeface="Cambria Math"/>
                      </a:rPr>
                      <m:t>=</m:t>
                    </m:r>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  </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oMath>
                </m:oMathPara>
              </a14:m>
              <a:endParaRPr lang="de-DE" sz="1100" b="0">
                <a:solidFill>
                  <a:schemeClr val="tx1"/>
                </a:solidFill>
                <a:effectLst/>
                <a:ea typeface="+mn-ea"/>
                <a:cs typeface="+mn-cs"/>
              </a:endParaRPr>
            </a:p>
          </xdr:txBody>
        </xdr:sp>
      </mc:Choice>
      <mc:Fallback xmlns="">
        <xdr:sp macro="" textlink="">
          <xdr:nvSpPr>
            <xdr:cNvPr id="18" name="Textfeld 17"/>
            <xdr:cNvSpPr txBox="1"/>
          </xdr:nvSpPr>
          <xdr:spPr>
            <a:xfrm>
              <a:off x="219075" y="22717125"/>
              <a:ext cx="3557589"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𝐹_𝐵𝐻𝐾𝑊2=𝐹_𝐺𝑒𝑠𝑎𝑚𝑡−∫1_0^(𝑡_𝑠2)</a:t>
              </a:r>
              <a:r>
                <a:rPr lang="de-DE" sz="1100" b="0" i="0">
                  <a:latin typeface="Cambria Math"/>
                  <a:ea typeface="Cambria Math"/>
                </a:rPr>
                <a:t>▒〖</a:t>
              </a:r>
              <a:r>
                <a:rPr lang="de-DE" sz="1100" b="0" i="0">
                  <a:latin typeface="Cambria Math"/>
                </a:rPr>
                <a:t>𝑝(𝑡)</a:t>
              </a:r>
              <a:r>
                <a:rPr lang="de-DE" sz="1100" b="0" i="0">
                  <a:latin typeface="Cambria Math"/>
                  <a:ea typeface="Cambria Math"/>
                </a:rPr>
                <a:t>⋅𝑑𝑡  〗</a:t>
              </a:r>
              <a:r>
                <a:rPr lang="de-DE" sz="1100" b="0" i="0">
                  <a:solidFill>
                    <a:schemeClr val="tx1"/>
                  </a:solidFill>
                  <a:effectLst/>
                  <a:latin typeface="Cambria Math"/>
                  <a:ea typeface="+mn-ea"/>
                  <a:cs typeface="+mn-cs"/>
                </a:rPr>
                <a:t>+𝑝_𝑡ℎ2⋅𝑡_𝑠2−𝐹_𝐵𝐻𝐾𝑊1</a:t>
              </a:r>
              <a:endParaRPr lang="de-DE" sz="1100" b="0">
                <a:solidFill>
                  <a:schemeClr val="tx1"/>
                </a:solidFill>
                <a:effectLst/>
                <a:ea typeface="+mn-ea"/>
                <a:cs typeface="+mn-cs"/>
              </a:endParaRPr>
            </a:p>
          </xdr:txBody>
        </xdr:sp>
      </mc:Fallback>
    </mc:AlternateContent>
    <xdr:clientData/>
  </xdr:oneCellAnchor>
  <xdr:oneCellAnchor>
    <xdr:from>
      <xdr:col>0</xdr:col>
      <xdr:colOff>323850</xdr:colOff>
      <xdr:row>126</xdr:row>
      <xdr:rowOff>57150</xdr:rowOff>
    </xdr:from>
    <xdr:ext cx="3752850" cy="542926"/>
    <mc:AlternateContent xmlns:mc="http://schemas.openxmlformats.org/markup-compatibility/2006" xmlns:a14="http://schemas.microsoft.com/office/drawing/2010/main">
      <mc:Choice Requires="a14">
        <xdr:sp macro="" textlink="">
          <xdr:nvSpPr>
            <xdr:cNvPr id="20" name="Textfeld 19"/>
            <xdr:cNvSpPr txBox="1"/>
          </xdr:nvSpPr>
          <xdr:spPr>
            <a:xfrm>
              <a:off x="323850" y="25441275"/>
              <a:ext cx="3752850"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m</m:t>
                    </m:r>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2</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2</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𝐹</m:t>
                        </m:r>
                      </m:e>
                      <m:sub>
                        <m:r>
                          <a:rPr lang="de-DE" sz="1100" b="0" i="1">
                            <a:solidFill>
                              <a:schemeClr val="tx1"/>
                            </a:solidFill>
                            <a:effectLst/>
                            <a:latin typeface="Cambria Math"/>
                            <a:ea typeface="Cambria Math"/>
                            <a:cs typeface="+mn-cs"/>
                          </a:rPr>
                          <m:t>𝐵𝐻𝐾𝑊</m:t>
                        </m:r>
                        <m:r>
                          <a:rPr lang="de-DE" sz="1100" b="0" i="1">
                            <a:solidFill>
                              <a:schemeClr val="tx1"/>
                            </a:solidFill>
                            <a:effectLst/>
                            <a:latin typeface="Cambria Math"/>
                            <a:ea typeface="Cambria Math"/>
                            <a:cs typeface="+mn-cs"/>
                          </a:rPr>
                          <m:t>1</m:t>
                        </m:r>
                      </m:sub>
                    </m:sSub>
                    <m:r>
                      <a:rPr lang="de-DE" sz="1100" b="0" i="1">
                        <a:solidFill>
                          <a:schemeClr val="tx1"/>
                        </a:solidFill>
                        <a:effectLst/>
                        <a:latin typeface="Cambria Math"/>
                        <a:ea typeface="Cambria Math"/>
                        <a:cs typeface="+mn-cs"/>
                      </a:rPr>
                      <m:t>=</m:t>
                    </m:r>
                  </m:oMath>
                </m:oMathPara>
              </a14:m>
              <a:endParaRPr lang="de-DE" sz="1100"/>
            </a:p>
          </xdr:txBody>
        </xdr:sp>
      </mc:Choice>
      <mc:Fallback xmlns="">
        <xdr:sp macro="" textlink="">
          <xdr:nvSpPr>
            <xdr:cNvPr id="20" name="Textfeld 19"/>
            <xdr:cNvSpPr txBox="1"/>
          </xdr:nvSpPr>
          <xdr:spPr>
            <a:xfrm>
              <a:off x="323850" y="25441275"/>
              <a:ext cx="3752850" cy="542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solidFill>
                    <a:schemeClr val="tx1"/>
                  </a:solidFill>
                  <a:effectLst/>
                  <a:latin typeface="Cambria Math"/>
                  <a:ea typeface="+mn-ea"/>
                  <a:cs typeface="+mn-cs"/>
                </a:rPr>
                <a:t>𝐹_𝐵𝐻𝐾𝑊2=m−(𝑡_𝑠2−𝑏</a:t>
              </a:r>
              <a:r>
                <a:rPr lang="de-DE" sz="1100" b="0" i="0">
                  <a:solidFill>
                    <a:schemeClr val="tx1"/>
                  </a:solidFill>
                  <a:effectLst/>
                  <a:latin typeface="Cambria Math"/>
                  <a:ea typeface="Cambria Math"/>
                  <a:cs typeface="+mn-cs"/>
                </a:rPr>
                <a:t>⋅〖𝑡_𝑠2〗^(𝑐+1)/(𝑐+1))</a:t>
              </a:r>
              <a:r>
                <a:rPr lang="de-DE" sz="1100" b="0" i="0">
                  <a:solidFill>
                    <a:schemeClr val="tx1"/>
                  </a:solidFill>
                  <a:effectLst/>
                  <a:latin typeface="Cambria Math"/>
                  <a:ea typeface="+mn-ea"/>
                  <a:cs typeface="+mn-cs"/>
                </a:rPr>
                <a:t>+𝑝_𝑡ℎ2</a:t>
              </a:r>
              <a:r>
                <a:rPr lang="de-DE" sz="1100" b="0" i="0">
                  <a:solidFill>
                    <a:schemeClr val="tx1"/>
                  </a:solidFill>
                  <a:effectLst/>
                  <a:latin typeface="Cambria Math"/>
                  <a:ea typeface="Cambria Math"/>
                  <a:cs typeface="+mn-cs"/>
                </a:rPr>
                <a:t>⋅𝑡_𝑠2−𝐹_𝐵𝐻𝐾𝑊1=</a:t>
              </a:r>
              <a:endParaRPr lang="de-DE" sz="1100"/>
            </a:p>
          </xdr:txBody>
        </xdr:sp>
      </mc:Fallback>
    </mc:AlternateContent>
    <xdr:clientData/>
  </xdr:oneCellAnchor>
  <xdr:oneCellAnchor>
    <xdr:from>
      <xdr:col>0</xdr:col>
      <xdr:colOff>581025</xdr:colOff>
      <xdr:row>119</xdr:row>
      <xdr:rowOff>66675</xdr:rowOff>
    </xdr:from>
    <xdr:ext cx="2743200" cy="450764"/>
    <mc:AlternateContent xmlns:mc="http://schemas.openxmlformats.org/markup-compatibility/2006" xmlns:a14="http://schemas.microsoft.com/office/drawing/2010/main">
      <mc:Choice Requires="a14">
        <xdr:sp macro="" textlink="">
          <xdr:nvSpPr>
            <xdr:cNvPr id="21" name="Textfeld 20"/>
            <xdr:cNvSpPr txBox="1"/>
          </xdr:nvSpPr>
          <xdr:spPr>
            <a:xfrm>
              <a:off x="581025" y="23507700"/>
              <a:ext cx="2743200"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2</m:t>
                            </m:r>
                          </m:sub>
                        </m:sSub>
                      </m:num>
                      <m:den>
                        <m:sSub>
                          <m:sSubPr>
                            <m:ctrlPr>
                              <a:rPr lang="de-DE" sz="1100" b="0" i="1">
                                <a:latin typeface="Cambria Math"/>
                              </a:rPr>
                            </m:ctrlPr>
                          </m:sSubPr>
                          <m:e>
                            <m:r>
                              <a:rPr lang="de-DE" sz="1100" b="0" i="1">
                                <a:latin typeface="Cambria Math"/>
                              </a:rPr>
                              <m:t>𝑃</m:t>
                            </m:r>
                          </m:e>
                          <m:sub>
                            <m:r>
                              <a:rPr lang="de-DE" sz="1100" b="0" i="1">
                                <a:latin typeface="Cambria Math"/>
                              </a:rPr>
                              <m:t>𝑡h</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21" name="Textfeld 20"/>
            <xdr:cNvSpPr txBox="1"/>
          </xdr:nvSpPr>
          <xdr:spPr>
            <a:xfrm>
              <a:off x="581025" y="23507700"/>
              <a:ext cx="2743200"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𝑝_𝑡ℎ2=(𝑃_(𝑡ℎ,𝑁𝑒𝑛𝑛,𝐵𝐻𝐾𝑊1)+𝑃_(𝑡ℎ,𝑁𝑒𝑛𝑛,𝐵𝐻𝐾𝑊2))/𝑃_(𝑡ℎ,𝑚𝑎𝑥) =</a:t>
              </a:r>
              <a:endParaRPr lang="de-DE" sz="1100"/>
            </a:p>
          </xdr:txBody>
        </xdr:sp>
      </mc:Fallback>
    </mc:AlternateContent>
    <xdr:clientData/>
  </xdr:oneCellAnchor>
  <xdr:oneCellAnchor>
    <xdr:from>
      <xdr:col>0</xdr:col>
      <xdr:colOff>971550</xdr:colOff>
      <xdr:row>121</xdr:row>
      <xdr:rowOff>142875</xdr:rowOff>
    </xdr:from>
    <xdr:ext cx="1443039" cy="518299"/>
    <mc:AlternateContent xmlns:mc="http://schemas.openxmlformats.org/markup-compatibility/2006" xmlns:a14="http://schemas.microsoft.com/office/drawing/2010/main">
      <mc:Choice Requires="a14">
        <xdr:sp macro="" textlink="">
          <xdr:nvSpPr>
            <xdr:cNvPr id="22" name="Textfeld 21"/>
            <xdr:cNvSpPr txBox="1"/>
          </xdr:nvSpPr>
          <xdr:spPr>
            <a:xfrm>
              <a:off x="971550" y="24193500"/>
              <a:ext cx="1443039" cy="51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𝑡h</m:t>
                                    </m:r>
                                    <m:r>
                                      <a:rPr lang="de-DE" sz="1100" b="0" i="1">
                                        <a:latin typeface="Cambria Math"/>
                                      </a:rPr>
                                      <m:t>2</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22" name="Textfeld 21"/>
            <xdr:cNvSpPr txBox="1"/>
          </xdr:nvSpPr>
          <xdr:spPr>
            <a:xfrm>
              <a:off x="971550" y="24193500"/>
              <a:ext cx="1443039" cy="518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𝑡_𝑠2=((1−𝑝_𝑡ℎ2)/𝑏)^(1/𝑐)=</a:t>
              </a:r>
              <a:endParaRPr lang="de-DE" sz="1100"/>
            </a:p>
          </xdr:txBody>
        </xdr:sp>
      </mc:Fallback>
    </mc:AlternateContent>
    <xdr:clientData/>
  </xdr:oneCellAnchor>
  <xdr:oneCellAnchor>
    <xdr:from>
      <xdr:col>0</xdr:col>
      <xdr:colOff>247650</xdr:colOff>
      <xdr:row>135</xdr:row>
      <xdr:rowOff>66675</xdr:rowOff>
    </xdr:from>
    <xdr:ext cx="2667000" cy="466474"/>
    <mc:AlternateContent xmlns:mc="http://schemas.openxmlformats.org/markup-compatibility/2006" xmlns:a14="http://schemas.microsoft.com/office/drawing/2010/main">
      <mc:Choice Requires="a14">
        <xdr:sp macro="" textlink="">
          <xdr:nvSpPr>
            <xdr:cNvPr id="23" name="Textfeld 22"/>
            <xdr:cNvSpPr txBox="1"/>
          </xdr:nvSpPr>
          <xdr:spPr>
            <a:xfrm>
              <a:off x="247650" y="27355800"/>
              <a:ext cx="2667000" cy="466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𝐵h</m:t>
                        </m:r>
                      </m:e>
                      <m:sub>
                        <m:r>
                          <a:rPr lang="de-DE" sz="1100" b="0" i="1">
                            <a:latin typeface="Cambria Math"/>
                          </a:rPr>
                          <m:t>2</m:t>
                        </m:r>
                      </m:sub>
                    </m:sSub>
                    <m:r>
                      <a:rPr lang="de-DE" sz="1100" b="0" i="1">
                        <a:latin typeface="Cambria Math"/>
                      </a:rPr>
                      <m:t>=</m:t>
                    </m:r>
                    <m:f>
                      <m:fPr>
                        <m:ctrlPr>
                          <a:rPr lang="de-DE" sz="1100" b="0" i="1">
                            <a:latin typeface="Cambria Math"/>
                            <a:ea typeface="Cambria Math"/>
                          </a:rPr>
                        </m:ctrlPr>
                      </m:fPr>
                      <m:num>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num>
                      <m:den>
                        <m:sSub>
                          <m:sSubPr>
                            <m:ctrlPr>
                              <a:rPr lang="de-DE" sz="1100" b="0" i="1">
                                <a:latin typeface="Cambria Math"/>
                                <a:ea typeface="Cambria Math"/>
                              </a:rPr>
                            </m:ctrlPr>
                          </m:sSubPr>
                          <m:e>
                            <m:r>
                              <a:rPr lang="de-DE" sz="1100" b="0" i="1">
                                <a:latin typeface="Cambria Math"/>
                                <a:ea typeface="Cambria Math"/>
                              </a:rPr>
                              <m:t>𝑃</m:t>
                            </m:r>
                          </m:e>
                          <m:sub>
                            <m:r>
                              <a:rPr lang="de-DE" sz="1100" b="0" i="1">
                                <a:latin typeface="Cambria Math"/>
                                <a:ea typeface="Cambria Math"/>
                              </a:rPr>
                              <m:t>𝑡h</m:t>
                            </m:r>
                            <m:r>
                              <a:rPr lang="de-DE" sz="1100" b="0" i="1">
                                <a:latin typeface="Cambria Math"/>
                                <a:ea typeface="Cambria Math"/>
                              </a:rPr>
                              <m:t>,</m:t>
                            </m:r>
                            <m:r>
                              <a:rPr lang="de-DE" sz="1100" b="0" i="1">
                                <a:latin typeface="Cambria Math"/>
                                <a:ea typeface="Cambria Math"/>
                              </a:rPr>
                              <m:t>𝑁𝑒𝑛𝑛</m:t>
                            </m:r>
                            <m:r>
                              <a:rPr lang="de-DE" sz="1100" b="0" i="1">
                                <a:latin typeface="Cambria Math"/>
                                <a:ea typeface="Cambria Math"/>
                              </a:rPr>
                              <m:t>,</m:t>
                            </m:r>
                            <m:r>
                              <a:rPr lang="de-DE" sz="1100" b="0" i="1">
                                <a:latin typeface="Cambria Math"/>
                                <a:ea typeface="Cambria Math"/>
                              </a:rPr>
                              <m:t>𝐵𝐻𝐾𝑊</m:t>
                            </m:r>
                            <m:r>
                              <a:rPr lang="de-DE" sz="1100" b="0" i="1">
                                <a:latin typeface="Cambria Math"/>
                                <a:ea typeface="Cambria Math"/>
                              </a:rPr>
                              <m:t>2</m:t>
                            </m:r>
                          </m:sub>
                        </m:sSub>
                      </m:den>
                    </m:f>
                    <m:r>
                      <a:rPr lang="de-DE" sz="1100" b="0" i="1">
                        <a:latin typeface="Cambria Math"/>
                        <a:ea typeface="Cambria Math"/>
                      </a:rPr>
                      <m:t>=</m:t>
                    </m:r>
                  </m:oMath>
                </m:oMathPara>
              </a14:m>
              <a:endParaRPr lang="de-DE" sz="1100"/>
            </a:p>
          </xdr:txBody>
        </xdr:sp>
      </mc:Choice>
      <mc:Fallback xmlns="">
        <xdr:sp macro="" textlink="">
          <xdr:nvSpPr>
            <xdr:cNvPr id="23" name="Textfeld 22"/>
            <xdr:cNvSpPr txBox="1"/>
          </xdr:nvSpPr>
          <xdr:spPr>
            <a:xfrm>
              <a:off x="247650" y="27355800"/>
              <a:ext cx="2667000" cy="466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a:t>
              </a:r>
              <a:r>
                <a:rPr lang="de-DE" sz="1100" b="0" i="0">
                  <a:latin typeface="Cambria Math"/>
                </a:rPr>
                <a:t>𝐵ℎ〗_2=</a:t>
              </a:r>
              <a:r>
                <a:rPr lang="de-DE" sz="1100" b="0" i="0">
                  <a:solidFill>
                    <a:schemeClr val="tx1"/>
                  </a:solidFill>
                  <a:effectLst/>
                  <a:latin typeface="+mn-lt"/>
                  <a:ea typeface="+mn-ea"/>
                  <a:cs typeface="+mn-cs"/>
                </a:rPr>
                <a:t>𝐸_(𝑡ℎ,𝐵𝐻𝐾𝑊2)</a:t>
              </a:r>
              <a:r>
                <a:rPr lang="de-DE" sz="1100" b="0" i="0">
                  <a:solidFill>
                    <a:schemeClr val="tx1"/>
                  </a:solidFill>
                  <a:effectLst/>
                  <a:latin typeface="Cambria Math"/>
                  <a:ea typeface="Cambria Math"/>
                  <a:cs typeface="+mn-cs"/>
                </a:rPr>
                <a:t>/</a:t>
              </a:r>
              <a:r>
                <a:rPr lang="de-DE" sz="1100" b="0" i="0">
                  <a:latin typeface="Cambria Math"/>
                  <a:ea typeface="Cambria Math"/>
                </a:rPr>
                <a:t>𝑃_(𝑡ℎ,𝑁𝑒𝑛𝑛,𝐵𝐻𝐾𝑊2) =</a:t>
              </a:r>
              <a:endParaRPr lang="de-DE" sz="1100"/>
            </a:p>
          </xdr:txBody>
        </xdr:sp>
      </mc:Fallback>
    </mc:AlternateContent>
    <xdr:clientData/>
  </xdr:oneCellAnchor>
  <xdr:oneCellAnchor>
    <xdr:from>
      <xdr:col>0</xdr:col>
      <xdr:colOff>228599</xdr:colOff>
      <xdr:row>132</xdr:row>
      <xdr:rowOff>66675</xdr:rowOff>
    </xdr:from>
    <xdr:ext cx="2219325" cy="437812"/>
    <mc:AlternateContent xmlns:mc="http://schemas.openxmlformats.org/markup-compatibility/2006" xmlns:a14="http://schemas.microsoft.com/office/drawing/2010/main">
      <mc:Choice Requires="a14">
        <xdr:sp macro="" textlink="">
          <xdr:nvSpPr>
            <xdr:cNvPr id="24" name="Textfeld 23"/>
            <xdr:cNvSpPr txBox="1"/>
          </xdr:nvSpPr>
          <xdr:spPr>
            <a:xfrm>
              <a:off x="228599" y="26784300"/>
              <a:ext cx="2219325" cy="437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𝑡h</m:t>
                        </m:r>
                        <m:r>
                          <a:rPr lang="de-DE" sz="1100" b="0" i="1">
                            <a:latin typeface="Cambria Math"/>
                          </a:rPr>
                          <m:t>,</m:t>
                        </m:r>
                        <m:r>
                          <a:rPr lang="de-DE" sz="1100" b="0" i="1">
                            <a:latin typeface="Cambria Math"/>
                          </a:rPr>
                          <m:t>𝐵𝐻𝐾𝑊</m:t>
                        </m:r>
                        <m:r>
                          <a:rPr lang="de-DE" sz="1100" b="0" i="1">
                            <a:latin typeface="Cambria Math"/>
                          </a:rPr>
                          <m:t>2</m:t>
                        </m:r>
                      </m:sub>
                    </m:sSub>
                    <m:r>
                      <a:rPr lang="de-DE" sz="1100" b="0" i="1">
                        <a:latin typeface="Cambria Math"/>
                      </a:rPr>
                      <m:t>=</m:t>
                    </m:r>
                    <m:f>
                      <m:fPr>
                        <m:ctrlPr>
                          <a:rPr lang="de-DE" sz="1100" b="0" i="1">
                            <a:solidFill>
                              <a:schemeClr val="tx1"/>
                            </a:solidFill>
                            <a:effectLst/>
                            <a:latin typeface="Cambria Math"/>
                            <a:ea typeface="+mn-ea"/>
                            <a:cs typeface="+mn-cs"/>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2</m:t>
                            </m:r>
                          </m:sub>
                        </m:sSub>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𝐺𝑒𝑠𝑎𝑚𝑡</m:t>
                            </m:r>
                          </m:sub>
                        </m:sSub>
                      </m:den>
                    </m:f>
                    <m:r>
                      <a:rPr lang="de-DE" sz="1100" b="0" i="0">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𝑡h</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24" name="Textfeld 23"/>
            <xdr:cNvSpPr txBox="1"/>
          </xdr:nvSpPr>
          <xdr:spPr>
            <a:xfrm>
              <a:off x="228599" y="26784300"/>
              <a:ext cx="2219325" cy="4378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𝐸_(𝑡ℎ,𝐵𝐻𝐾𝑊2)=</a:t>
              </a:r>
              <a:r>
                <a:rPr lang="de-DE" sz="1100" b="0" i="0">
                  <a:solidFill>
                    <a:schemeClr val="tx1"/>
                  </a:solidFill>
                  <a:effectLst/>
                  <a:latin typeface="+mn-lt"/>
                  <a:ea typeface="+mn-ea"/>
                  <a:cs typeface="+mn-cs"/>
                </a:rPr>
                <a:t>𝐹_𝐵𝐻𝐾𝑊2/𝐹_𝐺𝑒𝑠𝑎𝑚𝑡 ⋅𝐸_(𝑡ℎ,𝐵𝑒𝑑)</a:t>
              </a:r>
              <a:r>
                <a:rPr lang="de-DE" sz="1100" b="0" i="0">
                  <a:solidFill>
                    <a:schemeClr val="tx1"/>
                  </a:solidFill>
                  <a:effectLst/>
                  <a:latin typeface="Cambria Math"/>
                  <a:ea typeface="+mn-ea"/>
                  <a:cs typeface="+mn-cs"/>
                </a:rPr>
                <a:t>=</a:t>
              </a:r>
              <a:endParaRPr lang="de-DE" sz="1100"/>
            </a:p>
          </xdr:txBody>
        </xdr:sp>
      </mc:Fallback>
    </mc:AlternateContent>
    <xdr:clientData/>
  </xdr:oneCellAnchor>
  <xdr:twoCellAnchor>
    <xdr:from>
      <xdr:col>0</xdr:col>
      <xdr:colOff>0</xdr:colOff>
      <xdr:row>146</xdr:row>
      <xdr:rowOff>152401</xdr:rowOff>
    </xdr:from>
    <xdr:to>
      <xdr:col>5</xdr:col>
      <xdr:colOff>581025</xdr:colOff>
      <xdr:row>162</xdr:row>
      <xdr:rowOff>171451</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0.39149</cdr:x>
      <cdr:y>0.5265</cdr:y>
    </cdr:from>
    <cdr:to>
      <cdr:x>0.44385</cdr:x>
      <cdr:y>0.60236</cdr:y>
    </cdr:to>
    <cdr:sp macro="" textlink="">
      <cdr:nvSpPr>
        <cdr:cNvPr id="2" name="Textfeld 1"/>
        <cdr:cNvSpPr txBox="1"/>
      </cdr:nvSpPr>
      <cdr:spPr>
        <a:xfrm xmlns:a="http://schemas.openxmlformats.org/drawingml/2006/main">
          <a:off x="2315666" y="1514503"/>
          <a:ext cx="309710" cy="218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a:t>
          </a:r>
        </a:p>
      </cdr:txBody>
    </cdr:sp>
  </cdr:relSizeAnchor>
  <cdr:relSizeAnchor xmlns:cdr="http://schemas.openxmlformats.org/drawingml/2006/chartDrawing">
    <cdr:from>
      <cdr:x>0.0175</cdr:x>
      <cdr:y>0.59892</cdr:y>
    </cdr:from>
    <cdr:to>
      <cdr:x>0.08905</cdr:x>
      <cdr:y>0.70548</cdr:y>
    </cdr:to>
    <cdr:sp macro="" textlink="">
      <cdr:nvSpPr>
        <cdr:cNvPr id="3" name="Textfeld 2"/>
        <cdr:cNvSpPr txBox="1"/>
      </cdr:nvSpPr>
      <cdr:spPr>
        <a:xfrm xmlns:a="http://schemas.openxmlformats.org/drawingml/2006/main">
          <a:off x="94852" y="1665780"/>
          <a:ext cx="387799" cy="2963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th</a:t>
          </a:r>
        </a:p>
      </cdr:txBody>
    </cdr:sp>
  </cdr:relSizeAnchor>
  <cdr:relSizeAnchor xmlns:cdr="http://schemas.openxmlformats.org/drawingml/2006/chartDrawing">
    <cdr:from>
      <cdr:x>0.63689</cdr:x>
      <cdr:y>0.8889</cdr:y>
    </cdr:from>
    <cdr:to>
      <cdr:x>0.69797</cdr:x>
      <cdr:y>0.96706</cdr:y>
    </cdr:to>
    <cdr:sp macro="" textlink="">
      <cdr:nvSpPr>
        <cdr:cNvPr id="4" name="Textfeld 3"/>
        <cdr:cNvSpPr txBox="1"/>
      </cdr:nvSpPr>
      <cdr:spPr>
        <a:xfrm xmlns:a="http://schemas.openxmlformats.org/drawingml/2006/main">
          <a:off x="3767221" y="2556975"/>
          <a:ext cx="361290" cy="2248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E</a:t>
          </a:r>
        </a:p>
      </cdr:txBody>
    </cdr:sp>
  </cdr:relSizeAnchor>
</c:userShapes>
</file>

<file path=xl/drawings/drawing12.xml><?xml version="1.0" encoding="utf-8"?>
<c:userShapes xmlns:c="http://schemas.openxmlformats.org/drawingml/2006/chart">
  <cdr:relSizeAnchor xmlns:cdr="http://schemas.openxmlformats.org/drawingml/2006/chartDrawing">
    <cdr:from>
      <cdr:x>0.39793</cdr:x>
      <cdr:y>0.58381</cdr:y>
    </cdr:from>
    <cdr:to>
      <cdr:x>0.48953</cdr:x>
      <cdr:y>0.69178</cdr:y>
    </cdr:to>
    <cdr:sp macro="" textlink="">
      <cdr:nvSpPr>
        <cdr:cNvPr id="2" name="Textfeld 1"/>
        <cdr:cNvSpPr txBox="1"/>
      </cdr:nvSpPr>
      <cdr:spPr>
        <a:xfrm xmlns:a="http://schemas.openxmlformats.org/drawingml/2006/main">
          <a:off x="2353766" y="1623756"/>
          <a:ext cx="541834" cy="3002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0.63206</cdr:x>
      <cdr:y>0.58697</cdr:y>
    </cdr:from>
    <cdr:to>
      <cdr:x>0.69314</cdr:x>
      <cdr:y>0.66513</cdr:y>
    </cdr:to>
    <cdr:sp macro="" textlink="">
      <cdr:nvSpPr>
        <cdr:cNvPr id="4" name="Textfeld 3"/>
        <cdr:cNvSpPr txBox="1"/>
      </cdr:nvSpPr>
      <cdr:spPr>
        <a:xfrm xmlns:a="http://schemas.openxmlformats.org/drawingml/2006/main">
          <a:off x="3738646" y="1632530"/>
          <a:ext cx="361290" cy="217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E1</a:t>
          </a:r>
        </a:p>
      </cdr:txBody>
    </cdr:sp>
  </cdr:relSizeAnchor>
  <cdr:relSizeAnchor xmlns:cdr="http://schemas.openxmlformats.org/drawingml/2006/chartDrawing">
    <cdr:from>
      <cdr:x>0.02899</cdr:x>
      <cdr:y>0.61262</cdr:y>
    </cdr:from>
    <cdr:to>
      <cdr:x>0.10054</cdr:x>
      <cdr:y>0.71918</cdr:y>
    </cdr:to>
    <cdr:sp macro="" textlink="">
      <cdr:nvSpPr>
        <cdr:cNvPr id="6" name="Textfeld 2"/>
        <cdr:cNvSpPr txBox="1"/>
      </cdr:nvSpPr>
      <cdr:spPr>
        <a:xfrm xmlns:a="http://schemas.openxmlformats.org/drawingml/2006/main">
          <a:off x="171450" y="1703876"/>
          <a:ext cx="423220" cy="296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Eh1</a:t>
          </a:r>
        </a:p>
      </cdr:txBody>
    </cdr:sp>
  </cdr:relSizeAnchor>
  <cdr:relSizeAnchor xmlns:cdr="http://schemas.openxmlformats.org/drawingml/2006/chartDrawing">
    <cdr:from>
      <cdr:x>0.26463</cdr:x>
      <cdr:y>0.39155</cdr:y>
    </cdr:from>
    <cdr:to>
      <cdr:x>0.32571</cdr:x>
      <cdr:y>0.46971</cdr:y>
    </cdr:to>
    <cdr:sp macro="" textlink="">
      <cdr:nvSpPr>
        <cdr:cNvPr id="8" name="Textfeld 1"/>
        <cdr:cNvSpPr txBox="1"/>
      </cdr:nvSpPr>
      <cdr:spPr>
        <a:xfrm xmlns:a="http://schemas.openxmlformats.org/drawingml/2006/main">
          <a:off x="1565275" y="1089025"/>
          <a:ext cx="361290" cy="2173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E2</a:t>
          </a:r>
        </a:p>
      </cdr:txBody>
    </cdr:sp>
  </cdr:relSizeAnchor>
  <cdr:relSizeAnchor xmlns:cdr="http://schemas.openxmlformats.org/drawingml/2006/chartDrawing">
    <cdr:from>
      <cdr:x>0.1664</cdr:x>
      <cdr:y>0.38813</cdr:y>
    </cdr:from>
    <cdr:to>
      <cdr:x>0.258</cdr:x>
      <cdr:y>0.4961</cdr:y>
    </cdr:to>
    <cdr:sp macro="" textlink="">
      <cdr:nvSpPr>
        <cdr:cNvPr id="9" name="Textfeld 1"/>
        <cdr:cNvSpPr txBox="1"/>
      </cdr:nvSpPr>
      <cdr:spPr>
        <a:xfrm xmlns:a="http://schemas.openxmlformats.org/drawingml/2006/main">
          <a:off x="984250" y="1079500"/>
          <a:ext cx="541834" cy="300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s2</a:t>
          </a:r>
        </a:p>
      </cdr:txBody>
    </cdr:sp>
  </cdr:relSizeAnchor>
  <cdr:relSizeAnchor xmlns:cdr="http://schemas.openxmlformats.org/drawingml/2006/chartDrawing">
    <cdr:from>
      <cdr:x>0.03274</cdr:x>
      <cdr:y>0.42009</cdr:y>
    </cdr:from>
    <cdr:to>
      <cdr:x>0.10429</cdr:x>
      <cdr:y>0.52665</cdr:y>
    </cdr:to>
    <cdr:sp macro="" textlink="">
      <cdr:nvSpPr>
        <cdr:cNvPr id="10" name="Textfeld 2"/>
        <cdr:cNvSpPr txBox="1"/>
      </cdr:nvSpPr>
      <cdr:spPr>
        <a:xfrm xmlns:a="http://schemas.openxmlformats.org/drawingml/2006/main">
          <a:off x="193675" y="1348451"/>
          <a:ext cx="423220" cy="342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p</a:t>
          </a:r>
          <a:r>
            <a:rPr lang="de-DE" sz="1100" baseline="-25000">
              <a:solidFill>
                <a:srgbClr val="0070C0"/>
              </a:solidFill>
            </a:rPr>
            <a:t>th2</a:t>
          </a:r>
        </a:p>
      </cdr:txBody>
    </cdr:sp>
  </cdr:relSizeAnchor>
</c:userShapes>
</file>

<file path=xl/drawings/drawing13.xml><?xml version="1.0" encoding="utf-8"?>
<xdr:wsDr xmlns:xdr="http://schemas.openxmlformats.org/drawingml/2006/spreadsheetDrawing" xmlns:a="http://schemas.openxmlformats.org/drawingml/2006/main">
  <xdr:oneCellAnchor>
    <xdr:from>
      <xdr:col>0</xdr:col>
      <xdr:colOff>228600</xdr:colOff>
      <xdr:row>15</xdr:row>
      <xdr:rowOff>171450</xdr:rowOff>
    </xdr:from>
    <xdr:ext cx="1695452" cy="264560"/>
    <mc:AlternateContent xmlns:mc="http://schemas.openxmlformats.org/markup-compatibility/2006" xmlns:a14="http://schemas.microsoft.com/office/drawing/2010/main">
      <mc:Choice Requires="a14">
        <xdr:sp macro="" textlink="">
          <xdr:nvSpPr>
            <xdr:cNvPr id="2" name="Textfeld 1"/>
            <xdr:cNvSpPr txBox="1"/>
          </xdr:nvSpPr>
          <xdr:spPr>
            <a:xfrm>
              <a:off x="228600" y="3028950"/>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228600" y="3028950"/>
              <a:ext cx="169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oneCellAnchor>
    <xdr:from>
      <xdr:col>3</xdr:col>
      <xdr:colOff>38100</xdr:colOff>
      <xdr:row>15</xdr:row>
      <xdr:rowOff>152400</xdr:rowOff>
    </xdr:from>
    <xdr:ext cx="914400" cy="264560"/>
    <mc:AlternateContent xmlns:mc="http://schemas.openxmlformats.org/markup-compatibility/2006" xmlns:a14="http://schemas.microsoft.com/office/drawing/2010/main">
      <mc:Choice Requires="a14">
        <xdr:sp macro="" textlink="">
          <xdr:nvSpPr>
            <xdr:cNvPr id="3" name="Textfeld 2"/>
            <xdr:cNvSpPr txBox="1"/>
          </xdr:nvSpPr>
          <xdr:spPr>
            <a:xfrm>
              <a:off x="3086100" y="3009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𝑏</m:t>
                    </m:r>
                    <m:r>
                      <a:rPr lang="de-DE" sz="1100" b="0" i="1">
                        <a:latin typeface="Cambria Math"/>
                      </a:rPr>
                      <m:t>=1−</m:t>
                    </m:r>
                    <m:sSub>
                      <m:sSubPr>
                        <m:ctrlPr>
                          <a:rPr lang="de-DE" sz="1100" b="0" i="1">
                            <a:latin typeface="Cambria Math"/>
                          </a:rPr>
                        </m:ctrlPr>
                      </m:sSubPr>
                      <m:e>
                        <m:r>
                          <a:rPr lang="de-DE" sz="1100" b="0" i="1">
                            <a:latin typeface="Cambria Math"/>
                          </a:rPr>
                          <m:t>𝑚</m:t>
                        </m:r>
                      </m:e>
                      <m:sub>
                        <m:r>
                          <a:rPr lang="de-DE" sz="1100" b="0" i="1">
                            <a:latin typeface="Cambria Math"/>
                          </a:rPr>
                          <m:t>0</m:t>
                        </m:r>
                      </m:sub>
                    </m:sSub>
                  </m:oMath>
                </m:oMathPara>
              </a14:m>
              <a:endParaRPr lang="de-DE" sz="1100"/>
            </a:p>
          </xdr:txBody>
        </xdr:sp>
      </mc:Choice>
      <mc:Fallback xmlns="">
        <xdr:sp macro="" textlink="">
          <xdr:nvSpPr>
            <xdr:cNvPr id="3" name="Textfeld 2"/>
            <xdr:cNvSpPr txBox="1"/>
          </xdr:nvSpPr>
          <xdr:spPr>
            <a:xfrm>
              <a:off x="3086100" y="3009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𝑏=1−𝑚_0</a:t>
              </a:r>
              <a:endParaRPr lang="de-DE" sz="1100"/>
            </a:p>
          </xdr:txBody>
        </xdr:sp>
      </mc:Fallback>
    </mc:AlternateContent>
    <xdr:clientData/>
  </xdr:oneCellAnchor>
  <xdr:oneCellAnchor>
    <xdr:from>
      <xdr:col>3</xdr:col>
      <xdr:colOff>47625</xdr:colOff>
      <xdr:row>17</xdr:row>
      <xdr:rowOff>133350</xdr:rowOff>
    </xdr:from>
    <xdr:ext cx="914400" cy="381130"/>
    <mc:AlternateContent xmlns:mc="http://schemas.openxmlformats.org/markup-compatibility/2006" xmlns:a14="http://schemas.microsoft.com/office/drawing/2010/main">
      <mc:Choice Requires="a14">
        <xdr:sp macro="" textlink="">
          <xdr:nvSpPr>
            <xdr:cNvPr id="4" name="Textfeld 3"/>
            <xdr:cNvSpPr txBox="1"/>
          </xdr:nvSpPr>
          <xdr:spPr>
            <a:xfrm>
              <a:off x="3095625" y="33718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𝑐</m:t>
                    </m:r>
                    <m:r>
                      <a:rPr lang="de-DE" sz="1100" b="0" i="1">
                        <a:latin typeface="Cambria Math"/>
                      </a:rPr>
                      <m:t>=</m:t>
                    </m:r>
                    <m:f>
                      <m:fPr>
                        <m:ctrlPr>
                          <a:rPr lang="de-DE" sz="1100" b="0" i="1">
                            <a:latin typeface="Cambria Math"/>
                          </a:rPr>
                        </m:ctrlPr>
                      </m:fPr>
                      <m:num>
                        <m:r>
                          <a:rPr lang="de-DE" sz="1100" b="0" i="1">
                            <a:latin typeface="Cambria Math"/>
                          </a:rPr>
                          <m:t>𝑚</m:t>
                        </m:r>
                        <m:r>
                          <a:rPr lang="de-DE" sz="1100" b="0" i="1">
                            <a:latin typeface="Cambria Math"/>
                          </a:rPr>
                          <m:t>−</m:t>
                        </m:r>
                        <m:sSub>
                          <m:sSubPr>
                            <m:ctrlPr>
                              <a:rPr lang="de-DE" sz="1100" b="0" i="1">
                                <a:latin typeface="Cambria Math"/>
                              </a:rPr>
                            </m:ctrlPr>
                          </m:sSubPr>
                          <m:e>
                            <m:r>
                              <a:rPr lang="de-DE" sz="1100" b="0" i="1">
                                <a:latin typeface="Cambria Math"/>
                              </a:rPr>
                              <m:t>𝑚</m:t>
                            </m:r>
                          </m:e>
                          <m:sub>
                            <m:r>
                              <a:rPr lang="de-DE" sz="1100" b="0" i="1">
                                <a:latin typeface="Cambria Math"/>
                              </a:rPr>
                              <m:t>0</m:t>
                            </m:r>
                          </m:sub>
                        </m:sSub>
                      </m:num>
                      <m:den>
                        <m:r>
                          <a:rPr lang="de-DE" sz="1100" b="0" i="1">
                            <a:latin typeface="Cambria Math"/>
                          </a:rPr>
                          <m:t>1−</m:t>
                        </m:r>
                        <m:r>
                          <a:rPr lang="de-DE" sz="1100" b="0" i="1">
                            <a:latin typeface="Cambria Math"/>
                          </a:rPr>
                          <m:t>𝑚</m:t>
                        </m:r>
                      </m:den>
                    </m:f>
                  </m:oMath>
                </m:oMathPara>
              </a14:m>
              <a:endParaRPr lang="de-DE" sz="1100"/>
            </a:p>
          </xdr:txBody>
        </xdr:sp>
      </mc:Choice>
      <mc:Fallback xmlns="">
        <xdr:sp macro="" textlink="">
          <xdr:nvSpPr>
            <xdr:cNvPr id="4" name="Textfeld 3"/>
            <xdr:cNvSpPr txBox="1"/>
          </xdr:nvSpPr>
          <xdr:spPr>
            <a:xfrm>
              <a:off x="3095625" y="3371850"/>
              <a:ext cx="914400" cy="381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𝑐=(𝑚−𝑚_0)/(1−𝑚)</a:t>
              </a:r>
              <a:endParaRPr lang="de-DE" sz="1100"/>
            </a:p>
          </xdr:txBody>
        </xdr:sp>
      </mc:Fallback>
    </mc:AlternateContent>
    <xdr:clientData/>
  </xdr:oneCellAnchor>
  <xdr:oneCellAnchor>
    <xdr:from>
      <xdr:col>4</xdr:col>
      <xdr:colOff>409575</xdr:colOff>
      <xdr:row>15</xdr:row>
      <xdr:rowOff>38100</xdr:rowOff>
    </xdr:from>
    <xdr:ext cx="914400" cy="436914"/>
    <mc:AlternateContent xmlns:mc="http://schemas.openxmlformats.org/markup-compatibility/2006" xmlns:a14="http://schemas.microsoft.com/office/drawing/2010/main">
      <mc:Choice Requires="a14">
        <xdr:sp macro="" textlink="">
          <xdr:nvSpPr>
            <xdr:cNvPr id="5" name="Textfeld 4"/>
            <xdr:cNvSpPr txBox="1"/>
          </xdr:nvSpPr>
          <xdr:spPr>
            <a:xfrm>
              <a:off x="4219575" y="28956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𝑚</m:t>
                        </m:r>
                      </m:e>
                      <m:sub>
                        <m:r>
                          <a:rPr lang="de-DE" sz="1100" b="0" i="1">
                            <a:latin typeface="Cambria Math"/>
                          </a:rPr>
                          <m:t>0</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𝑚𝑖𝑛</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5" name="Textfeld 4"/>
            <xdr:cNvSpPr txBox="1"/>
          </xdr:nvSpPr>
          <xdr:spPr>
            <a:xfrm>
              <a:off x="4219575" y="2895600"/>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𝑚_0=𝑃_𝑚𝑖𝑛/𝑃_𝑚𝑎𝑥 </a:t>
              </a:r>
              <a:endParaRPr lang="de-DE" sz="1100"/>
            </a:p>
          </xdr:txBody>
        </xdr:sp>
      </mc:Fallback>
    </mc:AlternateContent>
    <xdr:clientData/>
  </xdr:oneCellAnchor>
  <xdr:oneCellAnchor>
    <xdr:from>
      <xdr:col>4</xdr:col>
      <xdr:colOff>390525</xdr:colOff>
      <xdr:row>17</xdr:row>
      <xdr:rowOff>85725</xdr:rowOff>
    </xdr:from>
    <xdr:ext cx="914400" cy="436914"/>
    <mc:AlternateContent xmlns:mc="http://schemas.openxmlformats.org/markup-compatibility/2006" xmlns:a14="http://schemas.microsoft.com/office/drawing/2010/main">
      <mc:Choice Requires="a14">
        <xdr:sp macro="" textlink="">
          <xdr:nvSpPr>
            <xdr:cNvPr id="6" name="Textfeld 5"/>
            <xdr:cNvSpPr txBox="1"/>
          </xdr:nvSpPr>
          <xdr:spPr>
            <a:xfrm>
              <a:off x="4200525" y="3324225"/>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𝑚</m:t>
                    </m:r>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ea typeface="Cambria Math"/>
                              </a:rPr>
                              <m:t>∅</m:t>
                            </m:r>
                          </m:sub>
                        </m:sSub>
                      </m:num>
                      <m:den>
                        <m:sSub>
                          <m:sSubPr>
                            <m:ctrlPr>
                              <a:rPr lang="de-DE" sz="1100" b="0" i="1">
                                <a:latin typeface="Cambria Math"/>
                              </a:rPr>
                            </m:ctrlPr>
                          </m:sSubPr>
                          <m:e>
                            <m:r>
                              <a:rPr lang="de-DE" sz="1100" b="0" i="1">
                                <a:latin typeface="Cambria Math"/>
                              </a:rPr>
                              <m:t>𝑃</m:t>
                            </m:r>
                          </m:e>
                          <m:sub>
                            <m:r>
                              <a:rPr lang="de-DE" sz="1100" b="0" i="1">
                                <a:latin typeface="Cambria Math"/>
                              </a:rPr>
                              <m:t>𝑚𝑎𝑥</m:t>
                            </m:r>
                          </m:sub>
                        </m:sSub>
                      </m:den>
                    </m:f>
                  </m:oMath>
                </m:oMathPara>
              </a14:m>
              <a:endParaRPr lang="de-DE" sz="1100"/>
            </a:p>
          </xdr:txBody>
        </xdr:sp>
      </mc:Choice>
      <mc:Fallback xmlns="">
        <xdr:sp macro="" textlink="">
          <xdr:nvSpPr>
            <xdr:cNvPr id="6" name="Textfeld 5"/>
            <xdr:cNvSpPr txBox="1"/>
          </xdr:nvSpPr>
          <xdr:spPr>
            <a:xfrm>
              <a:off x="4200525" y="3324225"/>
              <a:ext cx="914400"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de-DE" sz="1100" b="0" i="0">
                  <a:latin typeface="Cambria Math"/>
                </a:rPr>
                <a:t>𝑚=𝑃_</a:t>
              </a:r>
              <a:r>
                <a:rPr lang="de-DE" sz="1100" b="0" i="0">
                  <a:latin typeface="Cambria Math"/>
                  <a:ea typeface="Cambria Math"/>
                </a:rPr>
                <a:t>∅/</a:t>
              </a:r>
              <a:r>
                <a:rPr lang="de-DE" sz="1100" b="0" i="0">
                  <a:latin typeface="Cambria Math"/>
                </a:rPr>
                <a:t>𝑃_𝑚𝑎𝑥 </a:t>
              </a:r>
              <a:endParaRPr lang="de-DE" sz="1100"/>
            </a:p>
          </xdr:txBody>
        </xdr:sp>
      </mc:Fallback>
    </mc:AlternateContent>
    <xdr:clientData/>
  </xdr:oneCellAnchor>
  <xdr:twoCellAnchor>
    <xdr:from>
      <xdr:col>0</xdr:col>
      <xdr:colOff>166687</xdr:colOff>
      <xdr:row>33</xdr:row>
      <xdr:rowOff>61912</xdr:rowOff>
    </xdr:from>
    <xdr:to>
      <xdr:col>5</xdr:col>
      <xdr:colOff>42862</xdr:colOff>
      <xdr:row>47</xdr:row>
      <xdr:rowOff>138112</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56</xdr:row>
      <xdr:rowOff>76200</xdr:rowOff>
    </xdr:from>
    <xdr:ext cx="2347913" cy="600357"/>
    <mc:AlternateContent xmlns:mc="http://schemas.openxmlformats.org/markup-compatibility/2006" xmlns:a14="http://schemas.microsoft.com/office/drawing/2010/main">
      <mc:Choice Requires="a14">
        <xdr:sp macro="" textlink="">
          <xdr:nvSpPr>
            <xdr:cNvPr id="8" name="Textfeld 7"/>
            <xdr:cNvSpPr txBox="1"/>
          </xdr:nvSpPr>
          <xdr:spPr>
            <a:xfrm>
              <a:off x="47625" y="1135380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𝐹</m:t>
                    </m:r>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r>
                      <a:rPr lang="de-DE" sz="1100" b="0" i="1">
                        <a:latin typeface="Cambria Math"/>
                        <a:ea typeface="Cambria Math"/>
                      </a:rPr>
                      <m:t>𝑡</m:t>
                    </m:r>
                    <m:r>
                      <a:rPr lang="de-DE" sz="1100" b="0" i="0">
                        <a:latin typeface="Cambria Math"/>
                      </a:rPr>
                      <m:t>−</m:t>
                    </m:r>
                    <m:r>
                      <m:rPr>
                        <m:sty m:val="p"/>
                      </m:rPr>
                      <a:rPr lang="de-DE" sz="1100" b="0" i="0">
                        <a:latin typeface="Cambria Math"/>
                      </a:rPr>
                      <m:t>b</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8" name="Textfeld 7"/>
            <xdr:cNvSpPr txBox="1"/>
          </xdr:nvSpPr>
          <xdr:spPr>
            <a:xfrm>
              <a:off x="47625" y="11353800"/>
              <a:ext cx="234791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a:t>
              </a:r>
              <a:r>
                <a:rPr lang="de-DE" sz="1100" i="0">
                  <a:latin typeface="Cambria Math"/>
                </a:rPr>
                <a:t>∫1</a:t>
              </a:r>
              <a:r>
                <a:rPr lang="de-DE" sz="1100" b="0" i="0">
                  <a:latin typeface="Cambria Math"/>
                </a:rPr>
                <a:t>_0^𝑡</a:t>
              </a:r>
              <a:r>
                <a:rPr lang="de-DE" sz="1100" b="0" i="0">
                  <a:latin typeface="Cambria Math"/>
                  <a:ea typeface="Cambria Math"/>
                </a:rPr>
                <a:t>▒〖</a:t>
              </a:r>
              <a:r>
                <a:rPr lang="de-DE" sz="1100" b="0" i="0">
                  <a:latin typeface="Cambria Math"/>
                </a:rPr>
                <a:t>𝑝(𝑡)</a:t>
              </a:r>
              <a:r>
                <a:rPr lang="de-DE" sz="1100" b="0" i="0">
                  <a:latin typeface="Cambria Math"/>
                  <a:ea typeface="Cambria Math"/>
                </a:rPr>
                <a:t>⋅𝑑𝑡〗=𝑡</a:t>
              </a:r>
              <a:r>
                <a:rPr lang="de-DE" sz="1100" b="0" i="0">
                  <a:latin typeface="Cambria Math"/>
                </a:rPr>
                <a:t>−b</a:t>
              </a:r>
              <a:r>
                <a:rPr lang="de-DE" sz="1100" b="0" i="0">
                  <a:latin typeface="Cambria Math"/>
                  <a:ea typeface="Cambria Math"/>
                </a:rPr>
                <a:t>⋅𝑡^(𝑐+1)/(𝑐+1)</a:t>
              </a:r>
              <a:endParaRPr lang="de-DE" sz="1100"/>
            </a:p>
          </xdr:txBody>
        </xdr:sp>
      </mc:Fallback>
    </mc:AlternateContent>
    <xdr:clientData/>
  </xdr:oneCellAnchor>
  <xdr:oneCellAnchor>
    <xdr:from>
      <xdr:col>0</xdr:col>
      <xdr:colOff>66675</xdr:colOff>
      <xdr:row>61</xdr:row>
      <xdr:rowOff>76200</xdr:rowOff>
    </xdr:from>
    <xdr:ext cx="4262440" cy="620234"/>
    <mc:AlternateContent xmlns:mc="http://schemas.openxmlformats.org/markup-compatibility/2006" xmlns:a14="http://schemas.microsoft.com/office/drawing/2010/main">
      <mc:Choice Requires="a14">
        <xdr:sp macro="" textlink="">
          <xdr:nvSpPr>
            <xdr:cNvPr id="9" name="Textfeld 8"/>
            <xdr:cNvSpPr txBox="1"/>
          </xdr:nvSpPr>
          <xdr:spPr>
            <a:xfrm>
              <a:off x="66675" y="12306300"/>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𝐺𝑒𝑠𝑎𝑚𝑡</m:t>
                        </m:r>
                      </m:sub>
                    </m:sSub>
                    <m:r>
                      <a:rPr lang="de-DE" sz="1100" b="0" i="1">
                        <a:latin typeface="Cambria Math"/>
                      </a:rPr>
                      <m:t>=</m:t>
                    </m:r>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r>
                          <a:rPr lang="de-DE" sz="1100" b="0" i="1">
                            <a:latin typeface="Cambria Math"/>
                          </a:rPr>
                          <m:t>=1</m:t>
                        </m:r>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r>
                          <a:rPr lang="de-DE" sz="1100" b="0" i="1">
                            <a:latin typeface="Cambria Math"/>
                            <a:ea typeface="Cambria Math"/>
                          </a:rPr>
                          <m:t>=1−</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1</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=1−(1−</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𝑚</m:t>
                            </m:r>
                          </m:num>
                          <m:den>
                            <m:r>
                              <a:rPr lang="de-DE" sz="1100" b="0" i="1">
                                <a:latin typeface="Cambria Math"/>
                                <a:ea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𝑚</m:t>
                                </m:r>
                              </m:e>
                              <m:sub>
                                <m:r>
                                  <a:rPr lang="de-DE" sz="1100" b="0" i="1">
                                    <a:latin typeface="Cambria Math"/>
                                    <a:ea typeface="Cambria Math"/>
                                  </a:rPr>
                                  <m:t>0</m:t>
                                </m:r>
                              </m:sub>
                            </m:sSub>
                          </m:den>
                        </m:f>
                        <m:r>
                          <a:rPr lang="de-DE" sz="1100" b="0" i="1">
                            <a:latin typeface="Cambria Math"/>
                            <a:ea typeface="Cambria Math"/>
                          </a:rPr>
                          <m:t>=</m:t>
                        </m:r>
                        <m:bar>
                          <m:barPr>
                            <m:ctrlPr>
                              <a:rPr lang="de-DE" sz="1100" b="0" i="1">
                                <a:latin typeface="Cambria Math"/>
                                <a:ea typeface="Cambria Math"/>
                              </a:rPr>
                            </m:ctrlPr>
                          </m:barPr>
                          <m:e>
                            <m:r>
                              <a:rPr lang="de-DE" sz="1100" b="0" i="1">
                                <a:latin typeface="Cambria Math"/>
                                <a:ea typeface="Cambria Math"/>
                              </a:rPr>
                              <m:t>𝑚</m:t>
                            </m:r>
                          </m:e>
                        </m:bar>
                      </m:e>
                    </m:nary>
                  </m:oMath>
                </m:oMathPara>
              </a14:m>
              <a:endParaRPr lang="de-DE" sz="1100"/>
            </a:p>
          </xdr:txBody>
        </xdr:sp>
      </mc:Choice>
      <mc:Fallback xmlns="">
        <xdr:sp macro="" textlink="">
          <xdr:nvSpPr>
            <xdr:cNvPr id="9" name="Textfeld 8"/>
            <xdr:cNvSpPr txBox="1"/>
          </xdr:nvSpPr>
          <xdr:spPr>
            <a:xfrm>
              <a:off x="66675" y="12306300"/>
              <a:ext cx="4262440"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𝐹_𝐺𝑒𝑠𝑎𝑚𝑡=</a:t>
              </a:r>
              <a:r>
                <a:rPr lang="de-DE" sz="1100" i="0">
                  <a:latin typeface="Cambria Math"/>
                </a:rPr>
                <a:t>∫1</a:t>
              </a:r>
              <a:r>
                <a:rPr lang="de-DE" sz="1100" b="0" i="0">
                  <a:latin typeface="Cambria Math"/>
                </a:rPr>
                <a:t>_0^(𝑡=1)</a:t>
              </a:r>
              <a:r>
                <a:rPr lang="de-DE" sz="1100" b="0" i="0">
                  <a:latin typeface="Cambria Math"/>
                  <a:ea typeface="Cambria Math"/>
                </a:rPr>
                <a:t>▒〖</a:t>
              </a:r>
              <a:r>
                <a:rPr lang="de-DE" sz="1100" b="0" i="0">
                  <a:latin typeface="Cambria Math"/>
                </a:rPr>
                <a:t>𝑝(𝑡)</a:t>
              </a:r>
              <a:r>
                <a:rPr lang="de-DE" sz="1100" b="0" i="0">
                  <a:latin typeface="Cambria Math"/>
                  <a:ea typeface="Cambria Math"/>
                </a:rPr>
                <a:t>⋅𝑑𝑡=1−𝑏⋅1^(𝑐+1)/(𝑐+1)=1−(1−𝑚_(0))⋅(1−𝑚)/(𝑚−𝑚_0 )=▁𝑚〗</a:t>
              </a:r>
              <a:endParaRPr lang="de-DE" sz="1100"/>
            </a:p>
          </xdr:txBody>
        </xdr:sp>
      </mc:Fallback>
    </mc:AlternateContent>
    <xdr:clientData/>
  </xdr:oneCellAnchor>
  <xdr:oneCellAnchor>
    <xdr:from>
      <xdr:col>0</xdr:col>
      <xdr:colOff>0</xdr:colOff>
      <xdr:row>104</xdr:row>
      <xdr:rowOff>109537</xdr:rowOff>
    </xdr:from>
    <xdr:ext cx="4329113" cy="617413"/>
    <mc:AlternateContent xmlns:mc="http://schemas.openxmlformats.org/markup-compatibility/2006" xmlns:a14="http://schemas.microsoft.com/office/drawing/2010/main">
      <mc:Choice Requires="a14">
        <xdr:sp macro="" textlink="">
          <xdr:nvSpPr>
            <xdr:cNvPr id="10" name="Textfeld 9"/>
            <xdr:cNvSpPr txBox="1"/>
          </xdr:nvSpPr>
          <xdr:spPr>
            <a:xfrm>
              <a:off x="0" y="19197637"/>
              <a:ext cx="4329113" cy="61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m:t>
                        </m:r>
                        <m:r>
                          <a:rPr lang="de-DE" sz="1100" b="0" i="1">
                            <a:solidFill>
                              <a:schemeClr val="tx1"/>
                            </a:solidFill>
                            <a:effectLst/>
                            <a:latin typeface="Cambria Math"/>
                            <a:ea typeface="Cambria Math"/>
                            <a:cs typeface="+mn-cs"/>
                          </a:rPr>
                          <m:t>1</m:t>
                        </m:r>
                      </m:sub>
                    </m:sSub>
                  </m:oMath>
                </m:oMathPara>
              </a14:m>
              <a:endParaRPr lang="de-DE" sz="1100"/>
            </a:p>
          </xdr:txBody>
        </xdr:sp>
      </mc:Choice>
      <mc:Fallback xmlns="">
        <xdr:sp macro="" textlink="">
          <xdr:nvSpPr>
            <xdr:cNvPr id="10" name="Textfeld 9"/>
            <xdr:cNvSpPr txBox="1"/>
          </xdr:nvSpPr>
          <xdr:spPr>
            <a:xfrm>
              <a:off x="0" y="19197637"/>
              <a:ext cx="4329113" cy="61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𝐹_(𝐸𝑉,𝑚𝑎𝑥)=∫25_0^(𝑡_𝐸1)▒〖𝑝(𝑡)</a:t>
              </a:r>
              <a:r>
                <a:rPr lang="de-DE" sz="1100" b="0" i="0">
                  <a:latin typeface="Cambria Math"/>
                  <a:ea typeface="Cambria Math"/>
                </a:rPr>
                <a:t>⋅𝑑𝑡〗</a:t>
              </a:r>
              <a:r>
                <a:rPr lang="de-DE" sz="1100" b="0" i="0">
                  <a:latin typeface="Cambria Math"/>
                </a:rPr>
                <a:t>−</a:t>
              </a:r>
              <a:r>
                <a:rPr lang="de-DE" sz="1100" b="0" i="0">
                  <a:solidFill>
                    <a:schemeClr val="tx1"/>
                  </a:solidFill>
                  <a:effectLst/>
                  <a:latin typeface="+mn-lt"/>
                  <a:ea typeface="+mn-ea"/>
                  <a:cs typeface="+mn-cs"/>
                </a:rPr>
                <a:t>∫1_0^(</a:t>
              </a:r>
              <a:r>
                <a:rPr lang="de-DE" sz="1100" b="0" i="0">
                  <a:solidFill>
                    <a:schemeClr val="tx1"/>
                  </a:solidFill>
                  <a:effectLst/>
                  <a:latin typeface="Cambria Math"/>
                  <a:ea typeface="+mn-ea"/>
                  <a:cs typeface="+mn-cs"/>
                </a:rPr>
                <a:t>𝑡_𝑠1</a:t>
              </a:r>
              <a:r>
                <a:rPr lang="de-DE" sz="1100" b="0" i="0">
                  <a:solidFill>
                    <a:schemeClr val="tx1"/>
                  </a:solidFill>
                  <a:effectLst/>
                  <a:latin typeface="+mn-lt"/>
                  <a:ea typeface="+mn-ea"/>
                  <a:cs typeface="+mn-cs"/>
                </a:rPr>
                <a:t>)▒〖𝑝</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+𝑝_𝐸1</a:t>
              </a:r>
              <a:r>
                <a:rPr lang="de-DE" sz="1100" b="0" i="0">
                  <a:solidFill>
                    <a:schemeClr val="tx1"/>
                  </a:solidFill>
                  <a:effectLst/>
                  <a:latin typeface="Cambria Math"/>
                  <a:ea typeface="Cambria Math"/>
                  <a:cs typeface="+mn-cs"/>
                </a:rPr>
                <a:t>⋅𝑡_𝑠1</a:t>
              </a:r>
              <a:endParaRPr lang="de-DE" sz="1100"/>
            </a:p>
          </xdr:txBody>
        </xdr:sp>
      </mc:Fallback>
    </mc:AlternateContent>
    <xdr:clientData/>
  </xdr:oneCellAnchor>
  <xdr:oneCellAnchor>
    <xdr:from>
      <xdr:col>0</xdr:col>
      <xdr:colOff>85725</xdr:colOff>
      <xdr:row>108</xdr:row>
      <xdr:rowOff>76200</xdr:rowOff>
    </xdr:from>
    <xdr:ext cx="1619249" cy="450764"/>
    <mc:AlternateContent xmlns:mc="http://schemas.openxmlformats.org/markup-compatibility/2006" xmlns:a14="http://schemas.microsoft.com/office/drawing/2010/main">
      <mc:Choice Requires="a14">
        <xdr:sp macro="" textlink="">
          <xdr:nvSpPr>
            <xdr:cNvPr id="11" name="Textfeld 10"/>
            <xdr:cNvSpPr txBox="1"/>
          </xdr:nvSpPr>
          <xdr:spPr>
            <a:xfrm>
              <a:off x="85725" y="20116800"/>
              <a:ext cx="16192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11" name="Textfeld 10"/>
            <xdr:cNvSpPr txBox="1"/>
          </xdr:nvSpPr>
          <xdr:spPr>
            <a:xfrm>
              <a:off x="85725" y="20116800"/>
              <a:ext cx="1619249"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𝑝_𝐸1=𝑃_(𝑒𝑙,𝑁𝑒𝑛𝑛,𝐵𝐻𝐾𝑊1)/𝑃_(𝑒𝑙,𝑚𝑎𝑥) =</a:t>
              </a:r>
              <a:endParaRPr lang="de-DE" sz="1100"/>
            </a:p>
          </xdr:txBody>
        </xdr:sp>
      </mc:Fallback>
    </mc:AlternateContent>
    <xdr:clientData/>
  </xdr:oneCellAnchor>
  <xdr:oneCellAnchor>
    <xdr:from>
      <xdr:col>0</xdr:col>
      <xdr:colOff>257175</xdr:colOff>
      <xdr:row>110</xdr:row>
      <xdr:rowOff>133350</xdr:rowOff>
    </xdr:from>
    <xdr:ext cx="1443039" cy="565924"/>
    <mc:AlternateContent xmlns:mc="http://schemas.openxmlformats.org/markup-compatibility/2006" xmlns:a14="http://schemas.microsoft.com/office/drawing/2010/main">
      <mc:Choice Requires="a14">
        <xdr:sp macro="" textlink="">
          <xdr:nvSpPr>
            <xdr:cNvPr id="12" name="Textfeld 11"/>
            <xdr:cNvSpPr txBox="1"/>
          </xdr:nvSpPr>
          <xdr:spPr>
            <a:xfrm>
              <a:off x="257175" y="2055495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1</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1</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12" name="Textfeld 11"/>
            <xdr:cNvSpPr txBox="1"/>
          </xdr:nvSpPr>
          <xdr:spPr>
            <a:xfrm>
              <a:off x="257175" y="20554950"/>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𝑡_𝑠1=((1−𝑝_𝐸1)/𝑏)^(1/𝑐)=</a:t>
              </a:r>
              <a:endParaRPr lang="de-DE" sz="1100"/>
            </a:p>
          </xdr:txBody>
        </xdr:sp>
      </mc:Fallback>
    </mc:AlternateContent>
    <xdr:clientData/>
  </xdr:oneCellAnchor>
  <xdr:oneCellAnchor>
    <xdr:from>
      <xdr:col>0</xdr:col>
      <xdr:colOff>481011</xdr:colOff>
      <xdr:row>114</xdr:row>
      <xdr:rowOff>61912</xdr:rowOff>
    </xdr:from>
    <xdr:ext cx="1376363" cy="413768"/>
    <mc:AlternateContent xmlns:mc="http://schemas.openxmlformats.org/markup-compatibility/2006" xmlns:a14="http://schemas.microsoft.com/office/drawing/2010/main">
      <mc:Choice Requires="a14">
        <xdr:sp macro="" textlink="">
          <xdr:nvSpPr>
            <xdr:cNvPr id="13" name="Textfeld 12"/>
            <xdr:cNvSpPr txBox="1"/>
          </xdr:nvSpPr>
          <xdr:spPr>
            <a:xfrm>
              <a:off x="481011" y="21321712"/>
              <a:ext cx="1376363"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1</m:t>
                            </m:r>
                          </m:sub>
                        </m:sSub>
                      </m:num>
                      <m:den>
                        <m:r>
                          <a:rPr lang="de-DE" sz="1100" b="0" i="1">
                            <a:latin typeface="Cambria Math"/>
                          </a:rPr>
                          <m:t>8760</m:t>
                        </m:r>
                      </m:den>
                    </m:f>
                    <m:r>
                      <a:rPr lang="de-DE" sz="1100" b="0" i="1">
                        <a:latin typeface="Cambria Math"/>
                      </a:rPr>
                      <m:t>=</m:t>
                    </m:r>
                  </m:oMath>
                </m:oMathPara>
              </a14:m>
              <a:endParaRPr lang="de-DE" sz="1100"/>
            </a:p>
          </xdr:txBody>
        </xdr:sp>
      </mc:Choice>
      <mc:Fallback xmlns="">
        <xdr:sp macro="" textlink="">
          <xdr:nvSpPr>
            <xdr:cNvPr id="13" name="Textfeld 12"/>
            <xdr:cNvSpPr txBox="1"/>
          </xdr:nvSpPr>
          <xdr:spPr>
            <a:xfrm>
              <a:off x="481011" y="21321712"/>
              <a:ext cx="1376363"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𝑡_𝐸1=〖𝐵ℎ〗_1/8760=</a:t>
              </a:r>
              <a:endParaRPr lang="de-DE" sz="1100"/>
            </a:p>
          </xdr:txBody>
        </xdr:sp>
      </mc:Fallback>
    </mc:AlternateContent>
    <xdr:clientData/>
  </xdr:oneCellAnchor>
  <xdr:oneCellAnchor>
    <xdr:from>
      <xdr:col>0</xdr:col>
      <xdr:colOff>61911</xdr:colOff>
      <xdr:row>117</xdr:row>
      <xdr:rowOff>33337</xdr:rowOff>
    </xdr:from>
    <xdr:ext cx="3862389" cy="480453"/>
    <mc:AlternateContent xmlns:mc="http://schemas.openxmlformats.org/markup-compatibility/2006" xmlns:a14="http://schemas.microsoft.com/office/drawing/2010/main">
      <mc:Choice Requires="a14">
        <xdr:sp macro="" textlink="">
          <xdr:nvSpPr>
            <xdr:cNvPr id="14" name="Textfeld 13"/>
            <xdr:cNvSpPr txBox="1"/>
          </xdr:nvSpPr>
          <xdr:spPr>
            <a:xfrm>
              <a:off x="61911" y="22055137"/>
              <a:ext cx="3862389" cy="48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0">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4" name="Textfeld 13"/>
            <xdr:cNvSpPr txBox="1"/>
          </xdr:nvSpPr>
          <xdr:spPr>
            <a:xfrm>
              <a:off x="61911" y="22055137"/>
              <a:ext cx="3862389" cy="48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𝐹_(𝐸𝑉,𝑚𝑎𝑥)=𝑡_𝐸1</a:t>
              </a:r>
              <a:r>
                <a:rPr lang="de-DE" sz="1100" b="0" i="0">
                  <a:solidFill>
                    <a:schemeClr val="tx1"/>
                  </a:solidFill>
                  <a:effectLst/>
                  <a:latin typeface="+mn-lt"/>
                  <a:ea typeface="+mn-ea"/>
                  <a:cs typeface="+mn-cs"/>
                </a:rPr>
                <a:t>−b⋅〖</a:t>
              </a:r>
              <a:r>
                <a:rPr lang="de-DE" sz="1100" b="0" i="0">
                  <a:solidFill>
                    <a:schemeClr val="tx1"/>
                  </a:solidFill>
                  <a:effectLst/>
                  <a:latin typeface="Cambria Math"/>
                  <a:ea typeface="+mn-ea"/>
                  <a:cs typeface="+mn-cs"/>
                </a:rPr>
                <a:t>𝑡_𝐸1</a:t>
              </a:r>
              <a:r>
                <a:rPr lang="de-DE" sz="1100" b="0" i="0">
                  <a:solidFill>
                    <a:schemeClr val="tx1"/>
                  </a:solidFill>
                  <a:effectLst/>
                  <a:latin typeface="+mn-lt"/>
                  <a:ea typeface="+mn-ea"/>
                  <a:cs typeface="+mn-cs"/>
                </a:rPr>
                <a:t>〗^(𝑐+1)/(𝑐+1)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𝑡_</a:t>
              </a:r>
              <a:r>
                <a:rPr lang="de-DE" sz="1100" b="0" i="0">
                  <a:solidFill>
                    <a:schemeClr val="tx1"/>
                  </a:solidFill>
                  <a:effectLst/>
                  <a:latin typeface="Cambria Math"/>
                  <a:ea typeface="+mn-ea"/>
                  <a:cs typeface="+mn-cs"/>
                </a:rPr>
                <a:t>𝑠</a:t>
              </a:r>
              <a:r>
                <a:rPr lang="de-DE" sz="1100" b="0" i="0">
                  <a:solidFill>
                    <a:schemeClr val="tx1"/>
                  </a:solidFill>
                  <a:effectLst/>
                  <a:latin typeface="+mn-lt"/>
                  <a:ea typeface="+mn-ea"/>
                  <a:cs typeface="+mn-cs"/>
                </a:rPr>
                <a:t>1−b⋅〖𝑡_</a:t>
              </a:r>
              <a:r>
                <a:rPr lang="de-DE" sz="1100" b="0" i="0">
                  <a:solidFill>
                    <a:schemeClr val="tx1"/>
                  </a:solidFill>
                  <a:effectLst/>
                  <a:latin typeface="Cambria Math"/>
                  <a:ea typeface="+mn-ea"/>
                  <a:cs typeface="+mn-cs"/>
                </a:rPr>
                <a:t>𝑠</a:t>
              </a:r>
              <a:r>
                <a:rPr lang="de-DE" sz="1100" b="0" i="0">
                  <a:solidFill>
                    <a:schemeClr val="tx1"/>
                  </a:solidFill>
                  <a:effectLst/>
                  <a:latin typeface="+mn-lt"/>
                  <a:ea typeface="+mn-ea"/>
                  <a:cs typeface="+mn-cs"/>
                </a:rPr>
                <a:t>1〗^(𝑐+1)/(𝑐+1)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𝑝_</a:t>
              </a:r>
              <a:r>
                <a:rPr lang="de-DE" sz="1100" b="0" i="0">
                  <a:solidFill>
                    <a:schemeClr val="tx1"/>
                  </a:solidFill>
                  <a:effectLst/>
                  <a:latin typeface="Cambria Math"/>
                  <a:ea typeface="+mn-ea"/>
                  <a:cs typeface="+mn-cs"/>
                </a:rPr>
                <a:t>𝐸</a:t>
              </a:r>
              <a:r>
                <a:rPr lang="de-DE" sz="1100" b="0" i="0">
                  <a:solidFill>
                    <a:schemeClr val="tx1"/>
                  </a:solidFill>
                  <a:effectLst/>
                  <a:latin typeface="+mn-lt"/>
                  <a:ea typeface="+mn-ea"/>
                  <a:cs typeface="+mn-cs"/>
                </a:rPr>
                <a:t>1⋅𝑡_𝑠1</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61911</xdr:colOff>
      <xdr:row>122</xdr:row>
      <xdr:rowOff>71437</xdr:rowOff>
    </xdr:from>
    <xdr:ext cx="3300413" cy="436914"/>
    <mc:AlternateContent xmlns:mc="http://schemas.openxmlformats.org/markup-compatibility/2006" xmlns:a14="http://schemas.microsoft.com/office/drawing/2010/main">
      <mc:Choice Requires="a14">
        <xdr:sp macro="" textlink="">
          <xdr:nvSpPr>
            <xdr:cNvPr id="15" name="Textfeld 14"/>
            <xdr:cNvSpPr txBox="1"/>
          </xdr:nvSpPr>
          <xdr:spPr>
            <a:xfrm>
              <a:off x="61911" y="23236237"/>
              <a:ext cx="3300413"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f>
                      <m:fPr>
                        <m:ctrlPr>
                          <a:rPr lang="de-DE" sz="1100" b="0" i="1">
                            <a:latin typeface="Cambria Math"/>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𝑚𝑎𝑥</m:t>
                            </m:r>
                          </m:sub>
                        </m:sSub>
                      </m:num>
                      <m:den>
                        <m:sSub>
                          <m:sSubPr>
                            <m:ctrlPr>
                              <a:rPr lang="de-DE" sz="1100" b="0" i="1">
                                <a:latin typeface="Cambria Math"/>
                              </a:rPr>
                            </m:ctrlPr>
                          </m:sSubPr>
                          <m:e>
                            <m:r>
                              <a:rPr lang="de-DE" sz="1100" b="0" i="1">
                                <a:latin typeface="Cambria Math"/>
                              </a:rPr>
                              <m:t>𝐹</m:t>
                            </m:r>
                          </m:e>
                          <m:sub>
                            <m:r>
                              <a:rPr lang="de-DE" sz="1100" b="0" i="1">
                                <a:latin typeface="Cambria Math"/>
                              </a:rPr>
                              <m:t>𝐺𝑒𝑠𝑎𝑚𝑡</m:t>
                            </m:r>
                          </m:sub>
                        </m:sSub>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𝑒𝑙</m:t>
                        </m:r>
                        <m:r>
                          <a:rPr lang="de-DE" sz="1100" b="0" i="1">
                            <a:latin typeface="Cambria Math"/>
                            <a:ea typeface="Cambria Math"/>
                          </a:rPr>
                          <m:t>,</m:t>
                        </m:r>
                        <m:r>
                          <a:rPr lang="de-DE" sz="1100" b="0" i="1">
                            <a:latin typeface="Cambria Math"/>
                            <a:ea typeface="Cambria Math"/>
                          </a:rPr>
                          <m:t>𝐵𝑒𝑑</m:t>
                        </m:r>
                      </m:sub>
                    </m:sSub>
                    <m:r>
                      <a:rPr lang="de-DE" sz="1100" b="0" i="1">
                        <a:latin typeface="Cambria Math"/>
                        <a:ea typeface="Cambria Math"/>
                      </a:rPr>
                      <m:t>=</m:t>
                    </m:r>
                    <m:f>
                      <m:fPr>
                        <m:ctrlPr>
                          <a:rPr lang="de-DE" sz="1100" b="0" i="1">
                            <a:solidFill>
                              <a:schemeClr val="tx1"/>
                            </a:solidFill>
                            <a:effectLst/>
                            <a:latin typeface="Cambria Math"/>
                            <a:ea typeface="+mn-ea"/>
                            <a:cs typeface="+mn-cs"/>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𝑚𝑎𝑥</m:t>
                            </m:r>
                          </m:sub>
                        </m:sSub>
                      </m:num>
                      <m:den>
                        <m:r>
                          <a:rPr lang="de-DE" sz="1100" b="0" i="1">
                            <a:solidFill>
                              <a:schemeClr val="tx1"/>
                            </a:solidFill>
                            <a:effectLst/>
                            <a:latin typeface="Cambria Math"/>
                            <a:ea typeface="+mn-ea"/>
                            <a:cs typeface="+mn-cs"/>
                          </a:rPr>
                          <m:t>𝑚</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𝐸</m:t>
                        </m:r>
                      </m:e>
                      <m:sub>
                        <m:r>
                          <a:rPr lang="de-DE" sz="1100" b="0" i="1">
                            <a:solidFill>
                              <a:schemeClr val="tx1"/>
                            </a:solidFill>
                            <a:effectLst/>
                            <a:latin typeface="Cambria Math"/>
                            <a:ea typeface="+mn-ea"/>
                            <a:cs typeface="+mn-cs"/>
                          </a:rPr>
                          <m:t>𝑒𝑙</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𝐵𝑒𝑑</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15" name="Textfeld 14"/>
            <xdr:cNvSpPr txBox="1"/>
          </xdr:nvSpPr>
          <xdr:spPr>
            <a:xfrm>
              <a:off x="61911" y="23236237"/>
              <a:ext cx="3300413" cy="4369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𝐸_(𝐸𝑉,𝑚𝑎𝑥)=</a:t>
              </a:r>
              <a:r>
                <a:rPr lang="de-DE" sz="1100" b="0" i="0">
                  <a:solidFill>
                    <a:schemeClr val="tx1"/>
                  </a:solidFill>
                  <a:effectLst/>
                  <a:latin typeface="+mn-lt"/>
                  <a:ea typeface="+mn-ea"/>
                  <a:cs typeface="+mn-cs"/>
                </a:rPr>
                <a:t>𝐹_(𝐸𝑉,𝑚𝑎𝑥)</a:t>
              </a:r>
              <a:r>
                <a:rPr lang="de-DE" sz="1100" b="0" i="0">
                  <a:solidFill>
                    <a:schemeClr val="tx1"/>
                  </a:solidFill>
                  <a:effectLst/>
                  <a:latin typeface="Cambria Math"/>
                  <a:ea typeface="+mn-ea"/>
                  <a:cs typeface="+mn-cs"/>
                </a:rPr>
                <a:t>/</a:t>
              </a:r>
              <a:r>
                <a:rPr lang="de-DE" sz="1100" b="0" i="0">
                  <a:latin typeface="Cambria Math"/>
                </a:rPr>
                <a:t>𝐹_𝐺𝑒𝑠𝑎𝑚𝑡 </a:t>
              </a:r>
              <a:r>
                <a:rPr lang="de-DE" sz="1100" b="0" i="0">
                  <a:latin typeface="Cambria Math"/>
                  <a:ea typeface="Cambria Math"/>
                </a:rPr>
                <a:t>⋅𝐸_(𝑒𝑙,𝐵𝑒𝑑)=</a:t>
              </a:r>
              <a:r>
                <a:rPr lang="de-DE" sz="1100" b="0" i="0">
                  <a:solidFill>
                    <a:schemeClr val="tx1"/>
                  </a:solidFill>
                  <a:effectLst/>
                  <a:latin typeface="+mn-lt"/>
                  <a:ea typeface="+mn-ea"/>
                  <a:cs typeface="+mn-cs"/>
                </a:rPr>
                <a:t>𝐹_(𝐸𝑉,𝑚𝑎𝑥)/</a:t>
              </a:r>
              <a:r>
                <a:rPr lang="de-DE" sz="1100" b="0" i="0">
                  <a:solidFill>
                    <a:schemeClr val="tx1"/>
                  </a:solidFill>
                  <a:effectLst/>
                  <a:latin typeface="Cambria Math"/>
                  <a:ea typeface="+mn-ea"/>
                  <a:cs typeface="+mn-cs"/>
                </a:rPr>
                <a:t>𝑚</a:t>
              </a:r>
              <a:r>
                <a:rPr lang="de-DE" sz="1100" b="0" i="0">
                  <a:solidFill>
                    <a:schemeClr val="tx1"/>
                  </a:solidFill>
                  <a:effectLst/>
                  <a:latin typeface="+mn-lt"/>
                  <a:ea typeface="+mn-ea"/>
                  <a:cs typeface="+mn-cs"/>
                </a:rPr>
                <a:t>⋅𝐸_(𝑒𝑙,𝐵𝑒𝑑)</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395287</xdr:colOff>
      <xdr:row>127</xdr:row>
      <xdr:rowOff>138112</xdr:rowOff>
    </xdr:from>
    <xdr:ext cx="1881188" cy="269304"/>
    <mc:AlternateContent xmlns:mc="http://schemas.openxmlformats.org/markup-compatibility/2006" xmlns:a14="http://schemas.microsoft.com/office/drawing/2010/main">
      <mc:Choice Requires="a14">
        <xdr:sp macro="" textlink="">
          <xdr:nvSpPr>
            <xdr:cNvPr id="16" name="Textfeld 15"/>
            <xdr:cNvSpPr txBox="1"/>
          </xdr:nvSpPr>
          <xdr:spPr>
            <a:xfrm>
              <a:off x="395287" y="24293512"/>
              <a:ext cx="1881188"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oMath>
                </m:oMathPara>
              </a14:m>
              <a:endParaRPr lang="de-DE" sz="1100"/>
            </a:p>
          </xdr:txBody>
        </xdr:sp>
      </mc:Choice>
      <mc:Fallback xmlns="">
        <xdr:sp macro="" textlink="">
          <xdr:nvSpPr>
            <xdr:cNvPr id="16" name="Textfeld 15"/>
            <xdr:cNvSpPr txBox="1"/>
          </xdr:nvSpPr>
          <xdr:spPr>
            <a:xfrm>
              <a:off x="395287" y="24293512"/>
              <a:ext cx="1881188"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𝐹_(𝐸𝑉,𝑚𝑎𝑥)=𝑡_𝐸1</a:t>
              </a:r>
              <a:r>
                <a:rPr lang="de-DE" sz="1100" b="0" i="0">
                  <a:latin typeface="Cambria Math"/>
                  <a:ea typeface="Cambria Math"/>
                </a:rPr>
                <a:t>⋅𝑝_𝐸1</a:t>
              </a:r>
              <a:endParaRPr lang="de-DE" sz="1100"/>
            </a:p>
          </xdr:txBody>
        </xdr:sp>
      </mc:Fallback>
    </mc:AlternateContent>
    <xdr:clientData/>
  </xdr:oneCellAnchor>
  <xdr:oneCellAnchor>
    <xdr:from>
      <xdr:col>2</xdr:col>
      <xdr:colOff>681036</xdr:colOff>
      <xdr:row>127</xdr:row>
      <xdr:rowOff>157162</xdr:rowOff>
    </xdr:from>
    <xdr:ext cx="2271713" cy="275653"/>
    <mc:AlternateContent xmlns:mc="http://schemas.openxmlformats.org/markup-compatibility/2006" xmlns:a14="http://schemas.microsoft.com/office/drawing/2010/main">
      <mc:Choice Requires="a14">
        <xdr:sp macro="" textlink="">
          <xdr:nvSpPr>
            <xdr:cNvPr id="17" name="Textfeld 16"/>
            <xdr:cNvSpPr txBox="1"/>
          </xdr:nvSpPr>
          <xdr:spPr>
            <a:xfrm>
              <a:off x="3090861" y="23741062"/>
              <a:ext cx="2271713" cy="275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𝑚𝑎𝑥</m:t>
                        </m:r>
                      </m:sub>
                    </m:sSub>
                    <m:r>
                      <a:rPr lang="de-DE" sz="1100" b="0" i="1">
                        <a:latin typeface="Cambria Math"/>
                      </a:rPr>
                      <m:t>=</m:t>
                    </m:r>
                    <m:sSub>
                      <m:sSubPr>
                        <m:ctrlPr>
                          <a:rPr lang="de-DE" sz="1100" b="0" i="1">
                            <a:latin typeface="Cambria Math"/>
                          </a:rPr>
                        </m:ctrlPr>
                      </m:sSubPr>
                      <m:e>
                        <m:r>
                          <a:rPr lang="de-DE" sz="1100" b="0" i="1">
                            <a:latin typeface="Cambria Math"/>
                          </a:rPr>
                          <m:t>𝐸</m:t>
                        </m:r>
                      </m:e>
                      <m:sub>
                        <m:r>
                          <a:rPr lang="de-DE" sz="1100" b="0" i="1">
                            <a:latin typeface="Cambria Math"/>
                          </a:rPr>
                          <m:t>𝑒𝑙</m:t>
                        </m:r>
                        <m:r>
                          <a:rPr lang="de-DE" sz="1100" b="0" i="1">
                            <a:latin typeface="Cambria Math"/>
                          </a:rPr>
                          <m:t>,</m:t>
                        </m:r>
                        <m:r>
                          <a:rPr lang="de-DE" sz="1100" b="0" i="1">
                            <a:latin typeface="Cambria Math"/>
                          </a:rPr>
                          <m:t>𝐵𝐻𝐾𝑊</m:t>
                        </m:r>
                        <m:r>
                          <a:rPr lang="de-DE" sz="1100" b="0" i="1">
                            <a:latin typeface="Cambria Math"/>
                          </a:rPr>
                          <m:t>1,</m:t>
                        </m:r>
                        <m:r>
                          <a:rPr lang="de-DE" sz="1100" b="0" i="1">
                            <a:latin typeface="Cambria Math"/>
                          </a:rPr>
                          <m:t>𝑔𝑒𝑠𝑎𝑚𝑡</m:t>
                        </m:r>
                      </m:sub>
                    </m:sSub>
                  </m:oMath>
                </m:oMathPara>
              </a14:m>
              <a:endParaRPr lang="de-DE" sz="1100"/>
            </a:p>
          </xdr:txBody>
        </xdr:sp>
      </mc:Choice>
      <mc:Fallback xmlns="">
        <xdr:sp macro="" textlink="">
          <xdr:nvSpPr>
            <xdr:cNvPr id="17" name="Textfeld 16"/>
            <xdr:cNvSpPr txBox="1"/>
          </xdr:nvSpPr>
          <xdr:spPr>
            <a:xfrm>
              <a:off x="3090861" y="23741062"/>
              <a:ext cx="2271713" cy="2756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𝐸_(𝐸𝑉,𝑚𝑎𝑥)=𝐸_(𝑒𝑙,𝐵𝐻𝐾𝑊1,𝑔𝑒𝑠𝑎𝑚𝑡)</a:t>
              </a:r>
              <a:endParaRPr lang="de-DE" sz="1100"/>
            </a:p>
          </xdr:txBody>
        </xdr:sp>
      </mc:Fallback>
    </mc:AlternateContent>
    <xdr:clientData/>
  </xdr:oneCellAnchor>
  <xdr:twoCellAnchor>
    <xdr:from>
      <xdr:col>0</xdr:col>
      <xdr:colOff>347662</xdr:colOff>
      <xdr:row>150</xdr:row>
      <xdr:rowOff>71437</xdr:rowOff>
    </xdr:from>
    <xdr:to>
      <xdr:col>5</xdr:col>
      <xdr:colOff>333375</xdr:colOff>
      <xdr:row>166</xdr:row>
      <xdr:rowOff>28575</xdr:rowOff>
    </xdr:to>
    <xdr:graphicFrame macro="">
      <xdr:nvGraphicFramePr>
        <xdr:cNvPr id="18" name="Diagramm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428625</xdr:colOff>
      <xdr:row>130</xdr:row>
      <xdr:rowOff>0</xdr:rowOff>
    </xdr:from>
    <xdr:to>
      <xdr:col>5</xdr:col>
      <xdr:colOff>476249</xdr:colOff>
      <xdr:row>146</xdr:row>
      <xdr:rowOff>57150</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104774</xdr:colOff>
      <xdr:row>199</xdr:row>
      <xdr:rowOff>119062</xdr:rowOff>
    </xdr:from>
    <xdr:ext cx="3819525" cy="1014414"/>
    <mc:AlternateContent xmlns:mc="http://schemas.openxmlformats.org/markup-compatibility/2006" xmlns:a14="http://schemas.microsoft.com/office/drawing/2010/main">
      <mc:Choice Requires="a14">
        <xdr:sp macro="" textlink="">
          <xdr:nvSpPr>
            <xdr:cNvPr id="20" name="Textfeld 19"/>
            <xdr:cNvSpPr txBox="1"/>
          </xdr:nvSpPr>
          <xdr:spPr>
            <a:xfrm>
              <a:off x="104774" y="38590537"/>
              <a:ext cx="3819525" cy="1014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sSub>
                          <m:sSubPr>
                            <m:ctrlPr>
                              <a:rPr lang="de-DE" sz="1100" b="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sup>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m:t>
                            </m:r>
                          </m:sub>
                        </m:sSub>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r>
                      <a:rPr lang="de-DE" sz="1100" b="0" i="1">
                        <a:latin typeface="Cambria Math"/>
                      </a:rPr>
                      <m:t>=</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𝑚</m:t>
                        </m:r>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d>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oMath>
                </m:oMathPara>
              </a14:m>
              <a:endParaRPr lang="de-DE" sz="1100"/>
            </a:p>
          </xdr:txBody>
        </xdr:sp>
      </mc:Choice>
      <mc:Fallback xmlns="">
        <xdr:sp macro="" textlink="">
          <xdr:nvSpPr>
            <xdr:cNvPr id="20" name="Textfeld 19"/>
            <xdr:cNvSpPr txBox="1"/>
          </xdr:nvSpPr>
          <xdr:spPr>
            <a:xfrm>
              <a:off x="104774" y="38590537"/>
              <a:ext cx="3819525" cy="1014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𝐹_(𝐸𝑉,𝑚𝑖𝑛)=∫25_0^(𝑡_𝐸1)▒〖𝑝_∗ (𝑡)</a:t>
              </a:r>
              <a:r>
                <a:rPr lang="de-DE" sz="1100" b="0" i="0">
                  <a:latin typeface="Cambria Math"/>
                  <a:ea typeface="Cambria Math"/>
                </a:rPr>
                <a:t>⋅𝑑𝑡〗</a:t>
              </a:r>
              <a:r>
                <a:rPr lang="de-DE" sz="1100" b="0" i="0">
                  <a:latin typeface="Cambria Math"/>
                </a:rPr>
                <a:t>−∫25_0^(𝑡_(∗,𝑆1))▒〖</a:t>
              </a:r>
              <a:r>
                <a:rPr lang="de-DE" sz="1100" b="0" i="0">
                  <a:solidFill>
                    <a:schemeClr val="tx1"/>
                  </a:solidFill>
                  <a:effectLst/>
                  <a:latin typeface="+mn-lt"/>
                  <a:ea typeface="+mn-ea"/>
                  <a:cs typeface="+mn-cs"/>
                </a:rPr>
                <a:t>𝑝_∗</a:t>
              </a:r>
              <a:r>
                <a:rPr lang="de-DE" sz="1100" b="0" i="0">
                  <a:solidFill>
                    <a:schemeClr val="tx1"/>
                  </a:solidFill>
                  <a:effectLst/>
                  <a:latin typeface="Cambria Math"/>
                  <a:ea typeface="+mn-ea"/>
                  <a:cs typeface="+mn-cs"/>
                </a:rPr>
                <a:t> (</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a:t>
              </a:r>
              <a:r>
                <a:rPr lang="de-DE" sz="1100" b="0" i="0">
                  <a:latin typeface="Cambria Math"/>
                </a:rPr>
                <a:t>+𝑡_(∗,𝑆1)</a:t>
              </a:r>
              <a:r>
                <a:rPr lang="de-DE" sz="1100" b="0" i="0">
                  <a:latin typeface="Cambria Math"/>
                  <a:ea typeface="Cambria Math"/>
                </a:rPr>
                <a:t>⋅𝑝_𝐸1</a:t>
              </a:r>
              <a:r>
                <a:rPr lang="de-DE" sz="1100" b="0" i="0">
                  <a:latin typeface="Cambria Math"/>
                </a:rPr>
                <a:t>=</a:t>
              </a:r>
              <a:r>
                <a:rPr lang="de-DE" sz="1100" b="0" i="0">
                  <a:solidFill>
                    <a:schemeClr val="tx1"/>
                  </a:solidFill>
                  <a:effectLst/>
                  <a:latin typeface="+mn-lt"/>
                  <a:ea typeface="+mn-ea"/>
                  <a:cs typeface="+mn-cs"/>
                </a:rPr>
                <a:t>(𝑚−𝑡_𝑆1+𝑏⋅〖𝑡_𝑆1〗^(𝑐+1)/(𝑐+1)+𝑡_𝑆1⋅𝑝_𝐸1 )⋅𝑡_𝐸1</a:t>
              </a:r>
              <a:r>
                <a:rPr lang="de-DE" sz="1100" b="0" i="0">
                  <a:solidFill>
                    <a:schemeClr val="tx1"/>
                  </a:solidFill>
                  <a:effectLst/>
                  <a:latin typeface="Cambria Math"/>
                  <a:ea typeface="+mn-ea"/>
                  <a:cs typeface="+mn-cs"/>
                </a:rPr>
                <a:t>=</a:t>
              </a:r>
              <a:endParaRPr lang="de-DE" sz="1100"/>
            </a:p>
          </xdr:txBody>
        </xdr:sp>
      </mc:Fallback>
    </mc:AlternateContent>
    <xdr:clientData/>
  </xdr:oneCellAnchor>
  <xdr:oneCellAnchor>
    <xdr:from>
      <xdr:col>0</xdr:col>
      <xdr:colOff>419101</xdr:colOff>
      <xdr:row>208</xdr:row>
      <xdr:rowOff>80962</xdr:rowOff>
    </xdr:from>
    <xdr:ext cx="2190749" cy="423834"/>
    <mc:AlternateContent xmlns:mc="http://schemas.openxmlformats.org/markup-compatibility/2006" xmlns:a14="http://schemas.microsoft.com/office/drawing/2010/main">
      <mc:Choice Requires="a14">
        <xdr:sp macro="" textlink="">
          <xdr:nvSpPr>
            <xdr:cNvPr id="23" name="Textfeld 22"/>
            <xdr:cNvSpPr txBox="1"/>
          </xdr:nvSpPr>
          <xdr:spPr>
            <a:xfrm>
              <a:off x="419101" y="36733162"/>
              <a:ext cx="2190749"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𝐸</m:t>
                        </m:r>
                      </m:e>
                      <m:sub>
                        <m:r>
                          <a:rPr lang="de-DE" sz="1100" b="0" i="1">
                            <a:latin typeface="Cambria Math"/>
                          </a:rPr>
                          <m:t>𝐸𝑉</m:t>
                        </m:r>
                        <m:r>
                          <a:rPr lang="de-DE" sz="1100" b="0" i="1">
                            <a:latin typeface="Cambria Math"/>
                          </a:rPr>
                          <m:t>,</m:t>
                        </m:r>
                        <m:r>
                          <a:rPr lang="de-DE" sz="1100" b="0" i="1">
                            <a:latin typeface="Cambria Math"/>
                          </a:rPr>
                          <m:t>𝑚𝑖𝑛</m:t>
                        </m:r>
                      </m:sub>
                    </m:sSub>
                    <m:r>
                      <a:rPr lang="de-DE" sz="1100" b="0" i="1">
                        <a:latin typeface="Cambria Math"/>
                      </a:rPr>
                      <m:t>=</m:t>
                    </m:r>
                    <m:f>
                      <m:fPr>
                        <m:ctrlPr>
                          <a:rPr lang="de-DE" sz="1100" b="0" i="1">
                            <a:latin typeface="Cambria Math"/>
                          </a:rPr>
                        </m:ctrlPr>
                      </m:fPr>
                      <m:num>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sub>
                        </m:sSub>
                      </m:num>
                      <m:den>
                        <m:r>
                          <a:rPr lang="de-DE" sz="1100" b="0" i="1">
                            <a:latin typeface="Cambria Math"/>
                          </a:rPr>
                          <m:t>𝑚</m:t>
                        </m:r>
                      </m:den>
                    </m:f>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𝐸</m:t>
                        </m:r>
                      </m:e>
                      <m:sub>
                        <m:r>
                          <a:rPr lang="de-DE" sz="1100" b="0" i="1">
                            <a:latin typeface="Cambria Math"/>
                            <a:ea typeface="Cambria Math"/>
                          </a:rPr>
                          <m:t>𝑒𝑙</m:t>
                        </m:r>
                        <m:r>
                          <a:rPr lang="de-DE" sz="1100" b="0" i="1">
                            <a:latin typeface="Cambria Math"/>
                            <a:ea typeface="Cambria Math"/>
                          </a:rPr>
                          <m:t>,</m:t>
                        </m:r>
                        <m:r>
                          <a:rPr lang="de-DE" sz="1100" b="0" i="1">
                            <a:latin typeface="Cambria Math"/>
                            <a:ea typeface="Cambria Math"/>
                          </a:rPr>
                          <m:t>𝐵𝑒𝑑</m:t>
                        </m:r>
                        <m:r>
                          <a:rPr lang="de-DE" sz="1100" b="0" i="1">
                            <a:latin typeface="Cambria Math"/>
                            <a:ea typeface="Cambria Math"/>
                          </a:rPr>
                          <m:t>.</m:t>
                        </m:r>
                      </m:sub>
                    </m:sSub>
                    <m:r>
                      <a:rPr lang="de-DE" sz="1100" b="0" i="1">
                        <a:latin typeface="Cambria Math"/>
                        <a:ea typeface="Cambria Math"/>
                      </a:rPr>
                      <m:t>=</m:t>
                    </m:r>
                  </m:oMath>
                </m:oMathPara>
              </a14:m>
              <a:endParaRPr lang="de-DE" sz="1100"/>
            </a:p>
          </xdr:txBody>
        </xdr:sp>
      </mc:Choice>
      <mc:Fallback xmlns="">
        <xdr:sp macro="" textlink="">
          <xdr:nvSpPr>
            <xdr:cNvPr id="23" name="Textfeld 22"/>
            <xdr:cNvSpPr txBox="1"/>
          </xdr:nvSpPr>
          <xdr:spPr>
            <a:xfrm>
              <a:off x="419101" y="36733162"/>
              <a:ext cx="2190749"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𝐸_(𝐸𝑉,𝑚𝑖𝑛)=</a:t>
              </a:r>
              <a:r>
                <a:rPr lang="de-DE" sz="1100" b="0" i="0">
                  <a:solidFill>
                    <a:schemeClr val="tx1"/>
                  </a:solidFill>
                  <a:effectLst/>
                  <a:latin typeface="Cambria Math"/>
                  <a:ea typeface="+mn-ea"/>
                  <a:cs typeface="+mn-cs"/>
                </a:rPr>
                <a:t>𝐹_(𝐸𝑉,𝑚𝑖𝑛)/</a:t>
              </a:r>
              <a:r>
                <a:rPr lang="de-DE" sz="1100" b="0" i="0">
                  <a:latin typeface="Cambria Math"/>
                </a:rPr>
                <a:t>𝑚</a:t>
              </a:r>
              <a:r>
                <a:rPr lang="de-DE" sz="1100" b="0" i="0">
                  <a:latin typeface="Cambria Math"/>
                  <a:ea typeface="Cambria Math"/>
                </a:rPr>
                <a:t>⋅𝐸_(𝑒𝑙,𝐵𝑒𝑑.)=</a:t>
              </a:r>
              <a:endParaRPr lang="de-DE" sz="1100"/>
            </a:p>
          </xdr:txBody>
        </xdr:sp>
      </mc:Fallback>
    </mc:AlternateContent>
    <xdr:clientData/>
  </xdr:oneCellAnchor>
  <xdr:oneCellAnchor>
    <xdr:from>
      <xdr:col>0</xdr:col>
      <xdr:colOff>119062</xdr:colOff>
      <xdr:row>238</xdr:row>
      <xdr:rowOff>138112</xdr:rowOff>
    </xdr:from>
    <xdr:ext cx="2509838" cy="283411"/>
    <mc:AlternateContent xmlns:mc="http://schemas.openxmlformats.org/markup-compatibility/2006" xmlns:a14="http://schemas.microsoft.com/office/drawing/2010/main">
      <mc:Choice Requires="a14">
        <xdr:sp macro="" textlink="">
          <xdr:nvSpPr>
            <xdr:cNvPr id="26" name="Textfeld 25"/>
            <xdr:cNvSpPr txBox="1"/>
          </xdr:nvSpPr>
          <xdr:spPr>
            <a:xfrm>
              <a:off x="119062" y="40686037"/>
              <a:ext cx="2509838" cy="28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m:t>
                            </m:r>
                            <m:r>
                              <a:rPr lang="de-DE" sz="1100" b="0" i="1">
                                <a:latin typeface="Cambria Math"/>
                              </a:rPr>
                              <m:t>𝑛</m:t>
                            </m:r>
                          </m:sub>
                        </m:sSub>
                        <m:r>
                          <a:rPr lang="de-DE" sz="1100" b="0" i="1">
                            <a:latin typeface="Cambria Math"/>
                          </a:rPr>
                          <m:t>−</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m:t>
                            </m:r>
                            <m:r>
                              <a:rPr lang="de-DE" sz="1100" b="0" i="1">
                                <a:latin typeface="Cambria Math"/>
                              </a:rPr>
                              <m:t>𝑛</m:t>
                            </m:r>
                            <m:r>
                              <a:rPr lang="de-DE" sz="1100" b="0" i="1">
                                <a:latin typeface="Cambria Math"/>
                              </a:rPr>
                              <m:t>−1</m:t>
                            </m:r>
                          </m:sub>
                        </m:sSub>
                      </m:e>
                    </m:d>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𝐸𝑛</m:t>
                        </m:r>
                      </m:sub>
                    </m:sSub>
                  </m:oMath>
                </m:oMathPara>
              </a14:m>
              <a:endParaRPr lang="de-DE" sz="1100"/>
            </a:p>
          </xdr:txBody>
        </xdr:sp>
      </mc:Choice>
      <mc:Fallback xmlns="">
        <xdr:sp macro="" textlink="">
          <xdr:nvSpPr>
            <xdr:cNvPr id="26" name="Textfeld 25"/>
            <xdr:cNvSpPr txBox="1"/>
          </xdr:nvSpPr>
          <xdr:spPr>
            <a:xfrm>
              <a:off x="119062" y="40686037"/>
              <a:ext cx="2509838" cy="28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𝐹_(𝐸𝑉,𝑚𝑖𝑛,𝑛)=(𝑝_(𝐸,𝑛)−𝑝_(𝐸,𝑛−1) )</a:t>
              </a:r>
              <a:r>
                <a:rPr lang="de-DE" sz="1100" b="0" i="0">
                  <a:latin typeface="Cambria Math"/>
                  <a:ea typeface="Cambria Math"/>
                </a:rPr>
                <a:t>⋅𝑡_𝐸𝑛</a:t>
              </a:r>
              <a:endParaRPr lang="de-DE" sz="1100"/>
            </a:p>
          </xdr:txBody>
        </xdr:sp>
      </mc:Fallback>
    </mc:AlternateContent>
    <xdr:clientData/>
  </xdr:oneCellAnchor>
  <xdr:oneCellAnchor>
    <xdr:from>
      <xdr:col>0</xdr:col>
      <xdr:colOff>461961</xdr:colOff>
      <xdr:row>247</xdr:row>
      <xdr:rowOff>61912</xdr:rowOff>
    </xdr:from>
    <xdr:ext cx="4005263" cy="600357"/>
    <mc:AlternateContent xmlns:mc="http://schemas.openxmlformats.org/markup-compatibility/2006" xmlns:a14="http://schemas.microsoft.com/office/drawing/2010/main">
      <mc:Choice Requires="a14">
        <xdr:sp macro="" textlink="">
          <xdr:nvSpPr>
            <xdr:cNvPr id="27" name="Textfeld 26"/>
            <xdr:cNvSpPr txBox="1"/>
          </xdr:nvSpPr>
          <xdr:spPr>
            <a:xfrm>
              <a:off x="461961" y="42286237"/>
              <a:ext cx="400526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𝐸𝑛</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𝑆𝑛</m:t>
                            </m:r>
                          </m:sub>
                        </m:sSub>
                      </m:sup>
                      <m:e>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𝐸𝑛</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𝐸𝑛</m:t>
                        </m:r>
                        <m:r>
                          <a:rPr lang="de-DE" sz="1100" b="0" i="1">
                            <a:latin typeface="Cambria Math"/>
                            <a:ea typeface="Cambria Math"/>
                          </a:rPr>
                          <m:t>−1</m:t>
                        </m:r>
                      </m:sub>
                    </m:sSub>
                  </m:oMath>
                </m:oMathPara>
              </a14:m>
              <a:endParaRPr lang="de-DE" sz="1100"/>
            </a:p>
          </xdr:txBody>
        </xdr:sp>
      </mc:Choice>
      <mc:Fallback xmlns="">
        <xdr:sp macro="" textlink="">
          <xdr:nvSpPr>
            <xdr:cNvPr id="27" name="Textfeld 26"/>
            <xdr:cNvSpPr txBox="1"/>
          </xdr:nvSpPr>
          <xdr:spPr>
            <a:xfrm>
              <a:off x="461961" y="42286237"/>
              <a:ext cx="4005263"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𝐹_(𝐸𝑉,𝑚𝑖𝑛,𝑛)=∫25_0^(𝑡_𝐸𝑛)▒〖𝑝(𝑡)</a:t>
              </a:r>
              <a:r>
                <a:rPr lang="de-DE" sz="1100" b="0" i="0">
                  <a:latin typeface="Cambria Math"/>
                  <a:ea typeface="Cambria Math"/>
                </a:rPr>
                <a:t>⋅𝑑𝑡〗</a:t>
              </a:r>
              <a:r>
                <a:rPr lang="de-DE" sz="1100" b="0" i="0">
                  <a:latin typeface="Cambria Math"/>
                </a:rPr>
                <a:t>−∫25_0^(𝑡_𝑆𝑛)▒〖𝑝(𝑡)</a:t>
              </a:r>
              <a:r>
                <a:rPr lang="de-DE" sz="1100" b="0" i="0">
                  <a:latin typeface="Cambria Math"/>
                  <a:ea typeface="Cambria Math"/>
                </a:rPr>
                <a:t>⋅𝑑𝑡〗</a:t>
              </a:r>
              <a:r>
                <a:rPr lang="de-DE" sz="1100" b="0" i="0">
                  <a:latin typeface="Cambria Math"/>
                </a:rPr>
                <a:t>+𝑡_𝑆𝑛</a:t>
              </a:r>
              <a:r>
                <a:rPr lang="de-DE" sz="1100" b="0" i="0">
                  <a:latin typeface="Cambria Math"/>
                  <a:ea typeface="Cambria Math"/>
                </a:rPr>
                <a:t>⋅𝑝_𝐸𝑛−𝑡_𝐸𝑛⋅𝑝_(𝐸𝑛−1)</a:t>
              </a:r>
              <a:endParaRPr lang="de-DE" sz="1100"/>
            </a:p>
          </xdr:txBody>
        </xdr:sp>
      </mc:Fallback>
    </mc:AlternateContent>
    <xdr:clientData/>
  </xdr:oneCellAnchor>
  <xdr:oneCellAnchor>
    <xdr:from>
      <xdr:col>0</xdr:col>
      <xdr:colOff>9525</xdr:colOff>
      <xdr:row>255</xdr:row>
      <xdr:rowOff>61912</xdr:rowOff>
    </xdr:from>
    <xdr:ext cx="6000750" cy="637290"/>
    <mc:AlternateContent xmlns:mc="http://schemas.openxmlformats.org/markup-compatibility/2006" xmlns:a14="http://schemas.microsoft.com/office/drawing/2010/main">
      <mc:Choice Requires="a14">
        <xdr:sp macro="" textlink="">
          <xdr:nvSpPr>
            <xdr:cNvPr id="28" name="Textfeld 27"/>
            <xdr:cNvSpPr txBox="1"/>
          </xdr:nvSpPr>
          <xdr:spPr>
            <a:xfrm>
              <a:off x="9525" y="44067412"/>
              <a:ext cx="6000750" cy="637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m:t>
                        </m:r>
                        <m:r>
                          <a:rPr lang="de-DE" sz="1100" b="0" i="1">
                            <a:latin typeface="Cambria Math"/>
                          </a:rPr>
                          <m:t>𝑛</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𝐸𝑛</m:t>
                            </m:r>
                          </m:sub>
                        </m:sSub>
                      </m:sup>
                      <m:e>
                        <m:r>
                          <a:rPr lang="de-DE" sz="1100" b="0" i="1">
                            <a:latin typeface="Cambria Math"/>
                          </a:rPr>
                          <m:t>𝑝</m:t>
                        </m:r>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d>
                      <m:dPr>
                        <m:ctrlPr>
                          <a:rPr lang="de-DE" sz="1100" b="0" i="1">
                            <a:solidFill>
                              <a:schemeClr val="tx1"/>
                            </a:solidFill>
                            <a:effectLst/>
                            <a:latin typeface="Cambria Math"/>
                            <a:ea typeface="+mn-ea"/>
                            <a:cs typeface="+mn-cs"/>
                          </a:rPr>
                        </m:ctrlPr>
                      </m:dPr>
                      <m:e>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sup>
                          <m:e>
                            <m:r>
                              <a:rPr lang="de-DE" sz="1100" b="0" i="1">
                                <a:solidFill>
                                  <a:schemeClr val="tx1"/>
                                </a:solidFill>
                                <a:effectLst/>
                                <a:latin typeface="Cambria Math"/>
                                <a:ea typeface="+mn-ea"/>
                                <a:cs typeface="+mn-cs"/>
                              </a:rPr>
                              <m:t>𝑝</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𝑡</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𝑠𝑛</m:t>
                            </m:r>
                            <m:r>
                              <a:rPr lang="de-DE" sz="1100" b="0" i="1">
                                <a:solidFill>
                                  <a:schemeClr val="tx1"/>
                                </a:solidFill>
                                <a:effectLst/>
                                <a:latin typeface="Cambria Math"/>
                                <a:ea typeface="Cambria Math"/>
                                <a:cs typeface="+mn-cs"/>
                              </a:rPr>
                              <m:t>−1</m:t>
                            </m:r>
                          </m:sub>
                        </m:sSub>
                      </m:e>
                    </m:d>
                  </m:oMath>
                </m:oMathPara>
              </a14:m>
              <a:endParaRPr lang="de-DE" sz="1100"/>
            </a:p>
          </xdr:txBody>
        </xdr:sp>
      </mc:Choice>
      <mc:Fallback xmlns="">
        <xdr:sp macro="" textlink="">
          <xdr:nvSpPr>
            <xdr:cNvPr id="28" name="Textfeld 27"/>
            <xdr:cNvSpPr txBox="1"/>
          </xdr:nvSpPr>
          <xdr:spPr>
            <a:xfrm>
              <a:off x="9525" y="44067412"/>
              <a:ext cx="6000750" cy="6372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𝐹_(𝐸𝑉,𝑚𝑖𝑛,𝑛)=∫1_0^(𝑡_𝐸𝑛)</a:t>
              </a:r>
              <a:r>
                <a:rPr lang="de-DE" sz="1100" b="0" i="0">
                  <a:latin typeface="Cambria Math"/>
                  <a:ea typeface="Cambria Math"/>
                </a:rPr>
                <a:t>▒〖</a:t>
              </a:r>
              <a:r>
                <a:rPr lang="de-DE" sz="1100" b="0" i="0">
                  <a:latin typeface="Cambria Math"/>
                </a:rPr>
                <a:t>𝑝(𝑡)⋅</a:t>
              </a:r>
              <a:r>
                <a:rPr lang="de-DE" sz="1100" b="0" i="0">
                  <a:latin typeface="Cambria Math"/>
                  <a:ea typeface="Cambria Math"/>
                </a:rPr>
                <a:t>𝑑𝑡〗</a:t>
              </a:r>
              <a:r>
                <a:rPr lang="de-DE" sz="1100" b="0" i="0">
                  <a:latin typeface="Cambria Math"/>
                </a:rPr>
                <a:t>−</a:t>
              </a:r>
              <a:r>
                <a:rPr lang="de-DE" sz="1100" b="0" i="0">
                  <a:solidFill>
                    <a:schemeClr val="tx1"/>
                  </a:solidFill>
                  <a:effectLst/>
                  <a:latin typeface="Cambria Math"/>
                  <a:ea typeface="+mn-ea"/>
                  <a:cs typeface="+mn-cs"/>
                </a:rPr>
                <a:t>∫1_0^(𝑡_𝑆𝑛)▒〖𝑝(𝑡)⋅𝑑𝑡〗+𝑡_𝑆𝑛⋅𝑝_𝐸𝑛−(∫1_0^(𝑡_𝐸𝑛)▒〖𝑝(𝑡)⋅𝑑𝑡〗−∫1_0^(𝑡_(𝑆𝑛−1))</a:t>
              </a:r>
              <a:r>
                <a:rPr lang="de-DE" sz="1100" b="0" i="0">
                  <a:solidFill>
                    <a:schemeClr val="tx1"/>
                  </a:solidFill>
                  <a:effectLst/>
                  <a:latin typeface="Cambria Math"/>
                  <a:ea typeface="Cambria Math"/>
                  <a:cs typeface="+mn-cs"/>
                </a:rPr>
                <a:t>▒</a:t>
              </a:r>
              <a:r>
                <a:rPr lang="de-DE" sz="1100" b="0" i="0">
                  <a:solidFill>
                    <a:schemeClr val="tx1"/>
                  </a:solidFill>
                  <a:effectLst/>
                  <a:latin typeface="Cambria Math"/>
                  <a:ea typeface="+mn-ea"/>
                  <a:cs typeface="+mn-cs"/>
                </a:rPr>
                <a:t>〖𝑝(𝑡)</a:t>
              </a:r>
              <a:r>
                <a:rPr lang="de-DE" sz="1100" b="0" i="0">
                  <a:solidFill>
                    <a:schemeClr val="tx1"/>
                  </a:solidFill>
                  <a:effectLst/>
                  <a:latin typeface="Cambria Math"/>
                  <a:ea typeface="Cambria Math"/>
                  <a:cs typeface="+mn-cs"/>
                </a:rPr>
                <a:t>⋅𝑑𝑡</a:t>
              </a:r>
              <a:r>
                <a:rPr lang="de-DE" sz="1100" b="0" i="0">
                  <a:solidFill>
                    <a:schemeClr val="tx1"/>
                  </a:solidFill>
                  <a:effectLst/>
                  <a:latin typeface="Cambria Math"/>
                  <a:ea typeface="+mn-ea"/>
                  <a:cs typeface="+mn-cs"/>
                </a:rPr>
                <a:t>〗+𝑝_(𝐸𝑛−1)</a:t>
              </a:r>
              <a:r>
                <a:rPr lang="de-DE" sz="1100" b="0" i="0">
                  <a:solidFill>
                    <a:schemeClr val="tx1"/>
                  </a:solidFill>
                  <a:effectLst/>
                  <a:latin typeface="Cambria Math"/>
                  <a:ea typeface="Cambria Math"/>
                  <a:cs typeface="+mn-cs"/>
                </a:rPr>
                <a:t>⋅𝑡_(𝑠𝑛−1) )</a:t>
              </a:r>
              <a:endParaRPr lang="de-DE" sz="1100"/>
            </a:p>
          </xdr:txBody>
        </xdr:sp>
      </mc:Fallback>
    </mc:AlternateContent>
    <xdr:clientData/>
  </xdr:oneCellAnchor>
  <xdr:oneCellAnchor>
    <xdr:from>
      <xdr:col>0</xdr:col>
      <xdr:colOff>185736</xdr:colOff>
      <xdr:row>259</xdr:row>
      <xdr:rowOff>61912</xdr:rowOff>
    </xdr:from>
    <xdr:ext cx="4729164" cy="597536"/>
    <mc:AlternateContent xmlns:mc="http://schemas.openxmlformats.org/markup-compatibility/2006" xmlns:a14="http://schemas.microsoft.com/office/drawing/2010/main">
      <mc:Choice Requires="a14">
        <xdr:sp macro="" textlink="">
          <xdr:nvSpPr>
            <xdr:cNvPr id="29" name="Textfeld 28"/>
            <xdr:cNvSpPr txBox="1"/>
          </xdr:nvSpPr>
          <xdr:spPr>
            <a:xfrm>
              <a:off x="185736" y="44829412"/>
              <a:ext cx="4729164" cy="597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sup>
                      <m:e>
                        <m:r>
                          <a:rPr lang="de-DE" sz="1100" b="0" i="1">
                            <a:solidFill>
                              <a:schemeClr val="tx1"/>
                            </a:solidFill>
                            <a:effectLst/>
                            <a:latin typeface="Cambria Math"/>
                            <a:ea typeface="+mn-ea"/>
                            <a:cs typeface="+mn-cs"/>
                          </a:rPr>
                          <m:t>𝑝</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𝑡</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nary>
                      <m:naryPr>
                        <m:limLoc m:val="undOvr"/>
                        <m:ctrlPr>
                          <a:rPr lang="de-DE" sz="1100" b="0" i="1">
                            <a:solidFill>
                              <a:schemeClr val="tx1"/>
                            </a:solidFill>
                            <a:effectLst/>
                            <a:latin typeface="Cambria Math"/>
                            <a:ea typeface="+mn-ea"/>
                            <a:cs typeface="+mn-cs"/>
                          </a:rPr>
                        </m:ctrlPr>
                      </m:naryPr>
                      <m:sub>
                        <m:r>
                          <m:rPr>
                            <m:brk m:alnAt="24"/>
                          </m:rPr>
                          <a:rPr lang="de-DE" sz="1100" b="0" i="1">
                            <a:solidFill>
                              <a:schemeClr val="tx1"/>
                            </a:solidFill>
                            <a:effectLst/>
                            <a:latin typeface="Cambria Math"/>
                            <a:ea typeface="+mn-ea"/>
                            <a:cs typeface="+mn-cs"/>
                          </a:rPr>
                          <m:t>0</m:t>
                        </m:r>
                      </m:sub>
                      <m:sup>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sup>
                      <m:e>
                        <m:r>
                          <a:rPr lang="de-DE" sz="1100" b="0" i="1">
                            <a:solidFill>
                              <a:schemeClr val="tx1"/>
                            </a:solidFill>
                            <a:effectLst/>
                            <a:latin typeface="Cambria Math"/>
                            <a:ea typeface="+mn-ea"/>
                            <a:cs typeface="+mn-cs"/>
                          </a:rPr>
                          <m:t>𝑝</m:t>
                        </m:r>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29" name="Textfeld 28"/>
            <xdr:cNvSpPr txBox="1"/>
          </xdr:nvSpPr>
          <xdr:spPr>
            <a:xfrm>
              <a:off x="185736" y="44829412"/>
              <a:ext cx="4729164" cy="597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Cambria Math"/>
                  <a:ea typeface="+mn-ea"/>
                  <a:cs typeface="+mn-cs"/>
                </a:rPr>
                <a:t>𝐹_(𝐸𝑉,𝑚𝑖𝑛,𝑛)=∫1_0^(𝑡_(𝑆𝑛−1))▒〖𝑝(𝑡)⋅𝑑𝑡〗−∫1_0^(𝑡_𝑆𝑛)▒〖𝑝(𝑡)⋅𝑑𝑡〗+𝑡_𝑆𝑛⋅𝑝_𝐸𝑛−𝑝_(𝐸𝑛−1)⋅𝑡_(𝑠𝑛−1)</a:t>
              </a:r>
              <a:endParaRPr lang="de-DE" sz="1100"/>
            </a:p>
          </xdr:txBody>
        </xdr:sp>
      </mc:Fallback>
    </mc:AlternateContent>
    <xdr:clientData/>
  </xdr:oneCellAnchor>
  <xdr:oneCellAnchor>
    <xdr:from>
      <xdr:col>0</xdr:col>
      <xdr:colOff>138112</xdr:colOff>
      <xdr:row>263</xdr:row>
      <xdr:rowOff>14287</xdr:rowOff>
    </xdr:from>
    <xdr:ext cx="4967288" cy="475771"/>
    <mc:AlternateContent xmlns:mc="http://schemas.openxmlformats.org/markup-compatibility/2006" xmlns:a14="http://schemas.microsoft.com/office/drawing/2010/main">
      <mc:Choice Requires="a14">
        <xdr:sp macro="" textlink="">
          <xdr:nvSpPr>
            <xdr:cNvPr id="30" name="Textfeld 29"/>
            <xdr:cNvSpPr txBox="1"/>
          </xdr:nvSpPr>
          <xdr:spPr>
            <a:xfrm>
              <a:off x="138112" y="45515212"/>
              <a:ext cx="4967288"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0">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r>
                                  <a:rPr lang="de-DE" sz="1100" b="0" i="1">
                                    <a:solidFill>
                                      <a:schemeClr val="tx1"/>
                                    </a:solidFill>
                                    <a:effectLst/>
                                    <a:latin typeface="Cambria Math"/>
                                    <a:ea typeface="Cambria Math"/>
                                    <a:cs typeface="+mn-cs"/>
                                  </a:rPr>
                                  <m:t>−1</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𝑠𝑛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30" name="Textfeld 29"/>
            <xdr:cNvSpPr txBox="1"/>
          </xdr:nvSpPr>
          <xdr:spPr>
            <a:xfrm>
              <a:off x="138112" y="45515212"/>
              <a:ext cx="4967288"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mn-lt"/>
                  <a:ea typeface="+mn-ea"/>
                  <a:cs typeface="+mn-cs"/>
                </a:rPr>
                <a:t>𝐹_(𝐸𝑉,𝑚𝑖𝑛,𝑛)</a:t>
              </a:r>
              <a:r>
                <a:rPr lang="de-DE" sz="1100" b="0" i="0">
                  <a:solidFill>
                    <a:schemeClr val="tx1"/>
                  </a:solidFill>
                  <a:effectLst/>
                  <a:latin typeface="Cambria Math"/>
                  <a:ea typeface="+mn-ea"/>
                  <a:cs typeface="+mn-cs"/>
                </a:rPr>
                <a:t>=𝑡_(𝑆𝑛−1)−𝑏</a:t>
              </a:r>
              <a:r>
                <a:rPr lang="de-DE" sz="1100" b="0" i="0">
                  <a:solidFill>
                    <a:schemeClr val="tx1"/>
                  </a:solidFill>
                  <a:effectLst/>
                  <a:latin typeface="Cambria Math"/>
                  <a:ea typeface="Cambria Math"/>
                  <a:cs typeface="+mn-cs"/>
                </a:rPr>
                <a:t>⋅〖𝑡_(𝑆𝑛−1)〗^(𝑐+1)/(𝑐+1)−(𝑡_𝑆𝑛−𝑏⋅〖𝑡_𝑆𝑛〗^(𝑐+1)/(𝑐+1))+</a:t>
              </a:r>
              <a:r>
                <a:rPr lang="de-DE" sz="1100" b="0" i="0">
                  <a:solidFill>
                    <a:schemeClr val="tx1"/>
                  </a:solidFill>
                  <a:effectLst/>
                  <a:latin typeface="+mn-lt"/>
                  <a:ea typeface="+mn-ea"/>
                  <a:cs typeface="+mn-cs"/>
                </a:rPr>
                <a:t>𝑡_𝑆𝑛⋅𝑝_𝐸𝑛−𝑝_(𝐸𝑛−1)⋅𝑡_(𝑠𝑛−1)</a:t>
              </a:r>
              <a:endParaRPr lang="de-DE" sz="1100"/>
            </a:p>
          </xdr:txBody>
        </xdr:sp>
      </mc:Fallback>
    </mc:AlternateContent>
    <xdr:clientData/>
  </xdr:oneCellAnchor>
  <xdr:oneCellAnchor>
    <xdr:from>
      <xdr:col>0</xdr:col>
      <xdr:colOff>442911</xdr:colOff>
      <xdr:row>250</xdr:row>
      <xdr:rowOff>147637</xdr:rowOff>
    </xdr:from>
    <xdr:ext cx="4614864" cy="475771"/>
    <mc:AlternateContent xmlns:mc="http://schemas.openxmlformats.org/markup-compatibility/2006" xmlns:a14="http://schemas.microsoft.com/office/drawing/2010/main">
      <mc:Choice Requires="a14">
        <xdr:sp macro="" textlink="">
          <xdr:nvSpPr>
            <xdr:cNvPr id="31" name="Textfeld 30"/>
            <xdr:cNvSpPr txBox="1"/>
          </xdr:nvSpPr>
          <xdr:spPr>
            <a:xfrm>
              <a:off x="442911" y="42943462"/>
              <a:ext cx="4614864"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𝐹</m:t>
                        </m:r>
                      </m:e>
                      <m:sub>
                        <m:r>
                          <a:rPr lang="de-DE" sz="1100" b="0" i="1">
                            <a:solidFill>
                              <a:schemeClr val="tx1"/>
                            </a:solidFill>
                            <a:effectLst/>
                            <a:latin typeface="Cambria Math"/>
                            <a:ea typeface="+mn-ea"/>
                            <a:cs typeface="+mn-cs"/>
                          </a:rPr>
                          <m:t>𝐸𝑉</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𝑚𝑖𝑛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𝐸𝑛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r>
                          <a:rPr lang="de-DE" sz="1100" b="0" i="1">
                            <a:solidFill>
                              <a:schemeClr val="tx1"/>
                            </a:solidFill>
                            <a:effectLst/>
                            <a:latin typeface="Cambria Math"/>
                            <a:ea typeface="Cambria Math"/>
                            <a:cs typeface="+mn-cs"/>
                          </a:rPr>
                          <m:t>−</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sSup>
                              <m:sSupPr>
                                <m:ctrlPr>
                                  <a:rPr lang="de-DE" sz="1100" b="0" i="1">
                                    <a:solidFill>
                                      <a:schemeClr val="tx1"/>
                                    </a:solidFill>
                                    <a:effectLst/>
                                    <a:latin typeface="Cambria Math"/>
                                    <a:ea typeface="Cambria Math"/>
                                    <a:cs typeface="+mn-cs"/>
                                  </a:rPr>
                                </m:ctrlPr>
                              </m:sSupPr>
                              <m:e>
                                <m:sSub>
                                  <m:sSubPr>
                                    <m:ctrlPr>
                                      <a:rPr lang="de-DE" sz="1100" b="0" i="1">
                                        <a:solidFill>
                                          <a:schemeClr val="tx1"/>
                                        </a:solidFill>
                                        <a:effectLst/>
                                        <a:latin typeface="Cambria Math"/>
                                        <a:ea typeface="Cambria Math"/>
                                        <a:cs typeface="+mn-cs"/>
                                      </a:rPr>
                                    </m:ctrlPr>
                                  </m:sSubPr>
                                  <m:e>
                                    <m:r>
                                      <a:rPr lang="de-DE" sz="1100" b="0" i="1">
                                        <a:solidFill>
                                          <a:schemeClr val="tx1"/>
                                        </a:solidFill>
                                        <a:effectLst/>
                                        <a:latin typeface="Cambria Math"/>
                                        <a:ea typeface="Cambria Math"/>
                                        <a:cs typeface="+mn-cs"/>
                                      </a:rPr>
                                      <m:t>𝑡</m:t>
                                    </m:r>
                                  </m:e>
                                  <m:sub>
                                    <m:r>
                                      <a:rPr lang="de-DE" sz="1100" b="0" i="1">
                                        <a:solidFill>
                                          <a:schemeClr val="tx1"/>
                                        </a:solidFill>
                                        <a:effectLst/>
                                        <a:latin typeface="Cambria Math"/>
                                        <a:ea typeface="Cambria Math"/>
                                        <a:cs typeface="+mn-cs"/>
                                      </a:rPr>
                                      <m:t>𝑆𝑛</m:t>
                                    </m:r>
                                  </m:sub>
                                </m:sSub>
                              </m:e>
                              <m:sup>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sup>
                            </m:sSup>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Cambria Math"/>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𝐸𝑛</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𝐸𝑛</m:t>
                        </m:r>
                        <m:r>
                          <a:rPr lang="de-DE" sz="1100" b="0" i="1">
                            <a:solidFill>
                              <a:schemeClr val="tx1"/>
                            </a:solidFill>
                            <a:effectLst/>
                            <a:latin typeface="Cambria Math"/>
                            <a:ea typeface="+mn-ea"/>
                            <a:cs typeface="+mn-cs"/>
                          </a:rPr>
                          <m:t>−1</m:t>
                        </m:r>
                      </m:sub>
                    </m:sSub>
                  </m:oMath>
                </m:oMathPara>
              </a14:m>
              <a:endParaRPr lang="de-DE" sz="1100"/>
            </a:p>
          </xdr:txBody>
        </xdr:sp>
      </mc:Choice>
      <mc:Fallback xmlns="">
        <xdr:sp macro="" textlink="">
          <xdr:nvSpPr>
            <xdr:cNvPr id="31" name="Textfeld 30"/>
            <xdr:cNvSpPr txBox="1"/>
          </xdr:nvSpPr>
          <xdr:spPr>
            <a:xfrm>
              <a:off x="442911" y="42943462"/>
              <a:ext cx="4614864"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solidFill>
                    <a:schemeClr val="tx1"/>
                  </a:solidFill>
                  <a:effectLst/>
                  <a:latin typeface="+mn-lt"/>
                  <a:ea typeface="+mn-ea"/>
                  <a:cs typeface="+mn-cs"/>
                </a:rPr>
                <a:t>𝐹_(𝐸𝑉,𝑚𝑖𝑛,𝑛)</a:t>
              </a:r>
              <a:r>
                <a:rPr lang="de-DE" sz="1100" b="0" i="0">
                  <a:solidFill>
                    <a:schemeClr val="tx1"/>
                  </a:solidFill>
                  <a:effectLst/>
                  <a:latin typeface="Cambria Math"/>
                  <a:ea typeface="+mn-ea"/>
                  <a:cs typeface="+mn-cs"/>
                </a:rPr>
                <a:t>=𝑡_𝐸𝑛−𝑏</a:t>
              </a:r>
              <a:r>
                <a:rPr lang="de-DE" sz="1100" b="0" i="0">
                  <a:solidFill>
                    <a:schemeClr val="tx1"/>
                  </a:solidFill>
                  <a:effectLst/>
                  <a:latin typeface="Cambria Math"/>
                  <a:ea typeface="Cambria Math"/>
                  <a:cs typeface="+mn-cs"/>
                </a:rPr>
                <a:t>⋅〖𝑡_𝐸𝑛〗^(𝑐+1)/(𝑐+1)−(𝑡_𝑆𝑛−𝑏⋅〖𝑡_𝑆𝑛〗^(𝑐+1)/(𝑐+1))+</a:t>
              </a:r>
              <a:r>
                <a:rPr lang="de-DE" sz="1100" b="0" i="0">
                  <a:solidFill>
                    <a:schemeClr val="tx1"/>
                  </a:solidFill>
                  <a:effectLst/>
                  <a:latin typeface="+mn-lt"/>
                  <a:ea typeface="+mn-ea"/>
                  <a:cs typeface="+mn-cs"/>
                </a:rPr>
                <a:t>𝑡_𝑆𝑛⋅𝑝_𝐸𝑛−𝑡_𝐸𝑛⋅𝑝_(𝐸𝑛−1)</a:t>
              </a:r>
              <a:endParaRPr lang="de-DE" sz="1100"/>
            </a:p>
          </xdr:txBody>
        </xdr:sp>
      </mc:Fallback>
    </mc:AlternateContent>
    <xdr:clientData/>
  </xdr:oneCellAnchor>
  <xdr:oneCellAnchor>
    <xdr:from>
      <xdr:col>0</xdr:col>
      <xdr:colOff>342899</xdr:colOff>
      <xdr:row>270</xdr:row>
      <xdr:rowOff>61912</xdr:rowOff>
    </xdr:from>
    <xdr:ext cx="1609725" cy="413768"/>
    <mc:AlternateContent xmlns:mc="http://schemas.openxmlformats.org/markup-compatibility/2006" xmlns:a14="http://schemas.microsoft.com/office/drawing/2010/main">
      <mc:Choice Requires="a14">
        <xdr:sp macro="" textlink="">
          <xdr:nvSpPr>
            <xdr:cNvPr id="32" name="Textfeld 31"/>
            <xdr:cNvSpPr txBox="1"/>
          </xdr:nvSpPr>
          <xdr:spPr>
            <a:xfrm>
              <a:off x="342899" y="47077312"/>
              <a:ext cx="1609725"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𝐵h</m:t>
                            </m:r>
                          </m:e>
                          <m:sub>
                            <m:r>
                              <a:rPr lang="de-DE" sz="1100" b="0" i="1">
                                <a:latin typeface="Cambria Math"/>
                              </a:rPr>
                              <m:t>2</m:t>
                            </m:r>
                          </m:sub>
                        </m:sSub>
                      </m:num>
                      <m:den>
                        <m:r>
                          <a:rPr lang="de-DE" sz="1100" b="0" i="1">
                            <a:latin typeface="Cambria Math"/>
                          </a:rPr>
                          <m:t>8760 </m:t>
                        </m:r>
                        <m:r>
                          <a:rPr lang="de-DE" sz="1100" b="0" i="1">
                            <a:latin typeface="Cambria Math"/>
                          </a:rPr>
                          <m:t>h</m:t>
                        </m:r>
                      </m:den>
                    </m:f>
                    <m:r>
                      <a:rPr lang="de-DE" sz="1100" b="0" i="1">
                        <a:latin typeface="Cambria Math"/>
                      </a:rPr>
                      <m:t>=</m:t>
                    </m:r>
                  </m:oMath>
                </m:oMathPara>
              </a14:m>
              <a:endParaRPr lang="de-DE" sz="1100"/>
            </a:p>
          </xdr:txBody>
        </xdr:sp>
      </mc:Choice>
      <mc:Fallback xmlns="">
        <xdr:sp macro="" textlink="">
          <xdr:nvSpPr>
            <xdr:cNvPr id="32" name="Textfeld 31"/>
            <xdr:cNvSpPr txBox="1"/>
          </xdr:nvSpPr>
          <xdr:spPr>
            <a:xfrm>
              <a:off x="342899" y="47077312"/>
              <a:ext cx="1609725" cy="413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𝑡_𝐸2=〖𝐵ℎ〗_2/(8760 ℎ)=</a:t>
              </a:r>
              <a:endParaRPr lang="de-DE" sz="1100"/>
            </a:p>
          </xdr:txBody>
        </xdr:sp>
      </mc:Fallback>
    </mc:AlternateContent>
    <xdr:clientData/>
  </xdr:oneCellAnchor>
  <xdr:oneCellAnchor>
    <xdr:from>
      <xdr:col>2</xdr:col>
      <xdr:colOff>466725</xdr:colOff>
      <xdr:row>270</xdr:row>
      <xdr:rowOff>85725</xdr:rowOff>
    </xdr:from>
    <xdr:ext cx="2714625" cy="450764"/>
    <mc:AlternateContent xmlns:mc="http://schemas.openxmlformats.org/markup-compatibility/2006" xmlns:a14="http://schemas.microsoft.com/office/drawing/2010/main">
      <mc:Choice Requires="a14">
        <xdr:sp macro="" textlink="">
          <xdr:nvSpPr>
            <xdr:cNvPr id="34" name="Textfeld 33"/>
            <xdr:cNvSpPr txBox="1"/>
          </xdr:nvSpPr>
          <xdr:spPr>
            <a:xfrm>
              <a:off x="2876550" y="46748700"/>
              <a:ext cx="27146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2</m:t>
                        </m:r>
                      </m:sub>
                    </m:sSub>
                    <m:r>
                      <a:rPr lang="de-DE" sz="1100" b="0" i="1">
                        <a:latin typeface="Cambria Math"/>
                      </a:rPr>
                      <m:t>=</m:t>
                    </m:r>
                    <m:f>
                      <m:fPr>
                        <m:ctrlPr>
                          <a:rPr lang="de-DE" sz="1100" b="0" i="1">
                            <a:latin typeface="Cambria Math"/>
                          </a:rPr>
                        </m:ctrlPr>
                      </m:fPr>
                      <m:num>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𝑁𝑒𝑛𝑛</m:t>
                            </m:r>
                            <m:r>
                              <a:rPr lang="de-DE" sz="1100" b="0" i="1">
                                <a:latin typeface="Cambria Math"/>
                              </a:rPr>
                              <m:t>,</m:t>
                            </m:r>
                            <m:r>
                              <a:rPr lang="de-DE" sz="1100" b="0" i="1">
                                <a:latin typeface="Cambria Math"/>
                              </a:rPr>
                              <m:t>𝐵𝐻𝐾𝑊</m:t>
                            </m:r>
                            <m:r>
                              <a:rPr lang="de-DE" sz="1100" b="0" i="1">
                                <a:latin typeface="Cambria Math"/>
                              </a:rPr>
                              <m:t>1</m:t>
                            </m:r>
                          </m:sub>
                        </m:sSub>
                        <m:r>
                          <a:rPr lang="de-DE" sz="1100" b="0" i="1">
                            <a:latin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𝑃</m:t>
                            </m:r>
                          </m:e>
                          <m:sub>
                            <m:r>
                              <a:rPr lang="de-DE" sz="1100" b="0" i="1">
                                <a:solidFill>
                                  <a:schemeClr val="tx1"/>
                                </a:solidFill>
                                <a:effectLst/>
                                <a:latin typeface="Cambria Math"/>
                                <a:ea typeface="+mn-ea"/>
                                <a:cs typeface="+mn-cs"/>
                              </a:rPr>
                              <m:t>𝑒𝑙</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𝑁𝑒𝑛𝑛</m:t>
                            </m:r>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𝐵𝐻𝐾𝑊</m:t>
                            </m:r>
                            <m:r>
                              <a:rPr lang="de-DE" sz="1100" b="0" i="1">
                                <a:solidFill>
                                  <a:schemeClr val="tx1"/>
                                </a:solidFill>
                                <a:effectLst/>
                                <a:latin typeface="Cambria Math"/>
                                <a:ea typeface="+mn-ea"/>
                                <a:cs typeface="+mn-cs"/>
                              </a:rPr>
                              <m:t>1</m:t>
                            </m:r>
                          </m:sub>
                        </m:sSub>
                      </m:num>
                      <m:den>
                        <m:sSub>
                          <m:sSubPr>
                            <m:ctrlPr>
                              <a:rPr lang="de-DE" sz="1100" b="0" i="1">
                                <a:latin typeface="Cambria Math"/>
                              </a:rPr>
                            </m:ctrlPr>
                          </m:sSubPr>
                          <m:e>
                            <m:r>
                              <a:rPr lang="de-DE" sz="1100" b="0" i="1">
                                <a:latin typeface="Cambria Math"/>
                              </a:rPr>
                              <m:t>𝑃</m:t>
                            </m:r>
                          </m:e>
                          <m:sub>
                            <m:r>
                              <a:rPr lang="de-DE" sz="1100" b="0" i="1">
                                <a:latin typeface="Cambria Math"/>
                              </a:rPr>
                              <m:t>𝑒𝑙</m:t>
                            </m:r>
                            <m:r>
                              <a:rPr lang="de-DE" sz="1100" b="0" i="1">
                                <a:latin typeface="Cambria Math"/>
                              </a:rPr>
                              <m:t>,</m:t>
                            </m:r>
                            <m:r>
                              <a:rPr lang="de-DE" sz="1100" b="0" i="1">
                                <a:latin typeface="Cambria Math"/>
                              </a:rPr>
                              <m:t>𝑚𝑎𝑥</m:t>
                            </m:r>
                          </m:sub>
                        </m:sSub>
                      </m:den>
                    </m:f>
                    <m:r>
                      <a:rPr lang="de-DE" sz="1100" b="0" i="1">
                        <a:latin typeface="Cambria Math"/>
                      </a:rPr>
                      <m:t>=</m:t>
                    </m:r>
                  </m:oMath>
                </m:oMathPara>
              </a14:m>
              <a:endParaRPr lang="de-DE" sz="1100"/>
            </a:p>
          </xdr:txBody>
        </xdr:sp>
      </mc:Choice>
      <mc:Fallback xmlns="">
        <xdr:sp macro="" textlink="">
          <xdr:nvSpPr>
            <xdr:cNvPr id="34" name="Textfeld 33"/>
            <xdr:cNvSpPr txBox="1"/>
          </xdr:nvSpPr>
          <xdr:spPr>
            <a:xfrm>
              <a:off x="2876550" y="46748700"/>
              <a:ext cx="2714625" cy="450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𝑝_𝐸2=(𝑃_(𝑒𝑙,𝑁𝑒𝑛𝑛,𝐵𝐻𝐾𝑊1)+</a:t>
              </a:r>
              <a:r>
                <a:rPr lang="de-DE" sz="1100" b="0" i="0">
                  <a:solidFill>
                    <a:schemeClr val="tx1"/>
                  </a:solidFill>
                  <a:effectLst/>
                  <a:latin typeface="+mn-lt"/>
                  <a:ea typeface="+mn-ea"/>
                  <a:cs typeface="+mn-cs"/>
                </a:rPr>
                <a:t>𝑃_(𝑒𝑙,𝑁𝑒𝑛𝑛,𝐵𝐻𝐾𝑊1)</a:t>
              </a:r>
              <a:r>
                <a:rPr lang="de-DE" sz="1100" b="0" i="0">
                  <a:solidFill>
                    <a:schemeClr val="tx1"/>
                  </a:solidFill>
                  <a:effectLst/>
                  <a:latin typeface="Cambria Math"/>
                  <a:ea typeface="+mn-ea"/>
                  <a:cs typeface="+mn-cs"/>
                </a:rPr>
                <a:t>)/</a:t>
              </a:r>
              <a:r>
                <a:rPr lang="de-DE" sz="1100" b="0" i="0">
                  <a:latin typeface="Cambria Math"/>
                </a:rPr>
                <a:t>𝑃_(𝑒𝑙,𝑚𝑎𝑥) =</a:t>
              </a:r>
              <a:endParaRPr lang="de-DE" sz="1100"/>
            </a:p>
          </xdr:txBody>
        </xdr:sp>
      </mc:Fallback>
    </mc:AlternateContent>
    <xdr:clientData/>
  </xdr:oneCellAnchor>
  <xdr:oneCellAnchor>
    <xdr:from>
      <xdr:col>0</xdr:col>
      <xdr:colOff>342900</xdr:colOff>
      <xdr:row>272</xdr:row>
      <xdr:rowOff>152400</xdr:rowOff>
    </xdr:from>
    <xdr:ext cx="1443039" cy="565924"/>
    <mc:AlternateContent xmlns:mc="http://schemas.openxmlformats.org/markup-compatibility/2006" xmlns:a14="http://schemas.microsoft.com/office/drawing/2010/main">
      <mc:Choice Requires="a14">
        <xdr:sp macro="" textlink="">
          <xdr:nvSpPr>
            <xdr:cNvPr id="35" name="Textfeld 34"/>
            <xdr:cNvSpPr txBox="1"/>
          </xdr:nvSpPr>
          <xdr:spPr>
            <a:xfrm>
              <a:off x="342900" y="47196375"/>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𝑠</m:t>
                        </m:r>
                        <m:r>
                          <a:rPr lang="de-DE" sz="1100" b="0" i="1">
                            <a:latin typeface="Cambria Math"/>
                          </a:rPr>
                          <m:t>2</m:t>
                        </m:r>
                      </m:sub>
                    </m:sSub>
                    <m:r>
                      <a:rPr lang="de-DE" sz="1100" b="0" i="1">
                        <a:latin typeface="Cambria Math"/>
                      </a:rPr>
                      <m:t>=</m:t>
                    </m:r>
                    <m:sSup>
                      <m:sSupPr>
                        <m:ctrlPr>
                          <a:rPr lang="de-DE" sz="1100" b="0" i="1">
                            <a:latin typeface="Cambria Math"/>
                          </a:rPr>
                        </m:ctrlPr>
                      </m:sSupPr>
                      <m:e>
                        <m:d>
                          <m:dPr>
                            <m:ctrlPr>
                              <a:rPr lang="de-DE" sz="1100" b="0" i="1">
                                <a:latin typeface="Cambria Math"/>
                              </a:rPr>
                            </m:ctrlPr>
                          </m:dPr>
                          <m:e>
                            <m:f>
                              <m:fPr>
                                <m:ctrlPr>
                                  <a:rPr lang="de-DE" sz="1100" b="0" i="1">
                                    <a:latin typeface="Cambria Math"/>
                                  </a:rPr>
                                </m:ctrlPr>
                              </m:fPr>
                              <m:num>
                                <m:r>
                                  <a:rPr lang="de-DE" sz="1100" b="0" i="1">
                                    <a:latin typeface="Cambria Math"/>
                                  </a:rPr>
                                  <m:t>1−</m:t>
                                </m:r>
                                <m:sSub>
                                  <m:sSubPr>
                                    <m:ctrlPr>
                                      <a:rPr lang="de-DE" sz="1100" b="0" i="1">
                                        <a:latin typeface="Cambria Math"/>
                                      </a:rPr>
                                    </m:ctrlPr>
                                  </m:sSubPr>
                                  <m:e>
                                    <m:r>
                                      <a:rPr lang="de-DE" sz="1100" b="0" i="1">
                                        <a:latin typeface="Cambria Math"/>
                                      </a:rPr>
                                      <m:t>𝑝</m:t>
                                    </m:r>
                                  </m:e>
                                  <m:sub>
                                    <m:r>
                                      <a:rPr lang="de-DE" sz="1100" b="0" i="1">
                                        <a:latin typeface="Cambria Math"/>
                                      </a:rPr>
                                      <m:t>𝐸</m:t>
                                    </m:r>
                                    <m:r>
                                      <a:rPr lang="de-DE" sz="1100" b="0" i="1">
                                        <a:latin typeface="Cambria Math"/>
                                      </a:rPr>
                                      <m:t>2</m:t>
                                    </m:r>
                                  </m:sub>
                                </m:sSub>
                              </m:num>
                              <m:den>
                                <m:r>
                                  <a:rPr lang="de-DE" sz="1100" b="0" i="1">
                                    <a:latin typeface="Cambria Math"/>
                                  </a:rPr>
                                  <m:t>𝑏</m:t>
                                </m:r>
                              </m:den>
                            </m:f>
                          </m:e>
                        </m:d>
                      </m:e>
                      <m:sup>
                        <m:f>
                          <m:fPr>
                            <m:ctrlPr>
                              <a:rPr lang="de-DE" sz="1100" b="0" i="1">
                                <a:latin typeface="Cambria Math"/>
                              </a:rPr>
                            </m:ctrlPr>
                          </m:fPr>
                          <m:num>
                            <m:r>
                              <a:rPr lang="de-DE" sz="1100" b="0" i="1">
                                <a:latin typeface="Cambria Math"/>
                              </a:rPr>
                              <m:t>1</m:t>
                            </m:r>
                          </m:num>
                          <m:den>
                            <m:r>
                              <a:rPr lang="de-DE" sz="1100" b="0" i="1">
                                <a:latin typeface="Cambria Math"/>
                              </a:rPr>
                              <m:t>𝑐</m:t>
                            </m:r>
                          </m:den>
                        </m:f>
                      </m:sup>
                    </m:sSup>
                    <m:r>
                      <a:rPr lang="de-DE" sz="1100" b="0" i="1">
                        <a:latin typeface="Cambria Math"/>
                      </a:rPr>
                      <m:t>=</m:t>
                    </m:r>
                  </m:oMath>
                </m:oMathPara>
              </a14:m>
              <a:endParaRPr lang="de-DE" sz="1100"/>
            </a:p>
          </xdr:txBody>
        </xdr:sp>
      </mc:Choice>
      <mc:Fallback xmlns="">
        <xdr:sp macro="" textlink="">
          <xdr:nvSpPr>
            <xdr:cNvPr id="35" name="Textfeld 34"/>
            <xdr:cNvSpPr txBox="1"/>
          </xdr:nvSpPr>
          <xdr:spPr>
            <a:xfrm>
              <a:off x="342900" y="47196375"/>
              <a:ext cx="1443039" cy="565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𝑡_𝑠2=((1−𝑝_𝐸2)/𝑏)^(1/𝑐)=</a:t>
              </a:r>
              <a:endParaRPr lang="de-DE" sz="1100"/>
            </a:p>
          </xdr:txBody>
        </xdr:sp>
      </mc:Fallback>
    </mc:AlternateContent>
    <xdr:clientData/>
  </xdr:oneCellAnchor>
  <xdr:twoCellAnchor>
    <xdr:from>
      <xdr:col>0</xdr:col>
      <xdr:colOff>428625</xdr:colOff>
      <xdr:row>219</xdr:row>
      <xdr:rowOff>214312</xdr:rowOff>
    </xdr:from>
    <xdr:to>
      <xdr:col>5</xdr:col>
      <xdr:colOff>304800</xdr:colOff>
      <xdr:row>234</xdr:row>
      <xdr:rowOff>104775</xdr:rowOff>
    </xdr:to>
    <xdr:graphicFrame macro="">
      <xdr:nvGraphicFramePr>
        <xdr:cNvPr id="36" name="Diagramm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297</xdr:row>
      <xdr:rowOff>114300</xdr:rowOff>
    </xdr:from>
    <xdr:to>
      <xdr:col>4</xdr:col>
      <xdr:colOff>171450</xdr:colOff>
      <xdr:row>310</xdr:row>
      <xdr:rowOff>28575</xdr:rowOff>
    </xdr:to>
    <xdr:graphicFrame macro="">
      <xdr:nvGraphicFramePr>
        <xdr:cNvPr id="37" name="Diagramm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310</xdr:row>
      <xdr:rowOff>61912</xdr:rowOff>
    </xdr:from>
    <xdr:to>
      <xdr:col>4</xdr:col>
      <xdr:colOff>152400</xdr:colOff>
      <xdr:row>324</xdr:row>
      <xdr:rowOff>138112</xdr:rowOff>
    </xdr:to>
    <xdr:graphicFrame macro="">
      <xdr:nvGraphicFramePr>
        <xdr:cNvPr id="39" name="Diagramm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1</xdr:colOff>
      <xdr:row>348</xdr:row>
      <xdr:rowOff>161925</xdr:rowOff>
    </xdr:from>
    <xdr:ext cx="5372099" cy="1540422"/>
    <mc:AlternateContent xmlns:mc="http://schemas.openxmlformats.org/markup-compatibility/2006" xmlns:a14="http://schemas.microsoft.com/office/drawing/2010/main">
      <mc:Choice Requires="a14">
        <xdr:sp macro="" textlink="">
          <xdr:nvSpPr>
            <xdr:cNvPr id="24" name="Textfeld 23"/>
            <xdr:cNvSpPr txBox="1"/>
          </xdr:nvSpPr>
          <xdr:spPr>
            <a:xfrm>
              <a:off x="1" y="63703200"/>
              <a:ext cx="5372099" cy="1540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𝐹</m:t>
                        </m:r>
                      </m:e>
                      <m:sub>
                        <m:r>
                          <a:rPr lang="de-DE" sz="1100" b="0" i="1">
                            <a:latin typeface="Cambria Math"/>
                          </a:rPr>
                          <m:t>𝐸𝑉</m:t>
                        </m:r>
                        <m:r>
                          <a:rPr lang="de-DE" sz="1100" b="0" i="1">
                            <a:latin typeface="Cambria Math"/>
                          </a:rPr>
                          <m:t>,</m:t>
                        </m:r>
                        <m:r>
                          <a:rPr lang="de-DE" sz="1100" b="0" i="1">
                            <a:latin typeface="Cambria Math"/>
                          </a:rPr>
                          <m:t>𝑚𝑖𝑛</m:t>
                        </m:r>
                        <m:r>
                          <a:rPr lang="de-DE" sz="1100" b="0" i="1">
                            <a:latin typeface="Cambria Math"/>
                          </a:rPr>
                          <m:t>,2</m:t>
                        </m:r>
                      </m:sub>
                    </m:sSub>
                    <m:r>
                      <a:rPr lang="de-DE" sz="1100" b="0" i="1">
                        <a:latin typeface="Cambria Math"/>
                      </a:rPr>
                      <m:t>=</m:t>
                    </m:r>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sup>
                      <m:e>
                        <m:sSub>
                          <m:sSubPr>
                            <m:ctrlPr>
                              <a:rPr lang="de-DE" sz="1100" b="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nary>
                      <m:naryPr>
                        <m:limLoc m:val="undOvr"/>
                        <m:ctrlPr>
                          <a:rPr lang="de-DE" sz="1100" b="0" i="1">
                            <a:latin typeface="Cambria Math"/>
                          </a:rPr>
                        </m:ctrlPr>
                      </m:naryPr>
                      <m:sub>
                        <m:r>
                          <m:rPr>
                            <m:brk m:alnAt="24"/>
                          </m:rPr>
                          <a:rPr lang="de-DE" sz="1100" b="0" i="1">
                            <a:latin typeface="Cambria Math"/>
                          </a:rPr>
                          <m:t>0</m:t>
                        </m:r>
                      </m:sub>
                      <m:sup>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sup>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2∗</m:t>
                            </m:r>
                          </m:sub>
                        </m:sSub>
                        <m:d>
                          <m:dPr>
                            <m:ctrlPr>
                              <a:rPr lang="de-DE" sz="1100" b="0" i="1">
                                <a:solidFill>
                                  <a:schemeClr val="tx1"/>
                                </a:solidFill>
                                <a:effectLst/>
                                <a:latin typeface="Cambria Math"/>
                                <a:ea typeface="+mn-ea"/>
                                <a:cs typeface="+mn-cs"/>
                              </a:rPr>
                            </m:ctrlPr>
                          </m:dPr>
                          <m:e>
                            <m:r>
                              <a:rPr lang="de-DE" sz="1100" b="0" i="1">
                                <a:solidFill>
                                  <a:schemeClr val="tx1"/>
                                </a:solidFill>
                                <a:effectLst/>
                                <a:latin typeface="Cambria Math"/>
                                <a:ea typeface="+mn-ea"/>
                                <a:cs typeface="+mn-cs"/>
                              </a:rPr>
                              <m:t>𝑡</m:t>
                            </m:r>
                          </m:e>
                        </m:d>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2</m:t>
                        </m:r>
                      </m:sub>
                    </m:sSub>
                    <m:r>
                      <a:rPr lang="de-DE" sz="1100" b="0" i="0">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2</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𝑝</m:t>
                            </m:r>
                          </m:e>
                          <m:sub>
                            <m:r>
                              <a:rPr lang="de-DE" sz="1100" b="0" i="1">
                                <a:latin typeface="Cambria Math"/>
                                <a:ea typeface="Cambria Math"/>
                              </a:rPr>
                              <m:t>𝐸</m:t>
                            </m:r>
                            <m:r>
                              <a:rPr lang="de-DE" sz="1100" b="0" i="1">
                                <a:latin typeface="Cambria Math"/>
                                <a:ea typeface="Cambria Math"/>
                              </a:rPr>
                              <m:t>1</m:t>
                            </m:r>
                          </m:sub>
                        </m:sSub>
                      </m:e>
                    </m:d>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1">
                            <a:latin typeface="Cambria Math"/>
                            <a:ea typeface="Cambria Math"/>
                          </a:rPr>
                          <m:t>−</m:t>
                        </m:r>
                        <m:r>
                          <a:rPr lang="de-DE" sz="1100" b="0" i="1">
                            <a:latin typeface="Cambria Math"/>
                            <a:ea typeface="Cambria Math"/>
                          </a:rPr>
                          <m:t>𝑏</m:t>
                        </m:r>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r>
                          <a:rPr lang="de-DE" sz="1100" b="0" i="1">
                            <a:latin typeface="Cambria Math"/>
                            <a:ea typeface="Cambria Math"/>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𝑝</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d>
                  </m:oMath>
                </m:oMathPara>
              </a14:m>
              <a:endParaRPr lang="de-DE" sz="1100"/>
            </a:p>
          </xdr:txBody>
        </xdr:sp>
      </mc:Choice>
      <mc:Fallback xmlns="">
        <xdr:sp macro="" textlink="">
          <xdr:nvSpPr>
            <xdr:cNvPr id="24" name="Textfeld 23"/>
            <xdr:cNvSpPr txBox="1"/>
          </xdr:nvSpPr>
          <xdr:spPr>
            <a:xfrm>
              <a:off x="1" y="63703200"/>
              <a:ext cx="5372099" cy="1540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𝐹_(𝐸𝑉,𝑚𝑖𝑛,2)=∫25_0^(𝑡_(2∗,𝑆1))▒〖𝑝_(2∗) (𝑡)</a:t>
              </a:r>
              <a:r>
                <a:rPr lang="de-DE" sz="1100" b="0" i="0">
                  <a:latin typeface="Cambria Math"/>
                  <a:ea typeface="Cambria Math"/>
                </a:rPr>
                <a:t>⋅𝑑𝑡〗</a:t>
              </a:r>
              <a:r>
                <a:rPr lang="de-DE" sz="1100" b="0" i="0">
                  <a:latin typeface="Cambria Math"/>
                </a:rPr>
                <a:t>−𝑡_(2∗,𝑆1)</a:t>
              </a:r>
              <a:r>
                <a:rPr lang="de-DE" sz="1100" b="0" i="0">
                  <a:latin typeface="Cambria Math"/>
                  <a:ea typeface="Cambria Math"/>
                </a:rPr>
                <a:t>⋅𝑝_(𝐸1−) </a:t>
              </a:r>
              <a:r>
                <a:rPr lang="de-DE" sz="1100" b="0" i="0">
                  <a:latin typeface="Cambria Math"/>
                </a:rPr>
                <a:t>∫25_0^(𝑡_(2∗,𝑆2))▒〖</a:t>
              </a:r>
              <a:r>
                <a:rPr lang="de-DE" sz="1100" b="0" i="0">
                  <a:solidFill>
                    <a:schemeClr val="tx1"/>
                  </a:solidFill>
                  <a:effectLst/>
                  <a:latin typeface="+mn-lt"/>
                  <a:ea typeface="+mn-ea"/>
                  <a:cs typeface="+mn-cs"/>
                </a:rPr>
                <a:t>𝑝_(2∗)</a:t>
              </a:r>
              <a:r>
                <a:rPr lang="de-DE" sz="1100" b="0" i="0">
                  <a:solidFill>
                    <a:schemeClr val="tx1"/>
                  </a:solidFill>
                  <a:effectLst/>
                  <a:latin typeface="Cambria Math"/>
                  <a:ea typeface="+mn-ea"/>
                  <a:cs typeface="+mn-cs"/>
                </a:rPr>
                <a:t> (</a:t>
              </a:r>
              <a:r>
                <a:rPr lang="de-DE" sz="1100" b="0" i="0">
                  <a:solidFill>
                    <a:schemeClr val="tx1"/>
                  </a:solidFill>
                  <a:effectLst/>
                  <a:latin typeface="+mn-lt"/>
                  <a:ea typeface="+mn-ea"/>
                  <a:cs typeface="+mn-cs"/>
                </a:rPr>
                <a:t>𝑡</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⋅𝑑𝑡</a:t>
              </a:r>
              <a:r>
                <a:rPr lang="de-DE" sz="1100" b="0" i="0">
                  <a:solidFill>
                    <a:schemeClr val="tx1"/>
                  </a:solidFill>
                  <a:effectLst/>
                  <a:latin typeface="Cambria Math"/>
                  <a:ea typeface="+mn-ea"/>
                  <a:cs typeface="+mn-cs"/>
                </a:rPr>
                <a:t>〗</a:t>
              </a:r>
              <a:r>
                <a:rPr lang="de-DE" sz="1100" b="0" i="0">
                  <a:latin typeface="Cambria Math"/>
                </a:rPr>
                <a:t>+𝑡_(2∗,𝑆2)</a:t>
              </a:r>
              <a:r>
                <a:rPr lang="de-DE" sz="1100" b="0" i="0">
                  <a:latin typeface="Cambria Math"/>
                  <a:ea typeface="Cambria Math"/>
                </a:rPr>
                <a:t>⋅𝑝_𝐸2=𝑡_𝐸2⋅(∫25_0^(𝑡_𝑆1)▒〖𝑝(𝑡)⋅𝑑𝑡〗−∫25_0^(𝑡_𝑆2)▒〖𝑝(𝑡)⋅𝑑𝑡〗+𝑡_𝑆2⋅𝑝_𝐸2−𝑡_𝑆1⋅𝑝_𝐸1 )=𝑡_𝐸2⋅(𝑡_𝑆1−𝑏⋅〖𝑡_𝑆1〗^(𝑐+1)/(𝑐+1)−</a:t>
              </a:r>
              <a:r>
                <a:rPr lang="de-DE" sz="1100" b="0" i="0">
                  <a:solidFill>
                    <a:schemeClr val="tx1"/>
                  </a:solidFill>
                  <a:effectLst/>
                  <a:latin typeface="+mn-lt"/>
                  <a:ea typeface="+mn-ea"/>
                  <a:cs typeface="+mn-cs"/>
                </a:rPr>
                <a:t>𝑡_𝑆</a:t>
              </a:r>
              <a:r>
                <a:rPr lang="de-DE" sz="1100" b="0" i="0">
                  <a:solidFill>
                    <a:schemeClr val="tx1"/>
                  </a:solidFill>
                  <a:effectLst/>
                  <a:latin typeface="Cambria Math"/>
                  <a:ea typeface="+mn-ea"/>
                  <a:cs typeface="+mn-cs"/>
                </a:rPr>
                <a:t>2+</a:t>
              </a:r>
              <a:r>
                <a:rPr lang="de-DE" sz="1100" b="0" i="0">
                  <a:solidFill>
                    <a:schemeClr val="tx1"/>
                  </a:solidFill>
                  <a:effectLst/>
                  <a:latin typeface="+mn-lt"/>
                  <a:ea typeface="+mn-ea"/>
                  <a:cs typeface="+mn-cs"/>
                </a:rPr>
                <a:t>𝑏⋅〖𝑡_𝑆</a:t>
              </a:r>
              <a:r>
                <a:rPr lang="de-DE" sz="1100" b="0" i="0">
                  <a:solidFill>
                    <a:schemeClr val="tx1"/>
                  </a:solidFill>
                  <a:effectLst/>
                  <a:latin typeface="Cambria Math"/>
                  <a:ea typeface="+mn-ea"/>
                  <a:cs typeface="+mn-cs"/>
                </a:rPr>
                <a:t>2</a:t>
              </a:r>
              <a:r>
                <a:rPr lang="de-DE" sz="1100" b="0" i="0">
                  <a:solidFill>
                    <a:schemeClr val="tx1"/>
                  </a:solidFill>
                  <a:effectLst/>
                  <a:latin typeface="+mn-lt"/>
                  <a:ea typeface="+mn-ea"/>
                  <a:cs typeface="+mn-cs"/>
                </a:rPr>
                <a:t>〗^(𝑐+1)/(𝑐+1)</a:t>
              </a:r>
              <a:r>
                <a:rPr lang="de-DE" sz="1100" b="0" i="0">
                  <a:solidFill>
                    <a:schemeClr val="tx1"/>
                  </a:solidFill>
                  <a:effectLst/>
                  <a:latin typeface="Cambria Math"/>
                  <a:ea typeface="+mn-ea"/>
                  <a:cs typeface="+mn-cs"/>
                </a:rPr>
                <a:t>+</a:t>
              </a:r>
              <a:r>
                <a:rPr lang="de-DE" sz="1100" b="0" i="0">
                  <a:solidFill>
                    <a:schemeClr val="tx1"/>
                  </a:solidFill>
                  <a:effectLst/>
                  <a:latin typeface="+mn-lt"/>
                  <a:ea typeface="+mn-ea"/>
                  <a:cs typeface="+mn-cs"/>
                </a:rPr>
                <a:t>𝑡_𝑆2⋅𝑝_𝐸2−𝑡_𝑆1⋅𝑝_𝐸1</a:t>
              </a:r>
              <a:r>
                <a:rPr lang="de-DE" sz="1100" b="0" i="0">
                  <a:solidFill>
                    <a:schemeClr val="tx1"/>
                  </a:solidFill>
                  <a:effectLst/>
                  <a:latin typeface="Cambria Math"/>
                  <a:ea typeface="Cambria Math"/>
                  <a:cs typeface="+mn-cs"/>
                </a:rPr>
                <a:t> )</a:t>
              </a:r>
              <a:endParaRPr lang="de-DE" sz="1100"/>
            </a:p>
          </xdr:txBody>
        </xdr:sp>
      </mc:Fallback>
    </mc:AlternateContent>
    <xdr:clientData/>
  </xdr:oneCellAnchor>
  <xdr:oneCellAnchor>
    <xdr:from>
      <xdr:col>0</xdr:col>
      <xdr:colOff>0</xdr:colOff>
      <xdr:row>327</xdr:row>
      <xdr:rowOff>28575</xdr:rowOff>
    </xdr:from>
    <xdr:ext cx="1647825" cy="492379"/>
    <mc:AlternateContent xmlns:mc="http://schemas.openxmlformats.org/markup-compatibility/2006" xmlns:a14="http://schemas.microsoft.com/office/drawing/2010/main">
      <mc:Choice Requires="a14">
        <xdr:sp macro="" textlink="">
          <xdr:nvSpPr>
            <xdr:cNvPr id="25" name="Textfeld 24"/>
            <xdr:cNvSpPr txBox="1"/>
          </xdr:nvSpPr>
          <xdr:spPr>
            <a:xfrm>
              <a:off x="0" y="59493150"/>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2∗</m:t>
                        </m:r>
                      </m:sub>
                    </m:sSub>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𝑡</m:t>
                                </m:r>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den>
                            </m:f>
                          </m:e>
                        </m:d>
                      </m:e>
                      <m:sup>
                        <m:r>
                          <a:rPr lang="de-DE" sz="1100" b="0" i="1">
                            <a:latin typeface="Cambria Math"/>
                            <a:ea typeface="Cambria Math"/>
                          </a:rPr>
                          <m:t>𝑐</m:t>
                        </m:r>
                      </m:sup>
                    </m:sSup>
                  </m:oMath>
                </m:oMathPara>
              </a14:m>
              <a:endParaRPr lang="de-DE" sz="1100"/>
            </a:p>
          </xdr:txBody>
        </xdr:sp>
      </mc:Choice>
      <mc:Fallback xmlns="">
        <xdr:sp macro="" textlink="">
          <xdr:nvSpPr>
            <xdr:cNvPr id="25" name="Textfeld 24"/>
            <xdr:cNvSpPr txBox="1"/>
          </xdr:nvSpPr>
          <xdr:spPr>
            <a:xfrm>
              <a:off x="0" y="59493150"/>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𝑝_(2∗) (𝑡)=1−𝑏</a:t>
              </a:r>
              <a:r>
                <a:rPr lang="de-DE" sz="1100" b="0" i="0">
                  <a:latin typeface="Cambria Math"/>
                  <a:ea typeface="Cambria Math"/>
                </a:rPr>
                <a:t>⋅(𝑡/</a:t>
              </a:r>
              <a:r>
                <a:rPr lang="de-DE" sz="1100" b="0" i="0">
                  <a:solidFill>
                    <a:schemeClr val="tx1"/>
                  </a:solidFill>
                  <a:effectLst/>
                  <a:latin typeface="+mn-lt"/>
                  <a:ea typeface="+mn-ea"/>
                  <a:cs typeface="+mn-cs"/>
                </a:rPr>
                <a:t>𝑡_𝐸2</a:t>
              </a:r>
              <a:r>
                <a:rPr lang="de-DE" sz="1100" b="0" i="0">
                  <a:solidFill>
                    <a:schemeClr val="tx1"/>
                  </a:solidFill>
                  <a:effectLst/>
                  <a:latin typeface="Cambria Math"/>
                  <a:ea typeface="Cambria Math"/>
                  <a:cs typeface="+mn-cs"/>
                </a:rPr>
                <a:t> )^</a:t>
              </a:r>
              <a:r>
                <a:rPr lang="de-DE" sz="1100" b="0" i="0">
                  <a:latin typeface="Cambria Math"/>
                  <a:ea typeface="Cambria Math"/>
                </a:rPr>
                <a:t>𝑐</a:t>
              </a:r>
              <a:endParaRPr lang="de-DE" sz="1100"/>
            </a:p>
          </xdr:txBody>
        </xdr:sp>
      </mc:Fallback>
    </mc:AlternateContent>
    <xdr:clientData/>
  </xdr:oneCellAnchor>
  <xdr:oneCellAnchor>
    <xdr:from>
      <xdr:col>3</xdr:col>
      <xdr:colOff>95250</xdr:colOff>
      <xdr:row>326</xdr:row>
      <xdr:rowOff>133350</xdr:rowOff>
    </xdr:from>
    <xdr:ext cx="2143125" cy="581249"/>
    <mc:AlternateContent xmlns:mc="http://schemas.openxmlformats.org/markup-compatibility/2006" xmlns:a14="http://schemas.microsoft.com/office/drawing/2010/main">
      <mc:Choice Requires="a14">
        <xdr:sp macro="" textlink="">
          <xdr:nvSpPr>
            <xdr:cNvPr id="33" name="Textfeld 32"/>
            <xdr:cNvSpPr txBox="1"/>
          </xdr:nvSpPr>
          <xdr:spPr>
            <a:xfrm>
              <a:off x="3267075" y="59407425"/>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𝑡</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2∗</m:t>
                            </m:r>
                          </m:sub>
                        </m:sSub>
                      </m:e>
                    </m:d>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𝑝</m:t>
                                </m:r>
                              </m:num>
                              <m:den>
                                <m:r>
                                  <a:rPr lang="de-DE" sz="1100" b="0" i="1">
                                    <a:latin typeface="Cambria Math"/>
                                    <a:ea typeface="Cambria Math"/>
                                  </a:rPr>
                                  <m:t>𝑏</m:t>
                                </m:r>
                              </m:den>
                            </m:f>
                          </m:e>
                        </m:d>
                      </m:e>
                      <m:sup>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𝑐</m:t>
                            </m:r>
                          </m:den>
                        </m:f>
                      </m:sup>
                    </m:sSup>
                  </m:oMath>
                </m:oMathPara>
              </a14:m>
              <a:endParaRPr lang="de-DE" sz="1100"/>
            </a:p>
          </xdr:txBody>
        </xdr:sp>
      </mc:Choice>
      <mc:Fallback xmlns="">
        <xdr:sp macro="" textlink="">
          <xdr:nvSpPr>
            <xdr:cNvPr id="33" name="Textfeld 32"/>
            <xdr:cNvSpPr txBox="1"/>
          </xdr:nvSpPr>
          <xdr:spPr>
            <a:xfrm>
              <a:off x="3267075" y="59407425"/>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𝑡(𝑝_(2∗) )=𝑡_𝐸2</a:t>
              </a:r>
              <a:r>
                <a:rPr lang="de-DE" sz="1100" b="0" i="0">
                  <a:latin typeface="Cambria Math"/>
                  <a:ea typeface="Cambria Math"/>
                </a:rPr>
                <a:t>⋅((1−𝑝)/𝑏)^(1/𝑐)</a:t>
              </a:r>
              <a:endParaRPr lang="de-DE" sz="1100"/>
            </a:p>
          </xdr:txBody>
        </xdr:sp>
      </mc:Fallback>
    </mc:AlternateContent>
    <xdr:clientData/>
  </xdr:oneCellAnchor>
  <xdr:oneCellAnchor>
    <xdr:from>
      <xdr:col>0</xdr:col>
      <xdr:colOff>76200</xdr:colOff>
      <xdr:row>334</xdr:row>
      <xdr:rowOff>133350</xdr:rowOff>
    </xdr:from>
    <xdr:ext cx="1543050" cy="269304"/>
    <mc:AlternateContent xmlns:mc="http://schemas.openxmlformats.org/markup-compatibility/2006" xmlns:a14="http://schemas.microsoft.com/office/drawing/2010/main">
      <mc:Choice Requires="a14">
        <xdr:sp macro="" textlink="">
          <xdr:nvSpPr>
            <xdr:cNvPr id="40" name="Textfeld 39"/>
            <xdr:cNvSpPr txBox="1"/>
          </xdr:nvSpPr>
          <xdr:spPr>
            <a:xfrm>
              <a:off x="76200" y="60398025"/>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1</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0" name="Textfeld 39"/>
            <xdr:cNvSpPr txBox="1"/>
          </xdr:nvSpPr>
          <xdr:spPr>
            <a:xfrm>
              <a:off x="76200" y="60398025"/>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𝑡_(2∗,𝑆1)=𝑡_𝑆1</a:t>
              </a:r>
              <a:r>
                <a:rPr lang="de-DE" sz="1100" b="0" i="0">
                  <a:latin typeface="Cambria Math"/>
                  <a:ea typeface="Cambria Math"/>
                </a:rPr>
                <a:t>⋅𝑡_𝐸2</a:t>
              </a:r>
              <a:endParaRPr lang="de-DE" sz="1100"/>
            </a:p>
          </xdr:txBody>
        </xdr:sp>
      </mc:Fallback>
    </mc:AlternateContent>
    <xdr:clientData/>
  </xdr:oneCellAnchor>
  <xdr:oneCellAnchor>
    <xdr:from>
      <xdr:col>1</xdr:col>
      <xdr:colOff>476250</xdr:colOff>
      <xdr:row>334</xdr:row>
      <xdr:rowOff>142875</xdr:rowOff>
    </xdr:from>
    <xdr:ext cx="1543050" cy="269304"/>
    <mc:AlternateContent xmlns:mc="http://schemas.openxmlformats.org/markup-compatibility/2006" xmlns:a14="http://schemas.microsoft.com/office/drawing/2010/main">
      <mc:Choice Requires="a14">
        <xdr:sp macro="" textlink="">
          <xdr:nvSpPr>
            <xdr:cNvPr id="41" name="Textfeld 40"/>
            <xdr:cNvSpPr txBox="1"/>
          </xdr:nvSpPr>
          <xdr:spPr>
            <a:xfrm>
              <a:off x="2124075" y="60407550"/>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m:t>
                        </m:r>
                        <m:r>
                          <a:rPr lang="de-DE" sz="1100" b="0" i="1">
                            <a:latin typeface="Cambria Math"/>
                          </a:rPr>
                          <m:t>2</m:t>
                        </m:r>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𝑆</m:t>
                        </m:r>
                        <m:r>
                          <a:rPr lang="de-DE" sz="1100" b="0" i="1">
                            <a:latin typeface="Cambria Math"/>
                          </a:rPr>
                          <m:t>2</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1" name="Textfeld 40"/>
            <xdr:cNvSpPr txBox="1"/>
          </xdr:nvSpPr>
          <xdr:spPr>
            <a:xfrm>
              <a:off x="2124075" y="60407550"/>
              <a:ext cx="1543050"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𝑡_(2∗,𝑆2)=𝑡_𝑆2</a:t>
              </a:r>
              <a:r>
                <a:rPr lang="de-DE" sz="1100" b="0" i="0">
                  <a:latin typeface="Cambria Math"/>
                  <a:ea typeface="Cambria Math"/>
                </a:rPr>
                <a:t>⋅𝑡_𝐸2</a:t>
              </a:r>
              <a:endParaRPr lang="de-DE" sz="1100"/>
            </a:p>
          </xdr:txBody>
        </xdr:sp>
      </mc:Fallback>
    </mc:AlternateContent>
    <xdr:clientData/>
  </xdr:oneCellAnchor>
  <xdr:oneCellAnchor>
    <xdr:from>
      <xdr:col>0</xdr:col>
      <xdr:colOff>1152525</xdr:colOff>
      <xdr:row>329</xdr:row>
      <xdr:rowOff>9525</xdr:rowOff>
    </xdr:from>
    <xdr:ext cx="2562224" cy="620234"/>
    <mc:AlternateContent xmlns:mc="http://schemas.openxmlformats.org/markup-compatibility/2006" xmlns:a14="http://schemas.microsoft.com/office/drawing/2010/main">
      <mc:Choice Requires="a14">
        <xdr:sp macro="" textlink="">
          <xdr:nvSpPr>
            <xdr:cNvPr id="42" name="Textfeld 41"/>
            <xdr:cNvSpPr txBox="1"/>
          </xdr:nvSpPr>
          <xdr:spPr>
            <a:xfrm>
              <a:off x="1152525" y="59855100"/>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r>
                      <a:rPr lang="de-DE" sz="1100" b="0" i="1">
                        <a:latin typeface="Cambria Math"/>
                      </a:rPr>
                      <m:t>𝑡</m:t>
                    </m:r>
                    <m:r>
                      <a:rPr lang="de-DE" sz="1100" b="0" i="1">
                        <a:latin typeface="Cambria Math"/>
                      </a:rPr>
                      <m:t>−</m:t>
                    </m:r>
                    <m:r>
                      <a:rPr lang="de-DE" sz="1100" b="0" i="1">
                        <a:latin typeface="Cambria Math"/>
                      </a:rPr>
                      <m:t>𝑏</m:t>
                    </m:r>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e>
                          <m:sup>
                            <m:r>
                              <a:rPr lang="de-DE" sz="1100" b="0" i="1">
                                <a:latin typeface="Cambria Math"/>
                                <a:ea typeface="Cambria Math"/>
                              </a:rPr>
                              <m:t>𝑐</m:t>
                            </m:r>
                          </m:sup>
                        </m:sSup>
                      </m:den>
                    </m:f>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42" name="Textfeld 41"/>
            <xdr:cNvSpPr txBox="1"/>
          </xdr:nvSpPr>
          <xdr:spPr>
            <a:xfrm>
              <a:off x="1152525" y="59855100"/>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0^𝑡▒〖𝑝_(2∗) (𝑡)</a:t>
              </a:r>
              <a:r>
                <a:rPr lang="de-DE" sz="1100" b="0" i="0">
                  <a:latin typeface="Cambria Math"/>
                  <a:ea typeface="Cambria Math"/>
                </a:rPr>
                <a:t>⋅𝑑𝑡〗</a:t>
              </a:r>
              <a:r>
                <a:rPr lang="de-DE" sz="1100" b="0" i="0">
                  <a:latin typeface="Cambria Math"/>
                </a:rPr>
                <a:t>=𝑡−𝑏</a:t>
              </a:r>
              <a:r>
                <a:rPr lang="de-DE" sz="1100" b="0" i="0">
                  <a:latin typeface="Cambria Math"/>
                  <a:ea typeface="Cambria Math"/>
                </a:rPr>
                <a:t>⋅1/〖𝑡_𝐸2〗^𝑐 ⋅𝑡^(𝑐+1)/(𝑐+1)</a:t>
              </a:r>
              <a:endParaRPr lang="de-DE" sz="1100"/>
            </a:p>
          </xdr:txBody>
        </xdr:sp>
      </mc:Fallback>
    </mc:AlternateContent>
    <xdr:clientData/>
  </xdr:oneCellAnchor>
  <xdr:oneCellAnchor>
    <xdr:from>
      <xdr:col>0</xdr:col>
      <xdr:colOff>0</xdr:colOff>
      <xdr:row>338</xdr:row>
      <xdr:rowOff>19050</xdr:rowOff>
    </xdr:from>
    <xdr:ext cx="4619624" cy="600357"/>
    <mc:AlternateContent xmlns:mc="http://schemas.openxmlformats.org/markup-compatibility/2006" xmlns:a14="http://schemas.microsoft.com/office/drawing/2010/main">
      <mc:Choice Requires="a14">
        <xdr:sp macro="" textlink="">
          <xdr:nvSpPr>
            <xdr:cNvPr id="43" name="Textfeld 42"/>
            <xdr:cNvSpPr txBox="1"/>
          </xdr:nvSpPr>
          <xdr:spPr>
            <a:xfrm>
              <a:off x="0" y="61617225"/>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r>
                          <a:rPr lang="de-DE" sz="1100" b="0" i="1">
                            <a:solidFill>
                              <a:schemeClr val="tx1"/>
                            </a:solidFill>
                            <a:effectLst/>
                            <a:latin typeface="Cambria Math"/>
                            <a:ea typeface="+mn-ea"/>
                            <a:cs typeface="+mn-cs"/>
                          </a:rPr>
                          <m:t>1</m:t>
                        </m:r>
                      </m:num>
                      <m:den>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sup>
                        </m:sSup>
                      </m:den>
                    </m:f>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2</m:t>
                        </m:r>
                      </m:sub>
                    </m:sSub>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r>
                          <a:rPr lang="de-DE" sz="1100" b="0" i="1">
                            <a:solidFill>
                              <a:schemeClr val="tx1"/>
                            </a:solidFill>
                            <a:effectLst/>
                            <a:latin typeface="Cambria Math"/>
                            <a:ea typeface="Cambria Math"/>
                            <a:cs typeface="+mn-cs"/>
                          </a:rPr>
                          <m:t>1−</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r>
                              <a:rPr lang="de-DE" sz="1100" b="0" i="1">
                                <a:solidFill>
                                  <a:schemeClr val="tx1"/>
                                </a:solidFill>
                                <a:effectLst/>
                                <a:latin typeface="Cambria Math"/>
                                <a:ea typeface="Cambria Math"/>
                                <a:cs typeface="+mn-cs"/>
                              </a:rPr>
                              <m:t>1</m:t>
                            </m:r>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r>
                      <a:rPr lang="de-DE" sz="1100" b="0" i="1">
                        <a:latin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oMath>
                </m:oMathPara>
              </a14:m>
              <a:endParaRPr lang="de-DE" sz="1100"/>
            </a:p>
          </xdr:txBody>
        </xdr:sp>
      </mc:Choice>
      <mc:Fallback xmlns="">
        <xdr:sp macro="" textlink="">
          <xdr:nvSpPr>
            <xdr:cNvPr id="43" name="Textfeld 42"/>
            <xdr:cNvSpPr txBox="1"/>
          </xdr:nvSpPr>
          <xdr:spPr>
            <a:xfrm>
              <a:off x="0" y="61617225"/>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0^(𝑡_𝐸2)▒〖𝑝_(2∗) (𝑡)</a:t>
              </a:r>
              <a:r>
                <a:rPr lang="de-DE" sz="1100" b="0" i="0">
                  <a:latin typeface="Cambria Math"/>
                  <a:ea typeface="Cambria Math"/>
                </a:rPr>
                <a:t>⋅𝑑𝑡〗</a:t>
              </a:r>
              <a:r>
                <a:rPr lang="de-DE" sz="1100" b="0" i="0">
                  <a:latin typeface="Cambria Math"/>
                </a:rPr>
                <a:t>=𝑡_𝐸2</a:t>
              </a:r>
              <a:r>
                <a:rPr lang="de-DE" sz="1100" b="0" i="0">
                  <a:solidFill>
                    <a:schemeClr val="tx1"/>
                  </a:solidFill>
                  <a:effectLst/>
                  <a:latin typeface="+mn-lt"/>
                  <a:ea typeface="+mn-ea"/>
                  <a:cs typeface="+mn-cs"/>
                </a:rPr>
                <a:t>−𝑏⋅1/〖𝑡_𝐸2〗^𝑐 ⋅</a:t>
              </a:r>
              <a:r>
                <a:rPr lang="de-DE" sz="1100" b="0" i="0">
                  <a:solidFill>
                    <a:schemeClr val="tx1"/>
                  </a:solidFill>
                  <a:effectLst/>
                  <a:latin typeface="Cambria Math"/>
                  <a:ea typeface="+mn-ea"/>
                  <a:cs typeface="+mn-cs"/>
                </a:rPr>
                <a:t>〖𝑡_𝐸2〗^(𝑐+1)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mn-ea"/>
                  <a:cs typeface="+mn-cs"/>
                </a:rPr>
                <a:t>=𝑡_𝐸2</a:t>
              </a:r>
              <a:r>
                <a:rPr lang="de-DE" sz="1100" b="0" i="0">
                  <a:solidFill>
                    <a:schemeClr val="tx1"/>
                  </a:solidFill>
                  <a:effectLst/>
                  <a:latin typeface="Cambria Math"/>
                  <a:ea typeface="Cambria Math"/>
                  <a:cs typeface="+mn-cs"/>
                </a:rPr>
                <a:t>⋅(1−𝑏⋅1/(𝑐+1))</a:t>
              </a:r>
              <a:r>
                <a:rPr lang="de-DE" sz="1100" b="0" i="0">
                  <a:solidFill>
                    <a:schemeClr val="tx1"/>
                  </a:solidFill>
                  <a:effectLst/>
                  <a:latin typeface="Cambria Math"/>
                  <a:ea typeface="+mn-ea"/>
                  <a:cs typeface="+mn-cs"/>
                </a:rPr>
                <a:t>=</a:t>
              </a:r>
              <a:r>
                <a:rPr lang="de-DE" sz="1100" b="0" i="0">
                  <a:latin typeface="Cambria Math"/>
                </a:rPr>
                <a:t>𝑚</a:t>
              </a:r>
              <a:r>
                <a:rPr lang="de-DE" sz="1100" b="0" i="0">
                  <a:latin typeface="Cambria Math"/>
                  <a:ea typeface="Cambria Math"/>
                </a:rPr>
                <a:t>⋅𝑡_𝐸2</a:t>
              </a:r>
              <a:endParaRPr lang="de-DE" sz="1100"/>
            </a:p>
          </xdr:txBody>
        </xdr:sp>
      </mc:Fallback>
    </mc:AlternateContent>
    <xdr:clientData/>
  </xdr:oneCellAnchor>
  <xdr:oneCellAnchor>
    <xdr:from>
      <xdr:col>0</xdr:col>
      <xdr:colOff>161924</xdr:colOff>
      <xdr:row>343</xdr:row>
      <xdr:rowOff>9525</xdr:rowOff>
    </xdr:from>
    <xdr:ext cx="3933825" cy="613501"/>
    <mc:AlternateContent xmlns:mc="http://schemas.openxmlformats.org/markup-compatibility/2006" xmlns:a14="http://schemas.microsoft.com/office/drawing/2010/main">
      <mc:Choice Requires="a14">
        <xdr:sp macro="" textlink="">
          <xdr:nvSpPr>
            <xdr:cNvPr id="44" name="Textfeld 43"/>
            <xdr:cNvSpPr txBox="1"/>
          </xdr:nvSpPr>
          <xdr:spPr>
            <a:xfrm>
              <a:off x="161924" y="6657975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2∗,</m:t>
                            </m:r>
                            <m:r>
                              <a:rPr lang="de-DE" sz="1100" b="0" i="1">
                                <a:latin typeface="Cambria Math"/>
                              </a:rPr>
                              <m:t>𝑆𝑛</m:t>
                            </m:r>
                          </m:sub>
                        </m:sSub>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2</m:t>
                        </m:r>
                      </m:sub>
                    </m:sSub>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𝑆𝑛</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𝑆𝑛</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bSup>
                              <m:sSubSupPr>
                                <m:ctrlPr>
                                  <a:rPr lang="de-DE" sz="1100" b="0" i="1">
                                    <a:solidFill>
                                      <a:schemeClr val="tx1"/>
                                    </a:solidFill>
                                    <a:effectLst/>
                                    <a:latin typeface="Cambria Math"/>
                                    <a:ea typeface="+mn-ea"/>
                                    <a:cs typeface="+mn-cs"/>
                                  </a:rPr>
                                </m:ctrlPr>
                              </m:sSub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𝑆𝑛</m:t>
                                    </m:r>
                                  </m:sub>
                                </m:sSub>
                              </m:e>
                              <m:sub/>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b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oMath>
                </m:oMathPara>
              </a14:m>
              <a:endParaRPr lang="de-DE" sz="1100"/>
            </a:p>
          </xdr:txBody>
        </xdr:sp>
      </mc:Choice>
      <mc:Fallback xmlns="">
        <xdr:sp macro="" textlink="">
          <xdr:nvSpPr>
            <xdr:cNvPr id="44" name="Textfeld 43"/>
            <xdr:cNvSpPr txBox="1"/>
          </xdr:nvSpPr>
          <xdr:spPr>
            <a:xfrm>
              <a:off x="161924" y="6657975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∫1</a:t>
              </a:r>
              <a:r>
                <a:rPr lang="de-DE" sz="1100" b="0" i="0">
                  <a:latin typeface="Cambria Math"/>
                </a:rPr>
                <a:t>_0^(𝑡_(2∗,𝑆𝑛))</a:t>
              </a:r>
              <a:r>
                <a:rPr lang="de-DE" sz="1100" b="0" i="0">
                  <a:latin typeface="Cambria Math"/>
                  <a:ea typeface="Cambria Math"/>
                </a:rPr>
                <a:t>▒〖</a:t>
              </a:r>
              <a:r>
                <a:rPr lang="de-DE" sz="1100" b="0" i="0">
                  <a:latin typeface="Cambria Math"/>
                </a:rPr>
                <a:t>𝑝_(2∗) (𝑡)⋅</a:t>
              </a:r>
              <a:r>
                <a:rPr lang="de-DE" sz="1100" b="0" i="0">
                  <a:latin typeface="Cambria Math"/>
                  <a:ea typeface="Cambria Math"/>
                </a:rPr>
                <a:t>𝑑𝑡〗</a:t>
              </a:r>
              <a:r>
                <a:rPr lang="de-DE" sz="1100" b="0" i="0">
                  <a:latin typeface="Cambria Math"/>
                </a:rPr>
                <a:t>=𝑡_𝐸2</a:t>
              </a:r>
              <a:r>
                <a:rPr lang="de-DE" sz="1100" b="0" i="0">
                  <a:latin typeface="Cambria Math"/>
                  <a:ea typeface="Cambria Math"/>
                </a:rPr>
                <a:t>⋅∫1_0^(𝑡_𝑆𝑛)▒〖𝑝(𝑡)⋅𝑑𝑡〗=𝑡_𝐸2⋅(𝑡_𝑆𝑛</a:t>
              </a:r>
              <a:r>
                <a:rPr lang="de-DE" sz="1100" b="0" i="0">
                  <a:solidFill>
                    <a:schemeClr val="tx1"/>
                  </a:solidFill>
                  <a:effectLst/>
                  <a:latin typeface="Cambria Math"/>
                  <a:ea typeface="+mn-ea"/>
                  <a:cs typeface="+mn-cs"/>
                </a:rPr>
                <a:t>−b⋅(〖𝑡_𝑆𝑛〗_^(𝑐+1))/(𝑐+1))</a:t>
              </a:r>
              <a:endParaRPr lang="de-DE" sz="1100"/>
            </a:p>
          </xdr:txBody>
        </xdr:sp>
      </mc:Fallback>
    </mc:AlternateContent>
    <xdr:clientData/>
  </xdr:oneCellAnchor>
  <xdr:oneCellAnchor>
    <xdr:from>
      <xdr:col>0</xdr:col>
      <xdr:colOff>28575</xdr:colOff>
      <xdr:row>180</xdr:row>
      <xdr:rowOff>28575</xdr:rowOff>
    </xdr:from>
    <xdr:ext cx="1647825" cy="492379"/>
    <mc:AlternateContent xmlns:mc="http://schemas.openxmlformats.org/markup-compatibility/2006" xmlns:a14="http://schemas.microsoft.com/office/drawing/2010/main">
      <mc:Choice Requires="a14">
        <xdr:sp macro="" textlink="">
          <xdr:nvSpPr>
            <xdr:cNvPr id="45" name="Textfeld 44"/>
            <xdr:cNvSpPr txBox="1"/>
          </xdr:nvSpPr>
          <xdr:spPr>
            <a:xfrm>
              <a:off x="28575" y="34775775"/>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𝑝</m:t>
                        </m:r>
                      </m:e>
                      <m:sub>
                        <m:r>
                          <a:rPr lang="de-DE" sz="1100" b="0" i="1">
                            <a:latin typeface="Cambria Math"/>
                          </a:rPr>
                          <m:t>∗</m:t>
                        </m:r>
                      </m:sub>
                    </m:sSub>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𝑡</m:t>
                                </m:r>
                              </m:num>
                              <m:den>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den>
                            </m:f>
                          </m:e>
                        </m:d>
                      </m:e>
                      <m:sup>
                        <m:r>
                          <a:rPr lang="de-DE" sz="1100" b="0" i="1">
                            <a:latin typeface="Cambria Math"/>
                            <a:ea typeface="Cambria Math"/>
                          </a:rPr>
                          <m:t>𝑐</m:t>
                        </m:r>
                      </m:sup>
                    </m:sSup>
                  </m:oMath>
                </m:oMathPara>
              </a14:m>
              <a:endParaRPr lang="de-DE" sz="1100"/>
            </a:p>
          </xdr:txBody>
        </xdr:sp>
      </mc:Choice>
      <mc:Fallback xmlns="">
        <xdr:sp macro="" textlink="">
          <xdr:nvSpPr>
            <xdr:cNvPr id="45" name="Textfeld 44"/>
            <xdr:cNvSpPr txBox="1"/>
          </xdr:nvSpPr>
          <xdr:spPr>
            <a:xfrm>
              <a:off x="28575" y="34775775"/>
              <a:ext cx="1647825" cy="4923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𝑝_∗ (𝑡)=1−𝑏</a:t>
              </a:r>
              <a:r>
                <a:rPr lang="de-DE" sz="1100" b="0" i="0">
                  <a:latin typeface="Cambria Math"/>
                  <a:ea typeface="Cambria Math"/>
                </a:rPr>
                <a:t>⋅(𝑡/</a:t>
              </a:r>
              <a:r>
                <a:rPr lang="de-DE" sz="1100" b="0" i="0">
                  <a:solidFill>
                    <a:schemeClr val="tx1"/>
                  </a:solidFill>
                  <a:effectLst/>
                  <a:latin typeface="+mn-lt"/>
                  <a:ea typeface="+mn-ea"/>
                  <a:cs typeface="+mn-cs"/>
                </a:rPr>
                <a:t>𝑡_𝐸</a:t>
              </a:r>
              <a:r>
                <a:rPr lang="de-DE" sz="1100" b="0" i="0">
                  <a:solidFill>
                    <a:schemeClr val="tx1"/>
                  </a:solidFill>
                  <a:effectLst/>
                  <a:latin typeface="Cambria Math"/>
                  <a:ea typeface="+mn-ea"/>
                  <a:cs typeface="+mn-cs"/>
                </a:rPr>
                <a:t>1</a:t>
              </a:r>
              <a:r>
                <a:rPr lang="de-DE" sz="1100" b="0" i="0">
                  <a:solidFill>
                    <a:schemeClr val="tx1"/>
                  </a:solidFill>
                  <a:effectLst/>
                  <a:latin typeface="Cambria Math"/>
                  <a:ea typeface="Cambria Math"/>
                  <a:cs typeface="+mn-cs"/>
                </a:rPr>
                <a:t> )^</a:t>
              </a:r>
              <a:r>
                <a:rPr lang="de-DE" sz="1100" b="0" i="0">
                  <a:latin typeface="Cambria Math"/>
                  <a:ea typeface="Cambria Math"/>
                </a:rPr>
                <a:t>𝑐</a:t>
              </a:r>
              <a:endParaRPr lang="de-DE" sz="1100"/>
            </a:p>
          </xdr:txBody>
        </xdr:sp>
      </mc:Fallback>
    </mc:AlternateContent>
    <xdr:clientData/>
  </xdr:oneCellAnchor>
  <xdr:oneCellAnchor>
    <xdr:from>
      <xdr:col>2</xdr:col>
      <xdr:colOff>695325</xdr:colOff>
      <xdr:row>179</xdr:row>
      <xdr:rowOff>133350</xdr:rowOff>
    </xdr:from>
    <xdr:ext cx="2143125" cy="581249"/>
    <mc:AlternateContent xmlns:mc="http://schemas.openxmlformats.org/markup-compatibility/2006" xmlns:a14="http://schemas.microsoft.com/office/drawing/2010/main">
      <mc:Choice Requires="a14">
        <xdr:sp macro="" textlink="">
          <xdr:nvSpPr>
            <xdr:cNvPr id="46" name="Textfeld 45"/>
            <xdr:cNvSpPr txBox="1"/>
          </xdr:nvSpPr>
          <xdr:spPr>
            <a:xfrm>
              <a:off x="3105150" y="34690050"/>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𝑡</m:t>
                    </m:r>
                    <m:d>
                      <m:dPr>
                        <m:ctrlPr>
                          <a:rPr lang="de-DE" sz="1100" b="0" i="1">
                            <a:latin typeface="Cambria Math"/>
                          </a:rPr>
                        </m:ctrlPr>
                      </m:dPr>
                      <m:e>
                        <m:sSub>
                          <m:sSubPr>
                            <m:ctrlPr>
                              <a:rPr lang="de-DE" sz="1100" b="0" i="1">
                                <a:latin typeface="Cambria Math"/>
                              </a:rPr>
                            </m:ctrlPr>
                          </m:sSubPr>
                          <m:e>
                            <m:r>
                              <a:rPr lang="de-DE" sz="1100" b="0" i="1">
                                <a:latin typeface="Cambria Math"/>
                              </a:rPr>
                              <m:t>𝑝</m:t>
                            </m:r>
                          </m:e>
                          <m:sub>
                            <m:r>
                              <a:rPr lang="de-DE" sz="1100" b="0" i="1">
                                <a:latin typeface="Cambria Math"/>
                              </a:rPr>
                              <m:t>∗</m:t>
                            </m:r>
                          </m:sub>
                        </m:sSub>
                      </m:e>
                    </m:d>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p>
                      <m:sSupPr>
                        <m:ctrlPr>
                          <a:rPr lang="de-DE" sz="1100" b="0" i="1">
                            <a:latin typeface="Cambria Math"/>
                            <a:ea typeface="Cambria Math"/>
                          </a:rPr>
                        </m:ctrlPr>
                      </m:sSupPr>
                      <m:e>
                        <m:d>
                          <m:dPr>
                            <m:ctrlPr>
                              <a:rPr lang="de-DE" sz="1100" b="0" i="1">
                                <a:latin typeface="Cambria Math"/>
                                <a:ea typeface="Cambria Math"/>
                              </a:rPr>
                            </m:ctrlPr>
                          </m:dPr>
                          <m:e>
                            <m:f>
                              <m:fPr>
                                <m:ctrlPr>
                                  <a:rPr lang="de-DE" sz="1100" b="0" i="1">
                                    <a:latin typeface="Cambria Math"/>
                                    <a:ea typeface="Cambria Math"/>
                                  </a:rPr>
                                </m:ctrlPr>
                              </m:fPr>
                              <m:num>
                                <m:r>
                                  <a:rPr lang="de-DE" sz="1100" b="0" i="1">
                                    <a:latin typeface="Cambria Math"/>
                                    <a:ea typeface="Cambria Math"/>
                                  </a:rPr>
                                  <m:t>1−</m:t>
                                </m:r>
                                <m:r>
                                  <a:rPr lang="de-DE" sz="1100" b="0" i="1">
                                    <a:latin typeface="Cambria Math"/>
                                    <a:ea typeface="Cambria Math"/>
                                  </a:rPr>
                                  <m:t>𝑝</m:t>
                                </m:r>
                              </m:num>
                              <m:den>
                                <m:r>
                                  <a:rPr lang="de-DE" sz="1100" b="0" i="1">
                                    <a:latin typeface="Cambria Math"/>
                                    <a:ea typeface="Cambria Math"/>
                                  </a:rPr>
                                  <m:t>𝑏</m:t>
                                </m:r>
                              </m:den>
                            </m:f>
                          </m:e>
                        </m:d>
                      </m:e>
                      <m:sup>
                        <m:f>
                          <m:fPr>
                            <m:ctrlPr>
                              <a:rPr lang="de-DE" sz="1100" b="0" i="1">
                                <a:latin typeface="Cambria Math"/>
                                <a:ea typeface="Cambria Math"/>
                              </a:rPr>
                            </m:ctrlPr>
                          </m:fPr>
                          <m:num>
                            <m:r>
                              <a:rPr lang="de-DE" sz="1100" b="0" i="1">
                                <a:latin typeface="Cambria Math"/>
                                <a:ea typeface="Cambria Math"/>
                              </a:rPr>
                              <m:t>1</m:t>
                            </m:r>
                          </m:num>
                          <m:den>
                            <m:r>
                              <a:rPr lang="de-DE" sz="1100" b="0" i="1">
                                <a:latin typeface="Cambria Math"/>
                                <a:ea typeface="Cambria Math"/>
                              </a:rPr>
                              <m:t>𝑐</m:t>
                            </m:r>
                          </m:den>
                        </m:f>
                      </m:sup>
                    </m:sSup>
                  </m:oMath>
                </m:oMathPara>
              </a14:m>
              <a:endParaRPr lang="de-DE" sz="1100"/>
            </a:p>
          </xdr:txBody>
        </xdr:sp>
      </mc:Choice>
      <mc:Fallback xmlns="">
        <xdr:sp macro="" textlink="">
          <xdr:nvSpPr>
            <xdr:cNvPr id="46" name="Textfeld 45"/>
            <xdr:cNvSpPr txBox="1"/>
          </xdr:nvSpPr>
          <xdr:spPr>
            <a:xfrm>
              <a:off x="3105150" y="34690050"/>
              <a:ext cx="2143125" cy="581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i="0">
                  <a:latin typeface="Cambria Math"/>
                </a:rPr>
                <a:t>𝑡(𝑝_∗ )=𝑡_𝐸1</a:t>
              </a:r>
              <a:r>
                <a:rPr lang="de-DE" sz="1100" b="0" i="0">
                  <a:latin typeface="Cambria Math"/>
                  <a:ea typeface="Cambria Math"/>
                </a:rPr>
                <a:t>⋅((1−𝑝)/𝑏)^(1/𝑐)</a:t>
              </a:r>
              <a:endParaRPr lang="de-DE" sz="1100"/>
            </a:p>
          </xdr:txBody>
        </xdr:sp>
      </mc:Fallback>
    </mc:AlternateContent>
    <xdr:clientData/>
  </xdr:oneCellAnchor>
  <xdr:oneCellAnchor>
    <xdr:from>
      <xdr:col>0</xdr:col>
      <xdr:colOff>1285875</xdr:colOff>
      <xdr:row>182</xdr:row>
      <xdr:rowOff>9525</xdr:rowOff>
    </xdr:from>
    <xdr:ext cx="2562224" cy="620234"/>
    <mc:AlternateContent xmlns:mc="http://schemas.openxmlformats.org/markup-compatibility/2006" xmlns:a14="http://schemas.microsoft.com/office/drawing/2010/main">
      <mc:Choice Requires="a14">
        <xdr:sp macro="" textlink="">
          <xdr:nvSpPr>
            <xdr:cNvPr id="47" name="Textfeld 46"/>
            <xdr:cNvSpPr txBox="1"/>
          </xdr:nvSpPr>
          <xdr:spPr>
            <a:xfrm>
              <a:off x="1285875" y="35137725"/>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r>
                          <a:rPr lang="de-DE" sz="1100" b="0" i="1">
                            <a:latin typeface="Cambria Math"/>
                          </a:rPr>
                          <m:t>𝑡</m:t>
                        </m:r>
                      </m:sup>
                      <m:e>
                        <m:sSub>
                          <m:sSubPr>
                            <m:ctrlPr>
                              <a:rPr lang="de-DE" sz="1100" i="1">
                                <a:latin typeface="Cambria Math"/>
                              </a:rPr>
                            </m:ctrlPr>
                          </m:sSubPr>
                          <m:e>
                            <m:r>
                              <a:rPr lang="de-DE" sz="1100" b="0" i="1">
                                <a:latin typeface="Cambria Math"/>
                              </a:rPr>
                              <m:t>𝑝</m:t>
                            </m:r>
                          </m:e>
                          <m:sub>
                            <m:r>
                              <a:rPr lang="de-DE" sz="1100" b="0" i="1">
                                <a:latin typeface="Cambria Math"/>
                              </a:rPr>
                              <m:t>2∗</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r>
                      <a:rPr lang="de-DE" sz="1100" b="0" i="1">
                        <a:latin typeface="Cambria Math"/>
                      </a:rPr>
                      <m:t>𝑡</m:t>
                    </m:r>
                    <m:r>
                      <a:rPr lang="de-DE" sz="1100" b="0" i="1">
                        <a:latin typeface="Cambria Math"/>
                      </a:rPr>
                      <m:t>−</m:t>
                    </m:r>
                    <m:r>
                      <a:rPr lang="de-DE" sz="1100" b="0" i="1">
                        <a:latin typeface="Cambria Math"/>
                      </a:rPr>
                      <m:t>𝑏</m:t>
                    </m:r>
                    <m:r>
                      <a:rPr lang="de-DE" sz="1100" b="0" i="1">
                        <a:latin typeface="Cambria Math"/>
                        <a:ea typeface="Cambria Math"/>
                      </a:rPr>
                      <m:t>⋅</m:t>
                    </m:r>
                    <m:f>
                      <m:fPr>
                        <m:ctrlPr>
                          <a:rPr lang="de-DE" sz="1100" b="0" i="1">
                            <a:latin typeface="Cambria Math"/>
                            <a:ea typeface="Cambria Math"/>
                          </a:rPr>
                        </m:ctrlPr>
                      </m:fPr>
                      <m:num>
                        <m:r>
                          <a:rPr lang="de-DE" sz="1100" b="0" i="1">
                            <a:latin typeface="Cambria Math"/>
                            <a:ea typeface="Cambria Math"/>
                          </a:rPr>
                          <m:t>1</m:t>
                        </m:r>
                      </m:num>
                      <m:den>
                        <m:sSup>
                          <m:sSupPr>
                            <m:ctrlPr>
                              <a:rPr lang="de-DE" sz="1100" b="0" i="1">
                                <a:latin typeface="Cambria Math"/>
                                <a:ea typeface="Cambria Math"/>
                              </a:rPr>
                            </m:ctrlPr>
                          </m:sSup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2</m:t>
                                </m:r>
                              </m:sub>
                            </m:sSub>
                          </m:e>
                          <m:sup>
                            <m:r>
                              <a:rPr lang="de-DE" sz="1100" b="0" i="1">
                                <a:latin typeface="Cambria Math"/>
                                <a:ea typeface="Cambria Math"/>
                              </a:rPr>
                              <m:t>𝑐</m:t>
                            </m:r>
                          </m:sup>
                        </m:sSup>
                      </m:den>
                    </m:f>
                    <m:r>
                      <a:rPr lang="de-DE" sz="1100" b="0" i="1">
                        <a:latin typeface="Cambria Math"/>
                        <a:ea typeface="Cambria Math"/>
                      </a:rPr>
                      <m:t>⋅</m:t>
                    </m:r>
                    <m:f>
                      <m:fPr>
                        <m:ctrlPr>
                          <a:rPr lang="de-DE" sz="1100" b="0" i="1">
                            <a:latin typeface="Cambria Math"/>
                            <a:ea typeface="Cambria Math"/>
                          </a:rPr>
                        </m:ctrlPr>
                      </m:fPr>
                      <m:num>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r>
                              <a:rPr lang="de-DE" sz="1100" b="0" i="1">
                                <a:latin typeface="Cambria Math"/>
                                <a:ea typeface="Cambria Math"/>
                              </a:rPr>
                              <m:t>+1</m:t>
                            </m:r>
                          </m:sup>
                        </m:sSup>
                      </m:num>
                      <m:den>
                        <m:r>
                          <a:rPr lang="de-DE" sz="1100" b="0" i="1">
                            <a:latin typeface="Cambria Math"/>
                            <a:ea typeface="Cambria Math"/>
                          </a:rPr>
                          <m:t>𝑐</m:t>
                        </m:r>
                        <m:r>
                          <a:rPr lang="de-DE" sz="1100" b="0" i="1">
                            <a:latin typeface="Cambria Math"/>
                            <a:ea typeface="Cambria Math"/>
                          </a:rPr>
                          <m:t>+1</m:t>
                        </m:r>
                      </m:den>
                    </m:f>
                  </m:oMath>
                </m:oMathPara>
              </a14:m>
              <a:endParaRPr lang="de-DE" sz="1100"/>
            </a:p>
          </xdr:txBody>
        </xdr:sp>
      </mc:Choice>
      <mc:Fallback xmlns="">
        <xdr:sp macro="" textlink="">
          <xdr:nvSpPr>
            <xdr:cNvPr id="47" name="Textfeld 46"/>
            <xdr:cNvSpPr txBox="1"/>
          </xdr:nvSpPr>
          <xdr:spPr>
            <a:xfrm>
              <a:off x="1285875" y="35137725"/>
              <a:ext cx="2562224" cy="620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0^𝑡▒〖𝑝_(2∗) (𝑡)</a:t>
              </a:r>
              <a:r>
                <a:rPr lang="de-DE" sz="1100" b="0" i="0">
                  <a:latin typeface="Cambria Math"/>
                  <a:ea typeface="Cambria Math"/>
                </a:rPr>
                <a:t>⋅𝑑𝑡〗</a:t>
              </a:r>
              <a:r>
                <a:rPr lang="de-DE" sz="1100" b="0" i="0">
                  <a:latin typeface="Cambria Math"/>
                </a:rPr>
                <a:t>=𝑡−𝑏</a:t>
              </a:r>
              <a:r>
                <a:rPr lang="de-DE" sz="1100" b="0" i="0">
                  <a:latin typeface="Cambria Math"/>
                  <a:ea typeface="Cambria Math"/>
                </a:rPr>
                <a:t>⋅1/〖𝑡_𝐸2〗^𝑐 ⋅𝑡^(𝑐+1)/(𝑐+1)</a:t>
              </a:r>
              <a:endParaRPr lang="de-DE" sz="1100"/>
            </a:p>
          </xdr:txBody>
        </xdr:sp>
      </mc:Fallback>
    </mc:AlternateContent>
    <xdr:clientData/>
  </xdr:oneCellAnchor>
  <xdr:oneCellAnchor>
    <xdr:from>
      <xdr:col>1</xdr:col>
      <xdr:colOff>581025</xdr:colOff>
      <xdr:row>185</xdr:row>
      <xdr:rowOff>180975</xdr:rowOff>
    </xdr:from>
    <xdr:ext cx="1319213" cy="269304"/>
    <mc:AlternateContent xmlns:mc="http://schemas.openxmlformats.org/markup-compatibility/2006" xmlns:a14="http://schemas.microsoft.com/office/drawing/2010/main">
      <mc:Choice Requires="a14">
        <xdr:sp macro="" textlink="">
          <xdr:nvSpPr>
            <xdr:cNvPr id="48" name="Textfeld 47"/>
            <xdr:cNvSpPr txBox="1"/>
          </xdr:nvSpPr>
          <xdr:spPr>
            <a:xfrm>
              <a:off x="2228850" y="35880675"/>
              <a:ext cx="1319213"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de-DE" sz="1100" i="1">
                            <a:latin typeface="Cambria Math"/>
                          </a:rPr>
                        </m:ctrlPr>
                      </m:sSubPr>
                      <m:e>
                        <m:r>
                          <a:rPr lang="de-DE" sz="1100" b="0" i="1">
                            <a:latin typeface="Cambria Math"/>
                          </a:rPr>
                          <m:t>𝑡</m:t>
                        </m:r>
                      </m:e>
                      <m:sub>
                        <m:r>
                          <a:rPr lang="de-DE" sz="1100" b="0" i="1">
                            <a:latin typeface="Cambria Math"/>
                          </a:rPr>
                          <m:t>∗,</m:t>
                        </m:r>
                        <m:sSup>
                          <m:sSupPr>
                            <m:ctrlPr>
                              <a:rPr lang="de-DE" sz="1100" i="1">
                                <a:latin typeface="Cambria Math"/>
                              </a:rPr>
                            </m:ctrlPr>
                          </m:sSupPr>
                          <m:e>
                            <m:r>
                              <a:rPr lang="de-DE" sz="1100" b="0" i="1">
                                <a:latin typeface="Cambria Math"/>
                              </a:rPr>
                              <m:t>𝑆</m:t>
                            </m:r>
                            <m:r>
                              <a:rPr lang="de-DE" sz="1100" b="0" i="1">
                                <a:latin typeface="Cambria Math"/>
                              </a:rPr>
                              <m:t>1</m:t>
                            </m:r>
                          </m:e>
                          <m:sup>
                            <m:r>
                              <a:rPr lang="de-DE" sz="1100" b="0" i="1">
                                <a:latin typeface="Cambria Math"/>
                              </a:rPr>
                              <m:t>∗</m:t>
                            </m:r>
                          </m:sup>
                        </m:sSup>
                      </m:sub>
                    </m:sSub>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sub>
                    </m:sSub>
                  </m:oMath>
                </m:oMathPara>
              </a14:m>
              <a:endParaRPr lang="de-DE" sz="1100"/>
            </a:p>
          </xdr:txBody>
        </xdr:sp>
      </mc:Choice>
      <mc:Fallback xmlns="">
        <xdr:sp macro="" textlink="">
          <xdr:nvSpPr>
            <xdr:cNvPr id="48" name="Textfeld 47"/>
            <xdr:cNvSpPr txBox="1"/>
          </xdr:nvSpPr>
          <xdr:spPr>
            <a:xfrm>
              <a:off x="2228850" y="35880675"/>
              <a:ext cx="1319213"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𝑡_(∗,〖𝑆1〗^∗ )=𝑡_𝐸1</a:t>
              </a:r>
              <a:r>
                <a:rPr lang="de-DE" sz="1100" b="0" i="0">
                  <a:latin typeface="Cambria Math"/>
                  <a:ea typeface="Cambria Math"/>
                </a:rPr>
                <a:t>⋅𝑡_𝑆</a:t>
              </a:r>
              <a:endParaRPr lang="de-DE" sz="1100"/>
            </a:p>
          </xdr:txBody>
        </xdr:sp>
      </mc:Fallback>
    </mc:AlternateContent>
    <xdr:clientData/>
  </xdr:oneCellAnchor>
  <xdr:oneCellAnchor>
    <xdr:from>
      <xdr:col>0</xdr:col>
      <xdr:colOff>180975</xdr:colOff>
      <xdr:row>189</xdr:row>
      <xdr:rowOff>19050</xdr:rowOff>
    </xdr:from>
    <xdr:ext cx="4619624" cy="600357"/>
    <mc:AlternateContent xmlns:mc="http://schemas.openxmlformats.org/markup-compatibility/2006" xmlns:a14="http://schemas.microsoft.com/office/drawing/2010/main">
      <mc:Choice Requires="a14">
        <xdr:sp macro="" textlink="">
          <xdr:nvSpPr>
            <xdr:cNvPr id="49" name="Textfeld 48"/>
            <xdr:cNvSpPr txBox="1"/>
          </xdr:nvSpPr>
          <xdr:spPr>
            <a:xfrm>
              <a:off x="180975" y="36518850"/>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sup>
                      <m:e>
                        <m:sSub>
                          <m:sSubPr>
                            <m:ctrlPr>
                              <a:rPr lang="de-DE" sz="110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solidFill>
                          <a:schemeClr val="tx1"/>
                        </a:solidFill>
                        <a:effectLst/>
                        <a:latin typeface="Cambria Math"/>
                        <a:ea typeface="+mn-ea"/>
                        <a:cs typeface="+mn-cs"/>
                      </a:rPr>
                      <m:t>−</m:t>
                    </m:r>
                    <m:r>
                      <a:rPr lang="de-DE" sz="1100" b="0" i="1">
                        <a:solidFill>
                          <a:schemeClr val="tx1"/>
                        </a:solidFill>
                        <a:effectLst/>
                        <a:latin typeface="Cambria Math"/>
                        <a:ea typeface="+mn-ea"/>
                        <a:cs typeface="+mn-cs"/>
                      </a:rPr>
                      <m:t>𝑏</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r>
                          <a:rPr lang="de-DE" sz="1100" b="0" i="1">
                            <a:solidFill>
                              <a:schemeClr val="tx1"/>
                            </a:solidFill>
                            <a:effectLst/>
                            <a:latin typeface="Cambria Math"/>
                            <a:ea typeface="+mn-ea"/>
                            <a:cs typeface="+mn-cs"/>
                          </a:rPr>
                          <m:t>1</m:t>
                        </m:r>
                      </m:num>
                      <m:den>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sup>
                        </m:sSup>
                      </m:den>
                    </m:f>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p>
                          <m:sSupPr>
                            <m:ctrlPr>
                              <a:rPr lang="de-DE" sz="1100" b="0" i="1">
                                <a:solidFill>
                                  <a:schemeClr val="tx1"/>
                                </a:solidFill>
                                <a:effectLst/>
                                <a:latin typeface="Cambria Math"/>
                                <a:ea typeface="+mn-ea"/>
                                <a:cs typeface="+mn-cs"/>
                              </a:rPr>
                            </m:ctrlPr>
                          </m:s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e>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r>
                      <a:rPr lang="de-DE" sz="1100" b="0" i="1">
                        <a:solidFill>
                          <a:schemeClr val="tx1"/>
                        </a:solidFill>
                        <a:effectLst/>
                        <a:latin typeface="Cambria Math"/>
                        <a:ea typeface="+mn-ea"/>
                        <a:cs typeface="+mn-cs"/>
                      </a:rPr>
                      <m:t>=</m:t>
                    </m:r>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𝐸</m:t>
                        </m:r>
                        <m:r>
                          <a:rPr lang="de-DE" sz="1100" b="0" i="1">
                            <a:solidFill>
                              <a:schemeClr val="tx1"/>
                            </a:solidFill>
                            <a:effectLst/>
                            <a:latin typeface="Cambria Math"/>
                            <a:ea typeface="+mn-ea"/>
                            <a:cs typeface="+mn-cs"/>
                          </a:rPr>
                          <m:t>1</m:t>
                        </m:r>
                      </m:sub>
                    </m:sSub>
                    <m:r>
                      <a:rPr lang="de-DE" sz="1100" b="0" i="1">
                        <a:solidFill>
                          <a:schemeClr val="tx1"/>
                        </a:solidFill>
                        <a:effectLst/>
                        <a:latin typeface="Cambria Math"/>
                        <a:ea typeface="Cambria Math"/>
                        <a:cs typeface="+mn-cs"/>
                      </a:rPr>
                      <m:t>⋅</m:t>
                    </m:r>
                    <m:d>
                      <m:dPr>
                        <m:ctrlPr>
                          <a:rPr lang="de-DE" sz="1100" b="0" i="1">
                            <a:solidFill>
                              <a:schemeClr val="tx1"/>
                            </a:solidFill>
                            <a:effectLst/>
                            <a:latin typeface="Cambria Math"/>
                            <a:ea typeface="Cambria Math"/>
                            <a:cs typeface="+mn-cs"/>
                          </a:rPr>
                        </m:ctrlPr>
                      </m:dPr>
                      <m:e>
                        <m:r>
                          <a:rPr lang="de-DE" sz="1100" b="0" i="1">
                            <a:solidFill>
                              <a:schemeClr val="tx1"/>
                            </a:solidFill>
                            <a:effectLst/>
                            <a:latin typeface="Cambria Math"/>
                            <a:ea typeface="Cambria Math"/>
                            <a:cs typeface="+mn-cs"/>
                          </a:rPr>
                          <m:t>1−</m:t>
                        </m:r>
                        <m:r>
                          <a:rPr lang="de-DE" sz="1100" b="0" i="1">
                            <a:solidFill>
                              <a:schemeClr val="tx1"/>
                            </a:solidFill>
                            <a:effectLst/>
                            <a:latin typeface="Cambria Math"/>
                            <a:ea typeface="Cambria Math"/>
                            <a:cs typeface="+mn-cs"/>
                          </a:rPr>
                          <m:t>𝑏</m:t>
                        </m:r>
                        <m:r>
                          <a:rPr lang="de-DE" sz="1100" b="0" i="1">
                            <a:solidFill>
                              <a:schemeClr val="tx1"/>
                            </a:solidFill>
                            <a:effectLst/>
                            <a:latin typeface="Cambria Math"/>
                            <a:ea typeface="Cambria Math"/>
                            <a:cs typeface="+mn-cs"/>
                          </a:rPr>
                          <m:t>⋅</m:t>
                        </m:r>
                        <m:f>
                          <m:fPr>
                            <m:ctrlPr>
                              <a:rPr lang="de-DE" sz="1100" b="0" i="1">
                                <a:solidFill>
                                  <a:schemeClr val="tx1"/>
                                </a:solidFill>
                                <a:effectLst/>
                                <a:latin typeface="Cambria Math"/>
                                <a:ea typeface="Cambria Math"/>
                                <a:cs typeface="+mn-cs"/>
                              </a:rPr>
                            </m:ctrlPr>
                          </m:fPr>
                          <m:num>
                            <m:r>
                              <a:rPr lang="de-DE" sz="1100" b="0" i="1">
                                <a:solidFill>
                                  <a:schemeClr val="tx1"/>
                                </a:solidFill>
                                <a:effectLst/>
                                <a:latin typeface="Cambria Math"/>
                                <a:ea typeface="Cambria Math"/>
                                <a:cs typeface="+mn-cs"/>
                              </a:rPr>
                              <m:t>1</m:t>
                            </m:r>
                          </m:num>
                          <m:den>
                            <m:r>
                              <a:rPr lang="de-DE" sz="1100" b="0" i="1">
                                <a:solidFill>
                                  <a:schemeClr val="tx1"/>
                                </a:solidFill>
                                <a:effectLst/>
                                <a:latin typeface="Cambria Math"/>
                                <a:ea typeface="Cambria Math"/>
                                <a:cs typeface="+mn-cs"/>
                              </a:rPr>
                              <m:t>𝑐</m:t>
                            </m:r>
                            <m:r>
                              <a:rPr lang="de-DE" sz="1100" b="0" i="1">
                                <a:solidFill>
                                  <a:schemeClr val="tx1"/>
                                </a:solidFill>
                                <a:effectLst/>
                                <a:latin typeface="Cambria Math"/>
                                <a:ea typeface="Cambria Math"/>
                                <a:cs typeface="+mn-cs"/>
                              </a:rPr>
                              <m:t>+1</m:t>
                            </m:r>
                          </m:den>
                        </m:f>
                      </m:e>
                    </m:d>
                    <m:r>
                      <a:rPr lang="de-DE" sz="1100" b="0" i="1">
                        <a:solidFill>
                          <a:schemeClr val="tx1"/>
                        </a:solidFill>
                        <a:effectLst/>
                        <a:latin typeface="Cambria Math"/>
                        <a:ea typeface="+mn-ea"/>
                        <a:cs typeface="+mn-cs"/>
                      </a:rPr>
                      <m:t>=</m:t>
                    </m:r>
                    <m:r>
                      <a:rPr lang="de-DE" sz="1100" b="0" i="1">
                        <a:latin typeface="Cambria Math"/>
                      </a:rPr>
                      <m:t>𝑚</m:t>
                    </m:r>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1</m:t>
                        </m:r>
                      </m:sub>
                    </m:sSub>
                  </m:oMath>
                </m:oMathPara>
              </a14:m>
              <a:endParaRPr lang="de-DE" sz="1100"/>
            </a:p>
          </xdr:txBody>
        </xdr:sp>
      </mc:Choice>
      <mc:Fallback xmlns="">
        <xdr:sp macro="" textlink="">
          <xdr:nvSpPr>
            <xdr:cNvPr id="49" name="Textfeld 48"/>
            <xdr:cNvSpPr txBox="1"/>
          </xdr:nvSpPr>
          <xdr:spPr>
            <a:xfrm>
              <a:off x="180975" y="36518850"/>
              <a:ext cx="4619624" cy="600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0^(𝑡_𝐸1)▒〖𝑝_∗ (𝑡)</a:t>
              </a:r>
              <a:r>
                <a:rPr lang="de-DE" sz="1100" b="0" i="0">
                  <a:latin typeface="Cambria Math"/>
                  <a:ea typeface="Cambria Math"/>
                </a:rPr>
                <a:t>⋅𝑑𝑡〗</a:t>
              </a:r>
              <a:r>
                <a:rPr lang="de-DE" sz="1100" b="0" i="0">
                  <a:latin typeface="Cambria Math"/>
                </a:rPr>
                <a:t>=𝑡_𝐸1</a:t>
              </a:r>
              <a:r>
                <a:rPr lang="de-DE" sz="1100" b="0" i="0">
                  <a:solidFill>
                    <a:schemeClr val="tx1"/>
                  </a:solidFill>
                  <a:effectLst/>
                  <a:latin typeface="+mn-lt"/>
                  <a:ea typeface="+mn-ea"/>
                  <a:cs typeface="+mn-cs"/>
                </a:rPr>
                <a:t>−𝑏⋅1/〖𝑡_𝐸</a:t>
              </a:r>
              <a:r>
                <a:rPr lang="de-DE" sz="1100" b="0" i="0">
                  <a:solidFill>
                    <a:schemeClr val="tx1"/>
                  </a:solidFill>
                  <a:effectLst/>
                  <a:latin typeface="Cambria Math"/>
                  <a:ea typeface="+mn-ea"/>
                  <a:cs typeface="+mn-cs"/>
                </a:rPr>
                <a:t>1</a:t>
              </a:r>
              <a:r>
                <a:rPr lang="de-DE" sz="1100" b="0" i="0">
                  <a:solidFill>
                    <a:schemeClr val="tx1"/>
                  </a:solidFill>
                  <a:effectLst/>
                  <a:latin typeface="+mn-lt"/>
                  <a:ea typeface="+mn-ea"/>
                  <a:cs typeface="+mn-cs"/>
                </a:rPr>
                <a:t>〗^𝑐 ⋅</a:t>
              </a:r>
              <a:r>
                <a:rPr lang="de-DE" sz="1100" b="0" i="0">
                  <a:solidFill>
                    <a:schemeClr val="tx1"/>
                  </a:solidFill>
                  <a:effectLst/>
                  <a:latin typeface="Cambria Math"/>
                  <a:ea typeface="+mn-ea"/>
                  <a:cs typeface="+mn-cs"/>
                </a:rPr>
                <a:t>〖𝑡_𝐸1〗^(𝑐+1)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mn-ea"/>
                  <a:cs typeface="+mn-cs"/>
                </a:rPr>
                <a:t>=𝑡_𝐸1</a:t>
              </a:r>
              <a:r>
                <a:rPr lang="de-DE" sz="1100" b="0" i="0">
                  <a:solidFill>
                    <a:schemeClr val="tx1"/>
                  </a:solidFill>
                  <a:effectLst/>
                  <a:latin typeface="Cambria Math"/>
                  <a:ea typeface="Cambria Math"/>
                  <a:cs typeface="+mn-cs"/>
                </a:rPr>
                <a:t>⋅(1−𝑏⋅1/(𝑐+1))</a:t>
              </a:r>
              <a:r>
                <a:rPr lang="de-DE" sz="1100" b="0" i="0">
                  <a:solidFill>
                    <a:schemeClr val="tx1"/>
                  </a:solidFill>
                  <a:effectLst/>
                  <a:latin typeface="Cambria Math"/>
                  <a:ea typeface="+mn-ea"/>
                  <a:cs typeface="+mn-cs"/>
                </a:rPr>
                <a:t>=</a:t>
              </a:r>
              <a:r>
                <a:rPr lang="de-DE" sz="1100" b="0" i="0">
                  <a:latin typeface="Cambria Math"/>
                </a:rPr>
                <a:t>𝑚</a:t>
              </a:r>
              <a:r>
                <a:rPr lang="de-DE" sz="1100" b="0" i="0">
                  <a:latin typeface="Cambria Math"/>
                  <a:ea typeface="Cambria Math"/>
                </a:rPr>
                <a:t>⋅𝑡_𝐸1</a:t>
              </a:r>
              <a:endParaRPr lang="de-DE" sz="1100"/>
            </a:p>
          </xdr:txBody>
        </xdr:sp>
      </mc:Fallback>
    </mc:AlternateContent>
    <xdr:clientData/>
  </xdr:oneCellAnchor>
  <xdr:oneCellAnchor>
    <xdr:from>
      <xdr:col>0</xdr:col>
      <xdr:colOff>171450</xdr:colOff>
      <xdr:row>194</xdr:row>
      <xdr:rowOff>0</xdr:rowOff>
    </xdr:from>
    <xdr:ext cx="3933825" cy="613501"/>
    <mc:AlternateContent xmlns:mc="http://schemas.openxmlformats.org/markup-compatibility/2006" xmlns:a14="http://schemas.microsoft.com/office/drawing/2010/main">
      <mc:Choice Requires="a14">
        <xdr:sp macro="" textlink="">
          <xdr:nvSpPr>
            <xdr:cNvPr id="50" name="Textfeld 49"/>
            <xdr:cNvSpPr txBox="1"/>
          </xdr:nvSpPr>
          <xdr:spPr>
            <a:xfrm>
              <a:off x="171450" y="3749040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nary>
                      <m:naryPr>
                        <m:limLoc m:val="undOvr"/>
                        <m:ctrlPr>
                          <a:rPr lang="de-DE" sz="1100" i="1">
                            <a:latin typeface="Cambria Math"/>
                          </a:rPr>
                        </m:ctrlPr>
                      </m:naryPr>
                      <m:sub>
                        <m:r>
                          <m:rPr>
                            <m:brk m:alnAt="24"/>
                          </m:rPr>
                          <a:rPr lang="de-DE" sz="1100" b="0" i="1">
                            <a:latin typeface="Cambria Math"/>
                          </a:rPr>
                          <m:t>0</m:t>
                        </m:r>
                      </m:sub>
                      <m:sup>
                        <m:sSub>
                          <m:sSubPr>
                            <m:ctrlPr>
                              <a:rPr lang="de-DE" sz="1100" i="1">
                                <a:latin typeface="Cambria Math"/>
                              </a:rPr>
                            </m:ctrlPr>
                          </m:sSubPr>
                          <m:e>
                            <m:r>
                              <a:rPr lang="de-DE" sz="1100" b="0" i="1">
                                <a:latin typeface="Cambria Math"/>
                              </a:rPr>
                              <m:t>𝑡</m:t>
                            </m:r>
                          </m:e>
                          <m:sub>
                            <m:r>
                              <a:rPr lang="de-DE" sz="1100" b="0" i="1">
                                <a:latin typeface="Cambria Math"/>
                              </a:rPr>
                              <m:t>∗,</m:t>
                            </m:r>
                            <m:r>
                              <a:rPr lang="de-DE" sz="1100" b="0" i="1">
                                <a:latin typeface="Cambria Math"/>
                              </a:rPr>
                              <m:t>𝑆</m:t>
                            </m:r>
                            <m:r>
                              <a:rPr lang="de-DE" sz="1100" b="0" i="1">
                                <a:latin typeface="Cambria Math"/>
                              </a:rPr>
                              <m:t>1</m:t>
                            </m:r>
                          </m:sub>
                        </m:sSub>
                      </m:sup>
                      <m:e>
                        <m:sSub>
                          <m:sSubPr>
                            <m:ctrlPr>
                              <a:rPr lang="de-DE" sz="1100" i="1">
                                <a:latin typeface="Cambria Math"/>
                              </a:rPr>
                            </m:ctrlPr>
                          </m:sSubPr>
                          <m:e>
                            <m:r>
                              <a:rPr lang="de-DE" sz="1100" b="0" i="1">
                                <a:latin typeface="Cambria Math"/>
                              </a:rPr>
                              <m:t>𝑝</m:t>
                            </m:r>
                          </m:e>
                          <m:sub>
                            <m:r>
                              <a:rPr lang="de-DE" sz="1100" b="0" i="1">
                                <a:latin typeface="Cambria Math"/>
                              </a:rPr>
                              <m:t>∗</m:t>
                            </m:r>
                          </m:sub>
                        </m:sSub>
                        <m:r>
                          <a:rPr lang="de-DE" sz="1100" b="0" i="1">
                            <a:latin typeface="Cambria Math"/>
                          </a:rPr>
                          <m:t>(</m:t>
                        </m:r>
                        <m:r>
                          <a:rPr lang="de-DE" sz="1100" b="0" i="1">
                            <a:latin typeface="Cambria Math"/>
                          </a:rPr>
                          <m:t>𝑡</m:t>
                        </m:r>
                        <m:r>
                          <a:rPr lang="de-DE" sz="1100" b="0" i="1">
                            <a:latin typeface="Cambria Math"/>
                          </a:rPr>
                          <m:t>)⋅</m:t>
                        </m:r>
                        <m:r>
                          <a:rPr lang="de-DE" sz="1100" b="0" i="1">
                            <a:latin typeface="Cambria Math"/>
                            <a:ea typeface="Cambria Math"/>
                          </a:rPr>
                          <m:t>𝑑𝑡</m:t>
                        </m:r>
                      </m:e>
                    </m:nary>
                    <m:r>
                      <a:rPr lang="de-DE" sz="1100" b="0" i="1">
                        <a:latin typeface="Cambria Math"/>
                      </a:rPr>
                      <m:t>=</m:t>
                    </m:r>
                    <m:sSub>
                      <m:sSubPr>
                        <m:ctrlPr>
                          <a:rPr lang="de-DE" sz="1100" b="0" i="1">
                            <a:latin typeface="Cambria Math"/>
                          </a:rPr>
                        </m:ctrlPr>
                      </m:sSubPr>
                      <m:e>
                        <m:r>
                          <a:rPr lang="de-DE" sz="1100" b="0" i="1">
                            <a:latin typeface="Cambria Math"/>
                          </a:rPr>
                          <m:t>𝑡</m:t>
                        </m:r>
                      </m:e>
                      <m:sub>
                        <m:r>
                          <a:rPr lang="de-DE" sz="1100" b="0" i="1">
                            <a:latin typeface="Cambria Math"/>
                          </a:rPr>
                          <m:t>𝐸</m:t>
                        </m:r>
                        <m:r>
                          <a:rPr lang="de-DE" sz="1100" b="0" i="1">
                            <a:latin typeface="Cambria Math"/>
                          </a:rPr>
                          <m:t>1</m:t>
                        </m:r>
                      </m:sub>
                    </m:sSub>
                    <m:r>
                      <a:rPr lang="de-DE" sz="1100" b="0" i="1">
                        <a:latin typeface="Cambria Math"/>
                        <a:ea typeface="Cambria Math"/>
                      </a:rPr>
                      <m:t>⋅</m:t>
                    </m:r>
                    <m:nary>
                      <m:naryPr>
                        <m:limLoc m:val="undOvr"/>
                        <m:ctrlPr>
                          <a:rPr lang="de-DE" sz="1100" b="0" i="1">
                            <a:latin typeface="Cambria Math"/>
                            <a:ea typeface="Cambria Math"/>
                          </a:rPr>
                        </m:ctrlPr>
                      </m:naryPr>
                      <m:sub>
                        <m:r>
                          <m:rPr>
                            <m:brk m:alnAt="24"/>
                          </m:rPr>
                          <a:rPr lang="de-DE" sz="1100" b="0" i="1">
                            <a:latin typeface="Cambria Math"/>
                            <a:ea typeface="Cambria Math"/>
                          </a:rPr>
                          <m:t>0</m:t>
                        </m:r>
                      </m:sub>
                      <m:sup>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sup>
                      <m:e>
                        <m:r>
                          <a:rPr lang="de-DE" sz="1100" b="0" i="1">
                            <a:latin typeface="Cambria Math"/>
                            <a:ea typeface="Cambria Math"/>
                          </a:rPr>
                          <m:t>𝑝</m:t>
                        </m:r>
                        <m:d>
                          <m:dPr>
                            <m:ctrlPr>
                              <a:rPr lang="de-DE" sz="1100" b="0" i="1">
                                <a:latin typeface="Cambria Math"/>
                                <a:ea typeface="Cambria Math"/>
                              </a:rPr>
                            </m:ctrlPr>
                          </m:dPr>
                          <m:e>
                            <m:r>
                              <a:rPr lang="de-DE" sz="1100" b="0" i="1">
                                <a:latin typeface="Cambria Math"/>
                                <a:ea typeface="Cambria Math"/>
                              </a:rPr>
                              <m:t>𝑡</m:t>
                            </m:r>
                          </m:e>
                        </m:d>
                        <m:r>
                          <a:rPr lang="de-DE" sz="1100" b="0" i="1">
                            <a:latin typeface="Cambria Math"/>
                            <a:ea typeface="Cambria Math"/>
                          </a:rPr>
                          <m:t>⋅</m:t>
                        </m:r>
                        <m:r>
                          <a:rPr lang="de-DE" sz="1100" b="0" i="1">
                            <a:latin typeface="Cambria Math"/>
                            <a:ea typeface="Cambria Math"/>
                          </a:rPr>
                          <m:t>𝑑𝑡</m:t>
                        </m:r>
                      </m:e>
                    </m:nary>
                    <m:r>
                      <a:rPr lang="de-DE" sz="1100" b="0" i="1">
                        <a:latin typeface="Cambria Math"/>
                        <a:ea typeface="Cambria Math"/>
                      </a:rPr>
                      <m:t>=</m:t>
                    </m:r>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𝐸</m:t>
                        </m:r>
                        <m:r>
                          <a:rPr lang="de-DE" sz="1100" b="0" i="1">
                            <a:latin typeface="Cambria Math"/>
                            <a:ea typeface="Cambria Math"/>
                          </a:rPr>
                          <m:t>1</m:t>
                        </m:r>
                      </m:sub>
                    </m:sSub>
                    <m:r>
                      <a:rPr lang="de-DE" sz="1100" b="0" i="1">
                        <a:latin typeface="Cambria Math"/>
                        <a:ea typeface="Cambria Math"/>
                      </a:rPr>
                      <m:t>⋅</m:t>
                    </m:r>
                    <m:d>
                      <m:dPr>
                        <m:ctrlPr>
                          <a:rPr lang="de-DE" sz="1100" b="0" i="1">
                            <a:latin typeface="Cambria Math"/>
                            <a:ea typeface="Cambria Math"/>
                          </a:rPr>
                        </m:ctrlPr>
                      </m:dPr>
                      <m:e>
                        <m:sSub>
                          <m:sSubPr>
                            <m:ctrlPr>
                              <a:rPr lang="de-DE" sz="1100" b="0" i="1">
                                <a:latin typeface="Cambria Math"/>
                                <a:ea typeface="Cambria Math"/>
                              </a:rPr>
                            </m:ctrlPr>
                          </m:sSubPr>
                          <m:e>
                            <m:r>
                              <a:rPr lang="de-DE" sz="1100" b="0" i="1">
                                <a:latin typeface="Cambria Math"/>
                                <a:ea typeface="Cambria Math"/>
                              </a:rPr>
                              <m:t>𝑡</m:t>
                            </m:r>
                          </m:e>
                          <m:sub>
                            <m:r>
                              <a:rPr lang="de-DE" sz="1100" b="0" i="1">
                                <a:latin typeface="Cambria Math"/>
                                <a:ea typeface="Cambria Math"/>
                              </a:rPr>
                              <m:t>𝑆</m:t>
                            </m:r>
                            <m:r>
                              <a:rPr lang="de-DE" sz="1100" b="0" i="1">
                                <a:latin typeface="Cambria Math"/>
                                <a:ea typeface="Cambria Math"/>
                              </a:rPr>
                              <m:t>1</m:t>
                            </m:r>
                          </m:sub>
                        </m:sSub>
                        <m:r>
                          <a:rPr lang="de-DE" sz="1100" b="0" i="0">
                            <a:solidFill>
                              <a:schemeClr val="tx1"/>
                            </a:solidFill>
                            <a:effectLst/>
                            <a:latin typeface="Cambria Math"/>
                            <a:ea typeface="+mn-ea"/>
                            <a:cs typeface="+mn-cs"/>
                          </a:rPr>
                          <m:t>−</m:t>
                        </m:r>
                        <m:r>
                          <m:rPr>
                            <m:sty m:val="p"/>
                          </m:rPr>
                          <a:rPr lang="de-DE" sz="1100" b="0" i="0">
                            <a:solidFill>
                              <a:schemeClr val="tx1"/>
                            </a:solidFill>
                            <a:effectLst/>
                            <a:latin typeface="Cambria Math"/>
                            <a:ea typeface="+mn-ea"/>
                            <a:cs typeface="+mn-cs"/>
                          </a:rPr>
                          <m:t>b</m:t>
                        </m:r>
                        <m:r>
                          <a:rPr lang="de-DE" sz="1100" b="0" i="1">
                            <a:solidFill>
                              <a:schemeClr val="tx1"/>
                            </a:solidFill>
                            <a:effectLst/>
                            <a:latin typeface="Cambria Math"/>
                            <a:ea typeface="+mn-ea"/>
                            <a:cs typeface="+mn-cs"/>
                          </a:rPr>
                          <m:t>⋅</m:t>
                        </m:r>
                        <m:f>
                          <m:fPr>
                            <m:ctrlPr>
                              <a:rPr lang="de-DE" sz="1100" b="0" i="1">
                                <a:solidFill>
                                  <a:schemeClr val="tx1"/>
                                </a:solidFill>
                                <a:effectLst/>
                                <a:latin typeface="Cambria Math"/>
                                <a:ea typeface="+mn-ea"/>
                                <a:cs typeface="+mn-cs"/>
                              </a:rPr>
                            </m:ctrlPr>
                          </m:fPr>
                          <m:num>
                            <m:sSubSup>
                              <m:sSubSupPr>
                                <m:ctrlPr>
                                  <a:rPr lang="de-DE" sz="1100" b="0" i="1">
                                    <a:solidFill>
                                      <a:schemeClr val="tx1"/>
                                    </a:solidFill>
                                    <a:effectLst/>
                                    <a:latin typeface="Cambria Math"/>
                                    <a:ea typeface="+mn-ea"/>
                                    <a:cs typeface="+mn-cs"/>
                                  </a:rPr>
                                </m:ctrlPr>
                              </m:sSubSupPr>
                              <m:e>
                                <m:sSub>
                                  <m:sSubPr>
                                    <m:ctrlPr>
                                      <a:rPr lang="de-DE" sz="1100" b="0" i="1">
                                        <a:solidFill>
                                          <a:schemeClr val="tx1"/>
                                        </a:solidFill>
                                        <a:effectLst/>
                                        <a:latin typeface="Cambria Math"/>
                                        <a:ea typeface="+mn-ea"/>
                                        <a:cs typeface="+mn-cs"/>
                                      </a:rPr>
                                    </m:ctrlPr>
                                  </m:sSubPr>
                                  <m:e>
                                    <m:r>
                                      <a:rPr lang="de-DE" sz="1100" b="0" i="1">
                                        <a:solidFill>
                                          <a:schemeClr val="tx1"/>
                                        </a:solidFill>
                                        <a:effectLst/>
                                        <a:latin typeface="Cambria Math"/>
                                        <a:ea typeface="+mn-ea"/>
                                        <a:cs typeface="+mn-cs"/>
                                      </a:rPr>
                                      <m:t>𝑡</m:t>
                                    </m:r>
                                  </m:e>
                                  <m:sub>
                                    <m:r>
                                      <a:rPr lang="de-DE" sz="1100" b="0" i="1">
                                        <a:solidFill>
                                          <a:schemeClr val="tx1"/>
                                        </a:solidFill>
                                        <a:effectLst/>
                                        <a:latin typeface="Cambria Math"/>
                                        <a:ea typeface="+mn-ea"/>
                                        <a:cs typeface="+mn-cs"/>
                                      </a:rPr>
                                      <m:t>𝑆</m:t>
                                    </m:r>
                                    <m:r>
                                      <a:rPr lang="de-DE" sz="1100" b="0" i="1">
                                        <a:solidFill>
                                          <a:schemeClr val="tx1"/>
                                        </a:solidFill>
                                        <a:effectLst/>
                                        <a:latin typeface="Cambria Math"/>
                                        <a:ea typeface="+mn-ea"/>
                                        <a:cs typeface="+mn-cs"/>
                                      </a:rPr>
                                      <m:t>1</m:t>
                                    </m:r>
                                  </m:sub>
                                </m:sSub>
                              </m:e>
                              <m:sub/>
                              <m:sup>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sup>
                            </m:sSubSup>
                          </m:num>
                          <m:den>
                            <m:r>
                              <a:rPr lang="de-DE" sz="1100" b="0" i="1">
                                <a:solidFill>
                                  <a:schemeClr val="tx1"/>
                                </a:solidFill>
                                <a:effectLst/>
                                <a:latin typeface="Cambria Math"/>
                                <a:ea typeface="+mn-ea"/>
                                <a:cs typeface="+mn-cs"/>
                              </a:rPr>
                              <m:t>𝑐</m:t>
                            </m:r>
                            <m:r>
                              <a:rPr lang="de-DE" sz="1100" b="0" i="1">
                                <a:solidFill>
                                  <a:schemeClr val="tx1"/>
                                </a:solidFill>
                                <a:effectLst/>
                                <a:latin typeface="Cambria Math"/>
                                <a:ea typeface="+mn-ea"/>
                                <a:cs typeface="+mn-cs"/>
                              </a:rPr>
                              <m:t>+1</m:t>
                            </m:r>
                          </m:den>
                        </m:f>
                      </m:e>
                    </m:d>
                  </m:oMath>
                </m:oMathPara>
              </a14:m>
              <a:endParaRPr lang="de-DE" sz="1100"/>
            </a:p>
          </xdr:txBody>
        </xdr:sp>
      </mc:Choice>
      <mc:Fallback xmlns="">
        <xdr:sp macro="" textlink="">
          <xdr:nvSpPr>
            <xdr:cNvPr id="50" name="Textfeld 49"/>
            <xdr:cNvSpPr txBox="1"/>
          </xdr:nvSpPr>
          <xdr:spPr>
            <a:xfrm>
              <a:off x="171450" y="37490400"/>
              <a:ext cx="3933825" cy="613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i="0">
                  <a:latin typeface="Cambria Math"/>
                </a:rPr>
                <a:t>∫25_</a:t>
              </a:r>
              <a:r>
                <a:rPr lang="de-DE" sz="1100" b="0" i="0">
                  <a:latin typeface="Cambria Math"/>
                </a:rPr>
                <a:t>0^(𝑡_(∗,𝑆1))▒〖𝑝_∗ (𝑡)</a:t>
              </a:r>
              <a:r>
                <a:rPr lang="de-DE" sz="1100" b="0" i="0">
                  <a:latin typeface="Cambria Math"/>
                  <a:ea typeface="Cambria Math"/>
                </a:rPr>
                <a:t>⋅𝑑𝑡〗</a:t>
              </a:r>
              <a:r>
                <a:rPr lang="de-DE" sz="1100" b="0" i="0">
                  <a:latin typeface="Cambria Math"/>
                </a:rPr>
                <a:t>=𝑡_𝐸1</a:t>
              </a:r>
              <a:r>
                <a:rPr lang="de-DE" sz="1100" b="0" i="0">
                  <a:latin typeface="Cambria Math"/>
                  <a:ea typeface="Cambria Math"/>
                </a:rPr>
                <a:t>⋅∫25_0^(𝑡_𝑆1)▒〖𝑝(𝑡)⋅𝑑𝑡〗=𝑡_𝐸1⋅(𝑡_𝑆1</a:t>
              </a:r>
              <a:r>
                <a:rPr lang="de-DE" sz="1100" b="0" i="0">
                  <a:solidFill>
                    <a:schemeClr val="tx1"/>
                  </a:solidFill>
                  <a:effectLst/>
                  <a:latin typeface="+mn-lt"/>
                  <a:ea typeface="+mn-ea"/>
                  <a:cs typeface="+mn-cs"/>
                </a:rPr>
                <a:t>−b⋅(</a:t>
              </a:r>
              <a:r>
                <a:rPr lang="de-DE" sz="1100" b="0" i="0">
                  <a:solidFill>
                    <a:schemeClr val="tx1"/>
                  </a:solidFill>
                  <a:effectLst/>
                  <a:latin typeface="Cambria Math"/>
                  <a:ea typeface="+mn-ea"/>
                  <a:cs typeface="+mn-cs"/>
                </a:rPr>
                <a:t>〖𝑡_𝑆1〗_^(𝑐+1)</a:t>
              </a:r>
              <a:r>
                <a:rPr lang="de-DE" sz="1100" b="0" i="0">
                  <a:solidFill>
                    <a:schemeClr val="tx1"/>
                  </a:solidFill>
                  <a:effectLst/>
                  <a:latin typeface="+mn-lt"/>
                  <a:ea typeface="+mn-ea"/>
                  <a:cs typeface="+mn-cs"/>
                </a:rPr>
                <a:t>)/(𝑐+1)</a:t>
              </a:r>
              <a:r>
                <a:rPr lang="de-DE" sz="1100" b="0" i="0">
                  <a:solidFill>
                    <a:schemeClr val="tx1"/>
                  </a:solidFill>
                  <a:effectLst/>
                  <a:latin typeface="Cambria Math"/>
                  <a:ea typeface="Cambria Math"/>
                  <a:cs typeface="+mn-cs"/>
                </a:rPr>
                <a:t>)</a:t>
              </a:r>
              <a:endParaRPr lang="de-DE" sz="1100"/>
            </a:p>
          </xdr:txBody>
        </xdr:sp>
      </mc:Fallback>
    </mc:AlternateContent>
    <xdr:clientData/>
  </xdr:oneCellAnchor>
</xdr:wsDr>
</file>

<file path=xl/drawings/drawing14.xml><?xml version="1.0" encoding="utf-8"?>
<c:userShapes xmlns:c="http://schemas.openxmlformats.org/drawingml/2006/chart">
  <cdr:relSizeAnchor xmlns:cdr="http://schemas.openxmlformats.org/drawingml/2006/chartDrawing">
    <cdr:from>
      <cdr:x>0.49915</cdr:x>
      <cdr:y>0.61278</cdr:y>
    </cdr:from>
    <cdr:to>
      <cdr:x>0.63954</cdr:x>
      <cdr:y>0.68568</cdr:y>
    </cdr:to>
    <cdr:sp macro="" textlink="">
      <cdr:nvSpPr>
        <cdr:cNvPr id="2" name="Textfeld 1"/>
        <cdr:cNvSpPr txBox="1"/>
      </cdr:nvSpPr>
      <cdr:spPr>
        <a:xfrm xmlns:a="http://schemas.openxmlformats.org/drawingml/2006/main">
          <a:off x="2336800" y="1841500"/>
          <a:ext cx="65722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E1</a:t>
          </a:r>
        </a:p>
      </cdr:txBody>
    </cdr:sp>
  </cdr:relSizeAnchor>
  <cdr:relSizeAnchor xmlns:cdr="http://schemas.openxmlformats.org/drawingml/2006/chartDrawing">
    <cdr:from>
      <cdr:x>0.255</cdr:x>
      <cdr:y>0.61648</cdr:y>
    </cdr:from>
    <cdr:to>
      <cdr:x>0.3469</cdr:x>
      <cdr:y>0.68251</cdr:y>
    </cdr:to>
    <cdr:sp macro="" textlink="">
      <cdr:nvSpPr>
        <cdr:cNvPr id="3" name="Textfeld 1"/>
        <cdr:cNvSpPr txBox="1"/>
      </cdr:nvSpPr>
      <cdr:spPr>
        <a:xfrm xmlns:a="http://schemas.openxmlformats.org/drawingml/2006/main">
          <a:off x="1193800" y="1852613"/>
          <a:ext cx="430213" cy="1984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0.0373</cdr:x>
      <cdr:y>0.65082</cdr:y>
    </cdr:from>
    <cdr:to>
      <cdr:x>0.12275</cdr:x>
      <cdr:y>0.74591</cdr:y>
    </cdr:to>
    <cdr:sp macro="" textlink="">
      <cdr:nvSpPr>
        <cdr:cNvPr id="4" name="Textfeld 1"/>
        <cdr:cNvSpPr txBox="1"/>
      </cdr:nvSpPr>
      <cdr:spPr>
        <a:xfrm xmlns:a="http://schemas.openxmlformats.org/drawingml/2006/main">
          <a:off x="174625" y="1955800"/>
          <a:ext cx="4000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p</a:t>
          </a:r>
          <a:r>
            <a:rPr lang="de-DE" sz="1100" baseline="-25000">
              <a:solidFill>
                <a:srgbClr val="0070C0"/>
              </a:solidFill>
            </a:rPr>
            <a:t>E1</a:t>
          </a:r>
        </a:p>
      </cdr:txBody>
    </cdr:sp>
  </cdr:relSizeAnchor>
</c:userShapes>
</file>

<file path=xl/drawings/drawing15.xml><?xml version="1.0" encoding="utf-8"?>
<c:userShapes xmlns:c="http://schemas.openxmlformats.org/drawingml/2006/chart">
  <cdr:relSizeAnchor xmlns:cdr="http://schemas.openxmlformats.org/drawingml/2006/chartDrawing">
    <cdr:from>
      <cdr:x>0.37952</cdr:x>
      <cdr:y>0.62577</cdr:y>
    </cdr:from>
    <cdr:to>
      <cdr:x>0.51807</cdr:x>
      <cdr:y>0.69632</cdr:y>
    </cdr:to>
    <cdr:sp macro="" textlink="">
      <cdr:nvSpPr>
        <cdr:cNvPr id="2" name="Textfeld 1"/>
        <cdr:cNvSpPr txBox="1"/>
      </cdr:nvSpPr>
      <cdr:spPr>
        <a:xfrm xmlns:a="http://schemas.openxmlformats.org/drawingml/2006/main">
          <a:off x="1800224" y="1943100"/>
          <a:ext cx="6572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t</a:t>
          </a:r>
          <a:r>
            <a:rPr lang="de-DE" sz="1100" baseline="-25000">
              <a:solidFill>
                <a:srgbClr val="0070C0"/>
              </a:solidFill>
            </a:rPr>
            <a:t>s1</a:t>
          </a:r>
        </a:p>
      </cdr:txBody>
    </cdr:sp>
  </cdr:relSizeAnchor>
  <cdr:relSizeAnchor xmlns:cdr="http://schemas.openxmlformats.org/drawingml/2006/chartDrawing">
    <cdr:from>
      <cdr:x>0.02209</cdr:x>
      <cdr:y>0.66564</cdr:y>
    </cdr:from>
    <cdr:to>
      <cdr:x>0.10643</cdr:x>
      <cdr:y>0.75767</cdr:y>
    </cdr:to>
    <cdr:sp macro="" textlink="">
      <cdr:nvSpPr>
        <cdr:cNvPr id="3" name="Textfeld 2"/>
        <cdr:cNvSpPr txBox="1"/>
      </cdr:nvSpPr>
      <cdr:spPr>
        <a:xfrm xmlns:a="http://schemas.openxmlformats.org/drawingml/2006/main">
          <a:off x="104776" y="2066926"/>
          <a:ext cx="4000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rgbClr val="0070C0"/>
              </a:solidFill>
            </a:rPr>
            <a:t>p</a:t>
          </a:r>
          <a:r>
            <a:rPr lang="de-DE" sz="1100" baseline="-25000">
              <a:solidFill>
                <a:srgbClr val="0070C0"/>
              </a:solidFill>
            </a:rPr>
            <a:t>E1</a:t>
          </a:r>
        </a:p>
      </cdr:txBody>
    </cdr:sp>
  </cdr:relSizeAnchor>
  <cdr:relSizeAnchor xmlns:cdr="http://schemas.openxmlformats.org/drawingml/2006/chartDrawing">
    <cdr:from>
      <cdr:x>0.59103</cdr:x>
      <cdr:y>0.62986</cdr:y>
    </cdr:from>
    <cdr:to>
      <cdr:x>0.72959</cdr:x>
      <cdr:y>0.70041</cdr:y>
    </cdr:to>
    <cdr:sp macro="" textlink="">
      <cdr:nvSpPr>
        <cdr:cNvPr id="4" name="Textfeld 1"/>
        <cdr:cNvSpPr txBox="1"/>
      </cdr:nvSpPr>
      <cdr:spPr>
        <a:xfrm xmlns:a="http://schemas.openxmlformats.org/drawingml/2006/main">
          <a:off x="2803525" y="1955800"/>
          <a:ext cx="65722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E1</a:t>
          </a:r>
        </a:p>
      </cdr:txBody>
    </cdr:sp>
  </cdr:relSizeAnchor>
</c:userShapes>
</file>

<file path=xl/drawings/drawing16.xml><?xml version="1.0" encoding="utf-8"?>
<c:userShapes xmlns:c="http://schemas.openxmlformats.org/drawingml/2006/chart">
  <cdr:relSizeAnchor xmlns:cdr="http://schemas.openxmlformats.org/drawingml/2006/chartDrawing">
    <cdr:from>
      <cdr:x>0.31042</cdr:x>
      <cdr:y>0.44681</cdr:y>
    </cdr:from>
    <cdr:to>
      <cdr:x>0.31042</cdr:x>
      <cdr:y>0.85422</cdr:y>
    </cdr:to>
    <cdr:cxnSp macro="">
      <cdr:nvCxnSpPr>
        <cdr:cNvPr id="3" name="Gerade Verbindung 2"/>
        <cdr:cNvCxnSpPr/>
      </cdr:nvCxnSpPr>
      <cdr:spPr>
        <a:xfrm xmlns:a="http://schemas.openxmlformats.org/drawingml/2006/main">
          <a:off x="1419225" y="1300163"/>
          <a:ext cx="1" cy="1185524"/>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0.15208</cdr:x>
      <cdr:y>0.34534</cdr:y>
    </cdr:from>
    <cdr:to>
      <cdr:x>0.15208</cdr:x>
      <cdr:y>0.85055</cdr:y>
    </cdr:to>
    <cdr:cxnSp macro="">
      <cdr:nvCxnSpPr>
        <cdr:cNvPr id="7" name="Gerade Verbindung 6"/>
        <cdr:cNvCxnSpPr/>
      </cdr:nvCxnSpPr>
      <cdr:spPr>
        <a:xfrm xmlns:a="http://schemas.openxmlformats.org/drawingml/2006/main">
          <a:off x="695325" y="1004888"/>
          <a:ext cx="0" cy="1470116"/>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0.61875</cdr:x>
      <cdr:y>0.6201</cdr:y>
    </cdr:from>
    <cdr:to>
      <cdr:x>0.71042</cdr:x>
      <cdr:y>0.69996</cdr:y>
    </cdr:to>
    <cdr:sp macro="" textlink="">
      <cdr:nvSpPr>
        <cdr:cNvPr id="19" name="Textfeld 18"/>
        <cdr:cNvSpPr txBox="1"/>
      </cdr:nvSpPr>
      <cdr:spPr>
        <a:xfrm xmlns:a="http://schemas.openxmlformats.org/drawingml/2006/main">
          <a:off x="2828925" y="1804418"/>
          <a:ext cx="419100" cy="2323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0.37569</cdr:x>
      <cdr:y>0.61348</cdr:y>
    </cdr:from>
    <cdr:to>
      <cdr:x>0.46736</cdr:x>
      <cdr:y>0.69334</cdr:y>
    </cdr:to>
    <cdr:sp macro="" textlink="">
      <cdr:nvSpPr>
        <cdr:cNvPr id="20" name="Textfeld 1"/>
        <cdr:cNvSpPr txBox="1"/>
      </cdr:nvSpPr>
      <cdr:spPr>
        <a:xfrm xmlns:a="http://schemas.openxmlformats.org/drawingml/2006/main">
          <a:off x="1717675" y="1785155"/>
          <a:ext cx="419100" cy="232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S1</a:t>
          </a:r>
        </a:p>
      </cdr:txBody>
    </cdr:sp>
  </cdr:relSizeAnchor>
  <cdr:relSizeAnchor xmlns:cdr="http://schemas.openxmlformats.org/drawingml/2006/chartDrawing">
    <cdr:from>
      <cdr:x>0.15069</cdr:x>
      <cdr:y>0.49025</cdr:y>
    </cdr:from>
    <cdr:to>
      <cdr:x>0.24236</cdr:x>
      <cdr:y>0.57011</cdr:y>
    </cdr:to>
    <cdr:sp macro="" textlink="">
      <cdr:nvSpPr>
        <cdr:cNvPr id="21" name="Textfeld 1"/>
        <cdr:cNvSpPr txBox="1"/>
      </cdr:nvSpPr>
      <cdr:spPr>
        <a:xfrm xmlns:a="http://schemas.openxmlformats.org/drawingml/2006/main">
          <a:off x="688975" y="1426578"/>
          <a:ext cx="419100" cy="2323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t</a:t>
          </a:r>
          <a:r>
            <a:rPr lang="de-DE" sz="1100" baseline="-25000"/>
            <a:t>S2</a:t>
          </a:r>
        </a:p>
      </cdr:txBody>
    </cdr:sp>
  </cdr:relSizeAnchor>
  <cdr:relSizeAnchor xmlns:cdr="http://schemas.openxmlformats.org/drawingml/2006/chartDrawing">
    <cdr:from>
      <cdr:x>0.41667</cdr:x>
      <cdr:y>0.33552</cdr:y>
    </cdr:from>
    <cdr:to>
      <cdr:x>0.46458</cdr:x>
      <cdr:y>0.43699</cdr:y>
    </cdr:to>
    <cdr:sp macro="" textlink="">
      <cdr:nvSpPr>
        <cdr:cNvPr id="22" name="Textfeld 21"/>
        <cdr:cNvSpPr txBox="1"/>
      </cdr:nvSpPr>
      <cdr:spPr>
        <a:xfrm xmlns:a="http://schemas.openxmlformats.org/drawingml/2006/main">
          <a:off x="1905000" y="976313"/>
          <a:ext cx="2190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0.40417</cdr:x>
      <cdr:y>0.4239</cdr:y>
    </cdr:from>
    <cdr:to>
      <cdr:x>0.5875</cdr:x>
      <cdr:y>0.509</cdr:y>
    </cdr:to>
    <cdr:sp macro="" textlink="">
      <cdr:nvSpPr>
        <cdr:cNvPr id="23" name="Textfeld 22"/>
        <cdr:cNvSpPr txBox="1"/>
      </cdr:nvSpPr>
      <cdr:spPr>
        <a:xfrm xmlns:a="http://schemas.openxmlformats.org/drawingml/2006/main">
          <a:off x="1847850" y="1233488"/>
          <a:ext cx="83820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E2</a:t>
          </a:r>
          <a:r>
            <a:rPr lang="de-DE" sz="1100">
              <a:solidFill>
                <a:schemeClr val="accent1"/>
              </a:solidFill>
            </a:rPr>
            <a:t>&gt; t</a:t>
          </a:r>
          <a:r>
            <a:rPr lang="de-DE" sz="1100" baseline="-25000">
              <a:solidFill>
                <a:schemeClr val="accent1"/>
              </a:solidFill>
            </a:rPr>
            <a:t>S1</a:t>
          </a:r>
        </a:p>
      </cdr:txBody>
    </cdr:sp>
  </cdr:relSizeAnchor>
  <cdr:relSizeAnchor xmlns:cdr="http://schemas.openxmlformats.org/drawingml/2006/chartDrawing">
    <cdr:from>
      <cdr:x>0.45903</cdr:x>
      <cdr:y>0.50191</cdr:y>
    </cdr:from>
    <cdr:to>
      <cdr:x>0.46111</cdr:x>
      <cdr:y>0.85955</cdr:y>
    </cdr:to>
    <cdr:cxnSp macro="">
      <cdr:nvCxnSpPr>
        <cdr:cNvPr id="24" name="Gerade Verbindung 23"/>
        <cdr:cNvCxnSpPr/>
      </cdr:nvCxnSpPr>
      <cdr:spPr>
        <a:xfrm xmlns:a="http://schemas.openxmlformats.org/drawingml/2006/main">
          <a:off x="2098675" y="1460500"/>
          <a:ext cx="9526" cy="1040689"/>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0.2375</cdr:x>
      <cdr:y>0.36825</cdr:y>
    </cdr:from>
    <cdr:to>
      <cdr:x>0.44583</cdr:x>
      <cdr:y>0.4599</cdr:y>
    </cdr:to>
    <cdr:sp macro="" textlink="">
      <cdr:nvSpPr>
        <cdr:cNvPr id="25" name="Textfeld 24"/>
        <cdr:cNvSpPr txBox="1"/>
      </cdr:nvSpPr>
      <cdr:spPr>
        <a:xfrm xmlns:a="http://schemas.openxmlformats.org/drawingml/2006/main">
          <a:off x="1085850" y="1071563"/>
          <a:ext cx="952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S2</a:t>
          </a:r>
          <a:r>
            <a:rPr lang="de-DE" sz="1100">
              <a:solidFill>
                <a:schemeClr val="accent1"/>
              </a:solidFill>
            </a:rPr>
            <a:t>&lt;t</a:t>
          </a:r>
          <a:r>
            <a:rPr lang="de-DE" sz="1100" baseline="-25000">
              <a:solidFill>
                <a:schemeClr val="accent1"/>
              </a:solidFill>
            </a:rPr>
            <a:t>E2</a:t>
          </a:r>
          <a:r>
            <a:rPr lang="de-DE" sz="1100">
              <a:solidFill>
                <a:schemeClr val="accent1"/>
              </a:solidFill>
            </a:rPr>
            <a:t>&lt;t</a:t>
          </a:r>
          <a:r>
            <a:rPr lang="de-DE" sz="1100" baseline="-25000">
              <a:solidFill>
                <a:schemeClr val="accent1"/>
              </a:solidFill>
            </a:rPr>
            <a:t>S1</a:t>
          </a:r>
        </a:p>
      </cdr:txBody>
    </cdr:sp>
  </cdr:relSizeAnchor>
  <cdr:relSizeAnchor xmlns:cdr="http://schemas.openxmlformats.org/drawingml/2006/chartDrawing">
    <cdr:from>
      <cdr:x>0.11111</cdr:x>
      <cdr:y>0.25641</cdr:y>
    </cdr:from>
    <cdr:to>
      <cdr:x>0.29444</cdr:x>
      <cdr:y>0.34152</cdr:y>
    </cdr:to>
    <cdr:sp macro="" textlink="">
      <cdr:nvSpPr>
        <cdr:cNvPr id="31" name="Textfeld 1"/>
        <cdr:cNvSpPr txBox="1"/>
      </cdr:nvSpPr>
      <cdr:spPr>
        <a:xfrm xmlns:a="http://schemas.openxmlformats.org/drawingml/2006/main">
          <a:off x="508000" y="746125"/>
          <a:ext cx="83820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E2</a:t>
          </a:r>
          <a:r>
            <a:rPr lang="de-DE" sz="1100">
              <a:solidFill>
                <a:schemeClr val="accent1"/>
              </a:solidFill>
            </a:rPr>
            <a:t>&lt; t</a:t>
          </a:r>
          <a:r>
            <a:rPr lang="de-DE" sz="1100" baseline="-25000">
              <a:solidFill>
                <a:schemeClr val="accent1"/>
              </a:solidFill>
            </a:rPr>
            <a:t>S2</a:t>
          </a:r>
        </a:p>
      </cdr:txBody>
    </cdr:sp>
  </cdr:relSizeAnchor>
  <cdr:relSizeAnchor xmlns:cdr="http://schemas.openxmlformats.org/drawingml/2006/chartDrawing">
    <cdr:from>
      <cdr:x>0.41458</cdr:x>
      <cdr:y>0.68903</cdr:y>
    </cdr:from>
    <cdr:to>
      <cdr:x>0.41458</cdr:x>
      <cdr:y>0.73486</cdr:y>
    </cdr:to>
    <cdr:cxnSp macro="">
      <cdr:nvCxnSpPr>
        <cdr:cNvPr id="32" name="Gerade Verbindung 31"/>
        <cdr:cNvCxnSpPr/>
      </cdr:nvCxnSpPr>
      <cdr:spPr>
        <a:xfrm xmlns:a="http://schemas.openxmlformats.org/drawingml/2006/main" flipH="1" flipV="1">
          <a:off x="1895475" y="2005013"/>
          <a:ext cx="1" cy="1333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0.18194</cdr:x>
      <cdr:y>0.55756</cdr:y>
    </cdr:from>
    <cdr:to>
      <cdr:x>0.18194</cdr:x>
      <cdr:y>0.60338</cdr:y>
    </cdr:to>
    <cdr:cxnSp macro="">
      <cdr:nvCxnSpPr>
        <cdr:cNvPr id="39" name="Gerade Verbindung 38"/>
        <cdr:cNvCxnSpPr/>
      </cdr:nvCxnSpPr>
      <cdr:spPr>
        <a:xfrm xmlns:a="http://schemas.openxmlformats.org/drawingml/2006/main" flipH="1" flipV="1">
          <a:off x="831850" y="1622425"/>
          <a:ext cx="1" cy="1333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0.66285</cdr:y>
    </cdr:from>
    <cdr:to>
      <cdr:x>0.08333</cdr:x>
      <cdr:y>0.75777</cdr:y>
    </cdr:to>
    <cdr:sp macro="" textlink="">
      <cdr:nvSpPr>
        <cdr:cNvPr id="40" name="Textfeld 39"/>
        <cdr:cNvSpPr txBox="1"/>
      </cdr:nvSpPr>
      <cdr:spPr>
        <a:xfrm xmlns:a="http://schemas.openxmlformats.org/drawingml/2006/main">
          <a:off x="0" y="1928813"/>
          <a:ext cx="38100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p</a:t>
          </a:r>
          <a:r>
            <a:rPr lang="de-DE" sz="1100" baseline="-25000">
              <a:solidFill>
                <a:schemeClr val="accent1"/>
              </a:solidFill>
            </a:rPr>
            <a:t>E1</a:t>
          </a:r>
        </a:p>
      </cdr:txBody>
    </cdr:sp>
  </cdr:relSizeAnchor>
  <cdr:relSizeAnchor xmlns:cdr="http://schemas.openxmlformats.org/drawingml/2006/chartDrawing">
    <cdr:from>
      <cdr:x>0</cdr:x>
      <cdr:y>0.53792</cdr:y>
    </cdr:from>
    <cdr:to>
      <cdr:x>0.08333</cdr:x>
      <cdr:y>0.63284</cdr:y>
    </cdr:to>
    <cdr:sp macro="" textlink="">
      <cdr:nvSpPr>
        <cdr:cNvPr id="41" name="Textfeld 1"/>
        <cdr:cNvSpPr txBox="1"/>
      </cdr:nvSpPr>
      <cdr:spPr>
        <a:xfrm xmlns:a="http://schemas.openxmlformats.org/drawingml/2006/main">
          <a:off x="0" y="1565275"/>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userShapes>
</file>

<file path=xl/drawings/drawing17.xml><?xml version="1.0" encoding="utf-8"?>
<c:userShapes xmlns:c="http://schemas.openxmlformats.org/drawingml/2006/chart">
  <cdr:relSizeAnchor xmlns:cdr="http://schemas.openxmlformats.org/drawingml/2006/chartDrawing">
    <cdr:from>
      <cdr:x>0.60357</cdr:x>
      <cdr:y>0.61398</cdr:y>
    </cdr:from>
    <cdr:to>
      <cdr:x>0.69524</cdr:x>
      <cdr:y>0.71713</cdr:y>
    </cdr:to>
    <cdr:sp macro="" textlink="">
      <cdr:nvSpPr>
        <cdr:cNvPr id="19" name="Textfeld 18"/>
        <cdr:cNvSpPr txBox="1"/>
      </cdr:nvSpPr>
      <cdr:spPr>
        <a:xfrm xmlns:a="http://schemas.openxmlformats.org/drawingml/2006/main">
          <a:off x="2610036" y="1467897"/>
          <a:ext cx="396414" cy="2466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0.37125</cdr:x>
      <cdr:y>0.62009</cdr:y>
    </cdr:from>
    <cdr:to>
      <cdr:x>0.46292</cdr:x>
      <cdr:y>0.69995</cdr:y>
    </cdr:to>
    <cdr:sp macro="" textlink="">
      <cdr:nvSpPr>
        <cdr:cNvPr id="20" name="Textfeld 1"/>
        <cdr:cNvSpPr txBox="1"/>
      </cdr:nvSpPr>
      <cdr:spPr>
        <a:xfrm xmlns:a="http://schemas.openxmlformats.org/drawingml/2006/main">
          <a:off x="1513488" y="1771899"/>
          <a:ext cx="373711" cy="2281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S1</a:t>
          </a:r>
        </a:p>
      </cdr:txBody>
    </cdr:sp>
  </cdr:relSizeAnchor>
  <cdr:relSizeAnchor xmlns:cdr="http://schemas.openxmlformats.org/drawingml/2006/chartDrawing">
    <cdr:from>
      <cdr:x>0.16112</cdr:x>
      <cdr:y>0.48698</cdr:y>
    </cdr:from>
    <cdr:to>
      <cdr:x>0.25278</cdr:x>
      <cdr:y>0.56684</cdr:y>
    </cdr:to>
    <cdr:sp macro="" textlink="">
      <cdr:nvSpPr>
        <cdr:cNvPr id="21" name="Textfeld 1"/>
        <cdr:cNvSpPr txBox="1"/>
      </cdr:nvSpPr>
      <cdr:spPr>
        <a:xfrm xmlns:a="http://schemas.openxmlformats.org/drawingml/2006/main">
          <a:off x="656826" y="1391536"/>
          <a:ext cx="373671" cy="228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S2</a:t>
          </a:r>
        </a:p>
      </cdr:txBody>
    </cdr:sp>
  </cdr:relSizeAnchor>
  <cdr:relSizeAnchor xmlns:cdr="http://schemas.openxmlformats.org/drawingml/2006/chartDrawing">
    <cdr:from>
      <cdr:x>0.41667</cdr:x>
      <cdr:y>0.33552</cdr:y>
    </cdr:from>
    <cdr:to>
      <cdr:x>0.46458</cdr:x>
      <cdr:y>0.43699</cdr:y>
    </cdr:to>
    <cdr:sp macro="" textlink="">
      <cdr:nvSpPr>
        <cdr:cNvPr id="22" name="Textfeld 21"/>
        <cdr:cNvSpPr txBox="1"/>
      </cdr:nvSpPr>
      <cdr:spPr>
        <a:xfrm xmlns:a="http://schemas.openxmlformats.org/drawingml/2006/main">
          <a:off x="1905000" y="976313"/>
          <a:ext cx="2190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0.42095</cdr:x>
      <cdr:y>0.48991</cdr:y>
    </cdr:from>
    <cdr:to>
      <cdr:x>0.50935</cdr:x>
      <cdr:y>0.59761</cdr:y>
    </cdr:to>
    <cdr:sp macro="" textlink="">
      <cdr:nvSpPr>
        <cdr:cNvPr id="23" name="Textfeld 22"/>
        <cdr:cNvSpPr txBox="1"/>
      </cdr:nvSpPr>
      <cdr:spPr>
        <a:xfrm xmlns:a="http://schemas.openxmlformats.org/drawingml/2006/main">
          <a:off x="1820335" y="1171274"/>
          <a:ext cx="382273" cy="257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solidFill>
                <a:schemeClr val="accent1"/>
              </a:solidFill>
            </a:rPr>
            <a:t>t</a:t>
          </a:r>
          <a:r>
            <a:rPr lang="de-DE" sz="1100" baseline="-25000">
              <a:solidFill>
                <a:schemeClr val="accent1"/>
              </a:solidFill>
            </a:rPr>
            <a:t>E2</a:t>
          </a:r>
        </a:p>
      </cdr:txBody>
    </cdr:sp>
  </cdr:relSizeAnchor>
  <cdr:relSizeAnchor xmlns:cdr="http://schemas.openxmlformats.org/drawingml/2006/chartDrawing">
    <cdr:from>
      <cdr:x>0.41613</cdr:x>
      <cdr:y>0.6817</cdr:y>
    </cdr:from>
    <cdr:to>
      <cdr:x>0.41613</cdr:x>
      <cdr:y>0.72753</cdr:y>
    </cdr:to>
    <cdr:cxnSp macro="">
      <cdr:nvCxnSpPr>
        <cdr:cNvPr id="12" name="Gerade Verbindung 11"/>
        <cdr:cNvCxnSpPr/>
      </cdr:nvCxnSpPr>
      <cdr:spPr>
        <a:xfrm xmlns:a="http://schemas.openxmlformats.org/drawingml/2006/main" flipH="1" flipV="1">
          <a:off x="1696419" y="1947963"/>
          <a:ext cx="1" cy="130951"/>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0.19639</cdr:x>
      <cdr:y>0.55744</cdr:y>
    </cdr:from>
    <cdr:to>
      <cdr:x>0.19639</cdr:x>
      <cdr:y>0.60326</cdr:y>
    </cdr:to>
    <cdr:cxnSp macro="">
      <cdr:nvCxnSpPr>
        <cdr:cNvPr id="13" name="Gerade Verbindung 12"/>
        <cdr:cNvCxnSpPr/>
      </cdr:nvCxnSpPr>
      <cdr:spPr>
        <a:xfrm xmlns:a="http://schemas.openxmlformats.org/drawingml/2006/main" flipH="1" flipV="1">
          <a:off x="800611" y="1592873"/>
          <a:ext cx="1" cy="13095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0.53111</cdr:y>
    </cdr:from>
    <cdr:to>
      <cdr:x>0.09346</cdr:x>
      <cdr:y>0.62778</cdr:y>
    </cdr:to>
    <cdr:sp macro="" textlink="">
      <cdr:nvSpPr>
        <cdr:cNvPr id="27" name="Textfeld 1"/>
        <cdr:cNvSpPr txBox="1"/>
      </cdr:nvSpPr>
      <cdr:spPr>
        <a:xfrm xmlns:a="http://schemas.openxmlformats.org/drawingml/2006/main">
          <a:off x="0" y="1517650"/>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dr:relSizeAnchor xmlns:cdr="http://schemas.openxmlformats.org/drawingml/2006/chartDrawing">
    <cdr:from>
      <cdr:x>0</cdr:x>
      <cdr:y>0.66111</cdr:y>
    </cdr:from>
    <cdr:to>
      <cdr:x>0.09346</cdr:x>
      <cdr:y>0.75778</cdr:y>
    </cdr:to>
    <cdr:sp macro="" textlink="">
      <cdr:nvSpPr>
        <cdr:cNvPr id="28" name="Textfeld 1"/>
        <cdr:cNvSpPr txBox="1"/>
      </cdr:nvSpPr>
      <cdr:spPr>
        <a:xfrm xmlns:a="http://schemas.openxmlformats.org/drawingml/2006/main">
          <a:off x="0" y="1889125"/>
          <a:ext cx="381000" cy="276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E1</a:t>
          </a:r>
        </a:p>
      </cdr:txBody>
    </cdr:sp>
  </cdr:relSizeAnchor>
</c:userShapes>
</file>

<file path=xl/drawings/drawing18.xml><?xml version="1.0" encoding="utf-8"?>
<c:userShapes xmlns:c="http://schemas.openxmlformats.org/drawingml/2006/chart">
  <cdr:relSizeAnchor xmlns:cdr="http://schemas.openxmlformats.org/drawingml/2006/chartDrawing">
    <cdr:from>
      <cdr:x>0.40952</cdr:x>
      <cdr:y>0.47338</cdr:y>
    </cdr:from>
    <cdr:to>
      <cdr:x>0.49689</cdr:x>
      <cdr:y>0.56203</cdr:y>
    </cdr:to>
    <cdr:sp macro="" textlink="">
      <cdr:nvSpPr>
        <cdr:cNvPr id="2" name="Textfeld 1"/>
        <cdr:cNvSpPr txBox="1"/>
      </cdr:nvSpPr>
      <cdr:spPr>
        <a:xfrm xmlns:a="http://schemas.openxmlformats.org/drawingml/2006/main">
          <a:off x="1665582" y="1298570"/>
          <a:ext cx="355349" cy="2431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E2</a:t>
          </a:r>
        </a:p>
      </cdr:txBody>
    </cdr:sp>
  </cdr:relSizeAnchor>
  <cdr:relSizeAnchor xmlns:cdr="http://schemas.openxmlformats.org/drawingml/2006/chartDrawing">
    <cdr:from>
      <cdr:x>0.61971</cdr:x>
      <cdr:y>0.59143</cdr:y>
    </cdr:from>
    <cdr:to>
      <cdr:x>0.70708</cdr:x>
      <cdr:y>0.68008</cdr:y>
    </cdr:to>
    <cdr:sp macro="" textlink="">
      <cdr:nvSpPr>
        <cdr:cNvPr id="3" name="Textfeld 1"/>
        <cdr:cNvSpPr txBox="1"/>
      </cdr:nvSpPr>
      <cdr:spPr>
        <a:xfrm xmlns:a="http://schemas.openxmlformats.org/drawingml/2006/main">
          <a:off x="2520469" y="1622420"/>
          <a:ext cx="355349" cy="2431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t</a:t>
          </a:r>
          <a:r>
            <a:rPr lang="de-DE" sz="1100" baseline="-25000">
              <a:solidFill>
                <a:schemeClr val="accent1"/>
              </a:solidFill>
            </a:rPr>
            <a:t>E1</a:t>
          </a:r>
        </a:p>
      </cdr:txBody>
    </cdr:sp>
  </cdr:relSizeAnchor>
  <cdr:relSizeAnchor xmlns:cdr="http://schemas.openxmlformats.org/drawingml/2006/chartDrawing">
    <cdr:from>
      <cdr:x>0.01683</cdr:x>
      <cdr:y>0.50463</cdr:y>
    </cdr:from>
    <cdr:to>
      <cdr:x>0.10921</cdr:x>
      <cdr:y>0.60532</cdr:y>
    </cdr:to>
    <cdr:sp macro="" textlink="">
      <cdr:nvSpPr>
        <cdr:cNvPr id="4" name="Textfeld 1"/>
        <cdr:cNvSpPr txBox="1"/>
      </cdr:nvSpPr>
      <cdr:spPr>
        <a:xfrm xmlns:a="http://schemas.openxmlformats.org/drawingml/2006/main">
          <a:off x="68468" y="1384310"/>
          <a:ext cx="375725" cy="276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E2</a:t>
          </a:r>
        </a:p>
      </cdr:txBody>
    </cdr:sp>
  </cdr:relSizeAnchor>
  <cdr:relSizeAnchor xmlns:cdr="http://schemas.openxmlformats.org/drawingml/2006/chartDrawing">
    <cdr:from>
      <cdr:x>0.01688</cdr:x>
      <cdr:y>0.64005</cdr:y>
    </cdr:from>
    <cdr:to>
      <cdr:x>0.10925</cdr:x>
      <cdr:y>0.74075</cdr:y>
    </cdr:to>
    <cdr:sp macro="" textlink="">
      <cdr:nvSpPr>
        <cdr:cNvPr id="5" name="Textfeld 1"/>
        <cdr:cNvSpPr txBox="1"/>
      </cdr:nvSpPr>
      <cdr:spPr>
        <a:xfrm xmlns:a="http://schemas.openxmlformats.org/drawingml/2006/main">
          <a:off x="68638" y="1755773"/>
          <a:ext cx="375685" cy="2762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chemeClr val="accent1"/>
              </a:solidFill>
            </a:rPr>
            <a:t>p</a:t>
          </a:r>
          <a:r>
            <a:rPr lang="de-DE" sz="1100" baseline="-25000">
              <a:solidFill>
                <a:schemeClr val="accent1"/>
              </a:solidFill>
            </a:rPr>
            <a:t>E1</a:t>
          </a:r>
        </a:p>
      </cdr:txBody>
    </cdr:sp>
  </cdr:relSizeAnchor>
  <cdr:relSizeAnchor xmlns:cdr="http://schemas.openxmlformats.org/drawingml/2006/chartDrawing">
    <cdr:from>
      <cdr:x>0.27101</cdr:x>
      <cdr:y>0.67129</cdr:y>
    </cdr:from>
    <cdr:to>
      <cdr:x>0.27166</cdr:x>
      <cdr:y>0.82813</cdr:y>
    </cdr:to>
    <cdr:cxnSp macro="">
      <cdr:nvCxnSpPr>
        <cdr:cNvPr id="6" name="Gerade Verbindung 5"/>
        <cdr:cNvCxnSpPr/>
      </cdr:nvCxnSpPr>
      <cdr:spPr>
        <a:xfrm xmlns:a="http://schemas.openxmlformats.org/drawingml/2006/main" flipH="1" flipV="1">
          <a:off x="1102253" y="1841495"/>
          <a:ext cx="2647" cy="430218"/>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0.1786</cdr:x>
      <cdr:y>0.52546</cdr:y>
    </cdr:from>
    <cdr:to>
      <cdr:x>0.18033</cdr:x>
      <cdr:y>0.82813</cdr:y>
    </cdr:to>
    <cdr:cxnSp macro="">
      <cdr:nvCxnSpPr>
        <cdr:cNvPr id="17" name="Gerade Verbindung 16"/>
        <cdr:cNvCxnSpPr/>
      </cdr:nvCxnSpPr>
      <cdr:spPr>
        <a:xfrm xmlns:a="http://schemas.openxmlformats.org/drawingml/2006/main" flipH="1" flipV="1">
          <a:off x="726397" y="1441445"/>
          <a:ext cx="7028" cy="830268"/>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0.22713</cdr:x>
      <cdr:y>0.59143</cdr:y>
    </cdr:from>
    <cdr:to>
      <cdr:x>0.3466</cdr:x>
      <cdr:y>0.65799</cdr:y>
    </cdr:to>
    <cdr:sp macro="" textlink="">
      <cdr:nvSpPr>
        <cdr:cNvPr id="18" name="Textfeld 1"/>
        <cdr:cNvSpPr txBox="1"/>
      </cdr:nvSpPr>
      <cdr:spPr>
        <a:xfrm xmlns:a="http://schemas.openxmlformats.org/drawingml/2006/main">
          <a:off x="923784" y="1622421"/>
          <a:ext cx="485915" cy="18256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2*,s1</a:t>
          </a:r>
        </a:p>
      </cdr:txBody>
    </cdr:sp>
  </cdr:relSizeAnchor>
  <cdr:relSizeAnchor xmlns:cdr="http://schemas.openxmlformats.org/drawingml/2006/chartDrawing">
    <cdr:from>
      <cdr:x>0.14858</cdr:x>
      <cdr:y>0.43866</cdr:y>
    </cdr:from>
    <cdr:to>
      <cdr:x>0.274</cdr:x>
      <cdr:y>0.50521</cdr:y>
    </cdr:to>
    <cdr:sp macro="" textlink="">
      <cdr:nvSpPr>
        <cdr:cNvPr id="19" name="Textfeld 1"/>
        <cdr:cNvSpPr txBox="1"/>
      </cdr:nvSpPr>
      <cdr:spPr>
        <a:xfrm xmlns:a="http://schemas.openxmlformats.org/drawingml/2006/main">
          <a:off x="604301" y="1203332"/>
          <a:ext cx="510124" cy="18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solidFill>
                <a:srgbClr val="0070C0"/>
              </a:solidFill>
            </a:rPr>
            <a:t>t</a:t>
          </a:r>
          <a:r>
            <a:rPr lang="de-DE" sz="1100" baseline="-25000">
              <a:solidFill>
                <a:srgbClr val="0070C0"/>
              </a:solidFill>
            </a:rPr>
            <a:t>2*,s2</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457199</xdr:colOff>
      <xdr:row>14</xdr:row>
      <xdr:rowOff>219075</xdr:rowOff>
    </xdr:from>
    <xdr:to>
      <xdr:col>3</xdr:col>
      <xdr:colOff>338138</xdr:colOff>
      <xdr:row>19</xdr:row>
      <xdr:rowOff>40329</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4761"/>
        <a:stretch/>
      </xdr:blipFill>
      <xdr:spPr>
        <a:xfrm>
          <a:off x="923924" y="2714625"/>
          <a:ext cx="852489" cy="811854"/>
        </a:xfrm>
        <a:prstGeom prst="rect">
          <a:avLst/>
        </a:prstGeom>
      </xdr:spPr>
    </xdr:pic>
    <xdr:clientData/>
  </xdr:twoCellAnchor>
  <xdr:twoCellAnchor editAs="oneCell">
    <xdr:from>
      <xdr:col>2</xdr:col>
      <xdr:colOff>109537</xdr:colOff>
      <xdr:row>9</xdr:row>
      <xdr:rowOff>90488</xdr:rowOff>
    </xdr:from>
    <xdr:to>
      <xdr:col>3</xdr:col>
      <xdr:colOff>288971</xdr:colOff>
      <xdr:row>14</xdr:row>
      <xdr:rowOff>21546</xdr:rowOff>
    </xdr:to>
    <xdr:pic>
      <xdr:nvPicPr>
        <xdr:cNvPr id="4"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2987" y="1633538"/>
          <a:ext cx="684259" cy="883558"/>
        </a:xfrm>
        <a:prstGeom prst="rect">
          <a:avLst/>
        </a:prstGeom>
      </xdr:spPr>
    </xdr:pic>
    <xdr:clientData/>
  </xdr:twoCellAnchor>
  <xdr:twoCellAnchor editAs="oneCell">
    <xdr:from>
      <xdr:col>12</xdr:col>
      <xdr:colOff>76200</xdr:colOff>
      <xdr:row>14</xdr:row>
      <xdr:rowOff>190500</xdr:rowOff>
    </xdr:from>
    <xdr:to>
      <xdr:col>15</xdr:col>
      <xdr:colOff>98258</xdr:colOff>
      <xdr:row>19</xdr:row>
      <xdr:rowOff>123826</xdr:rowOff>
    </xdr:to>
    <xdr:pic>
      <xdr:nvPicPr>
        <xdr:cNvPr id="6" name="Grafik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29250" y="2705100"/>
          <a:ext cx="1069808" cy="923926"/>
        </a:xfrm>
        <a:prstGeom prst="rect">
          <a:avLst/>
        </a:prstGeom>
      </xdr:spPr>
    </xdr:pic>
    <xdr:clientData/>
  </xdr:twoCellAnchor>
  <xdr:twoCellAnchor editAs="oneCell">
    <xdr:from>
      <xdr:col>2</xdr:col>
      <xdr:colOff>59055</xdr:colOff>
      <xdr:row>20</xdr:row>
      <xdr:rowOff>33338</xdr:rowOff>
    </xdr:from>
    <xdr:to>
      <xdr:col>3</xdr:col>
      <xdr:colOff>304800</xdr:colOff>
      <xdr:row>24</xdr:row>
      <xdr:rowOff>23812</xdr:rowOff>
    </xdr:to>
    <xdr:pic>
      <xdr:nvPicPr>
        <xdr:cNvPr id="2" name="Grafik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2505" y="3709988"/>
          <a:ext cx="750570" cy="761999"/>
        </a:xfrm>
        <a:prstGeom prst="rect">
          <a:avLst/>
        </a:prstGeom>
      </xdr:spPr>
    </xdr:pic>
    <xdr:clientData/>
  </xdr:twoCellAnchor>
  <xdr:twoCellAnchor>
    <xdr:from>
      <xdr:col>3</xdr:col>
      <xdr:colOff>300038</xdr:colOff>
      <xdr:row>16</xdr:row>
      <xdr:rowOff>28575</xdr:rowOff>
    </xdr:from>
    <xdr:to>
      <xdr:col>12</xdr:col>
      <xdr:colOff>28575</xdr:colOff>
      <xdr:row>16</xdr:row>
      <xdr:rowOff>28576</xdr:rowOff>
    </xdr:to>
    <xdr:cxnSp macro="">
      <xdr:nvCxnSpPr>
        <xdr:cNvPr id="13" name="Gerade Verbindung mit Pfeil 12"/>
        <xdr:cNvCxnSpPr/>
      </xdr:nvCxnSpPr>
      <xdr:spPr>
        <a:xfrm>
          <a:off x="1652588" y="2943225"/>
          <a:ext cx="3348037" cy="1"/>
        </a:xfrm>
        <a:prstGeom prst="straightConnector1">
          <a:avLst/>
        </a:prstGeom>
        <a:ln w="38100">
          <a:solidFill>
            <a:srgbClr val="C0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271463</xdr:colOff>
      <xdr:row>11</xdr:row>
      <xdr:rowOff>171450</xdr:rowOff>
    </xdr:from>
    <xdr:to>
      <xdr:col>6</xdr:col>
      <xdr:colOff>190500</xdr:colOff>
      <xdr:row>16</xdr:row>
      <xdr:rowOff>28575</xdr:rowOff>
    </xdr:to>
    <xdr:cxnSp macro="">
      <xdr:nvCxnSpPr>
        <xdr:cNvPr id="18" name="Gewinkelte Verbindung 17"/>
        <xdr:cNvCxnSpPr/>
      </xdr:nvCxnSpPr>
      <xdr:spPr>
        <a:xfrm>
          <a:off x="1624013" y="2095500"/>
          <a:ext cx="1119187" cy="847725"/>
        </a:xfrm>
        <a:prstGeom prst="bentConnector3">
          <a:avLst>
            <a:gd name="adj1" fmla="val 155532"/>
          </a:avLst>
        </a:prstGeom>
        <a:ln w="3810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47625</xdr:colOff>
      <xdr:row>19</xdr:row>
      <xdr:rowOff>19050</xdr:rowOff>
    </xdr:from>
    <xdr:to>
      <xdr:col>9</xdr:col>
      <xdr:colOff>57150</xdr:colOff>
      <xdr:row>19</xdr:row>
      <xdr:rowOff>19051</xdr:rowOff>
    </xdr:to>
    <xdr:cxnSp macro="">
      <xdr:nvCxnSpPr>
        <xdr:cNvPr id="34" name="Gerade Verbindung mit Pfeil 33"/>
        <xdr:cNvCxnSpPr/>
      </xdr:nvCxnSpPr>
      <xdr:spPr>
        <a:xfrm flipV="1">
          <a:off x="2771775" y="3524250"/>
          <a:ext cx="1323975" cy="1"/>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6</xdr:col>
      <xdr:colOff>123825</xdr:colOff>
      <xdr:row>19</xdr:row>
      <xdr:rowOff>9525</xdr:rowOff>
    </xdr:from>
    <xdr:to>
      <xdr:col>6</xdr:col>
      <xdr:colOff>123826</xdr:colOff>
      <xdr:row>22</xdr:row>
      <xdr:rowOff>19050</xdr:rowOff>
    </xdr:to>
    <xdr:cxnSp macro="">
      <xdr:nvCxnSpPr>
        <xdr:cNvPr id="58" name="Gerade Verbindung 57"/>
        <xdr:cNvCxnSpPr/>
      </xdr:nvCxnSpPr>
      <xdr:spPr>
        <a:xfrm>
          <a:off x="2676525" y="3495675"/>
          <a:ext cx="1" cy="590550"/>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238125</xdr:colOff>
      <xdr:row>22</xdr:row>
      <xdr:rowOff>19050</xdr:rowOff>
    </xdr:from>
    <xdr:to>
      <xdr:col>6</xdr:col>
      <xdr:colOff>128592</xdr:colOff>
      <xdr:row>22</xdr:row>
      <xdr:rowOff>19052</xdr:rowOff>
    </xdr:to>
    <xdr:cxnSp macro="">
      <xdr:nvCxnSpPr>
        <xdr:cNvPr id="64" name="Gerade Verbindung mit Pfeil 63"/>
        <xdr:cNvCxnSpPr/>
      </xdr:nvCxnSpPr>
      <xdr:spPr>
        <a:xfrm flipH="1" flipV="1">
          <a:off x="1676400" y="4086225"/>
          <a:ext cx="1176342" cy="2"/>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300038</xdr:colOff>
      <xdr:row>24</xdr:row>
      <xdr:rowOff>19050</xdr:rowOff>
    </xdr:from>
    <xdr:to>
      <xdr:col>9</xdr:col>
      <xdr:colOff>38100</xdr:colOff>
      <xdr:row>24</xdr:row>
      <xdr:rowOff>23813</xdr:rowOff>
    </xdr:to>
    <xdr:cxnSp macro="">
      <xdr:nvCxnSpPr>
        <xdr:cNvPr id="86" name="Gerade Verbindung 85"/>
        <xdr:cNvCxnSpPr/>
      </xdr:nvCxnSpPr>
      <xdr:spPr>
        <a:xfrm flipV="1">
          <a:off x="1652588" y="4467225"/>
          <a:ext cx="2166937" cy="4763"/>
        </a:xfrm>
        <a:prstGeom prst="line">
          <a:avLst/>
        </a:prstGeom>
        <a:ln w="38100"/>
      </xdr:spPr>
      <xdr:style>
        <a:lnRef idx="1">
          <a:schemeClr val="accent3"/>
        </a:lnRef>
        <a:fillRef idx="0">
          <a:schemeClr val="accent3"/>
        </a:fillRef>
        <a:effectRef idx="0">
          <a:schemeClr val="accent3"/>
        </a:effectRef>
        <a:fontRef idx="minor">
          <a:schemeClr val="tx1"/>
        </a:fontRef>
      </xdr:style>
    </xdr:cxnSp>
    <xdr:clientData/>
  </xdr:twoCellAnchor>
  <xdr:twoCellAnchor>
    <xdr:from>
      <xdr:col>9</xdr:col>
      <xdr:colOff>47625</xdr:colOff>
      <xdr:row>19</xdr:row>
      <xdr:rowOff>2</xdr:rowOff>
    </xdr:from>
    <xdr:to>
      <xdr:col>9</xdr:col>
      <xdr:colOff>47628</xdr:colOff>
      <xdr:row>24</xdr:row>
      <xdr:rowOff>28575</xdr:rowOff>
    </xdr:to>
    <xdr:cxnSp macro="">
      <xdr:nvCxnSpPr>
        <xdr:cNvPr id="89" name="Gerade Verbindung mit Pfeil 88"/>
        <xdr:cNvCxnSpPr/>
      </xdr:nvCxnSpPr>
      <xdr:spPr>
        <a:xfrm flipV="1">
          <a:off x="4086225" y="3505202"/>
          <a:ext cx="3" cy="990598"/>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3</xdr:col>
      <xdr:colOff>309563</xdr:colOff>
      <xdr:row>19</xdr:row>
      <xdr:rowOff>19050</xdr:rowOff>
    </xdr:from>
    <xdr:to>
      <xdr:col>6</xdr:col>
      <xdr:colOff>171450</xdr:colOff>
      <xdr:row>19</xdr:row>
      <xdr:rowOff>19050</xdr:rowOff>
    </xdr:to>
    <xdr:cxnSp macro="">
      <xdr:nvCxnSpPr>
        <xdr:cNvPr id="105" name="Gerade Verbindung mit Pfeil 104"/>
        <xdr:cNvCxnSpPr/>
      </xdr:nvCxnSpPr>
      <xdr:spPr>
        <a:xfrm>
          <a:off x="1662113" y="3505200"/>
          <a:ext cx="1062037" cy="0"/>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19050</xdr:colOff>
      <xdr:row>12</xdr:row>
      <xdr:rowOff>18726</xdr:rowOff>
    </xdr:from>
    <xdr:to>
      <xdr:col>2</xdr:col>
      <xdr:colOff>171450</xdr:colOff>
      <xdr:row>12</xdr:row>
      <xdr:rowOff>19050</xdr:rowOff>
    </xdr:to>
    <xdr:cxnSp macro="">
      <xdr:nvCxnSpPr>
        <xdr:cNvPr id="113" name="Gerade Verbindung mit Pfeil 112"/>
        <xdr:cNvCxnSpPr/>
      </xdr:nvCxnSpPr>
      <xdr:spPr>
        <a:xfrm flipV="1">
          <a:off x="19050" y="1780851"/>
          <a:ext cx="1085850" cy="324"/>
        </a:xfrm>
        <a:prstGeom prst="straightConnector1">
          <a:avLst/>
        </a:prstGeom>
        <a:ln w="3810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0</xdr:rowOff>
    </xdr:from>
    <xdr:to>
      <xdr:col>2</xdr:col>
      <xdr:colOff>152400</xdr:colOff>
      <xdr:row>18</xdr:row>
      <xdr:rowOff>0</xdr:rowOff>
    </xdr:to>
    <xdr:cxnSp macro="">
      <xdr:nvCxnSpPr>
        <xdr:cNvPr id="115" name="Gerade Verbindung mit Pfeil 114"/>
        <xdr:cNvCxnSpPr/>
      </xdr:nvCxnSpPr>
      <xdr:spPr>
        <a:xfrm>
          <a:off x="0" y="3295650"/>
          <a:ext cx="1085850" cy="0"/>
        </a:xfrm>
        <a:prstGeom prst="straightConnector1">
          <a:avLst/>
        </a:prstGeom>
        <a:ln w="3810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0</xdr:colOff>
      <xdr:row>10</xdr:row>
      <xdr:rowOff>123825</xdr:rowOff>
    </xdr:from>
    <xdr:ext cx="184731" cy="264560"/>
    <xdr:sp macro="" textlink="">
      <xdr:nvSpPr>
        <xdr:cNvPr id="132" name="Textfeld 131"/>
        <xdr:cNvSpPr txBox="1"/>
      </xdr:nvSpPr>
      <xdr:spPr>
        <a:xfrm>
          <a:off x="30384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7</xdr:col>
      <xdr:colOff>0</xdr:colOff>
      <xdr:row>19</xdr:row>
      <xdr:rowOff>19050</xdr:rowOff>
    </xdr:from>
    <xdr:to>
      <xdr:col>12</xdr:col>
      <xdr:colOff>28575</xdr:colOff>
      <xdr:row>19</xdr:row>
      <xdr:rowOff>19053</xdr:rowOff>
    </xdr:to>
    <xdr:cxnSp macro="">
      <xdr:nvCxnSpPr>
        <xdr:cNvPr id="179" name="Gerade Verbindung mit Pfeil 178"/>
        <xdr:cNvCxnSpPr/>
      </xdr:nvCxnSpPr>
      <xdr:spPr>
        <a:xfrm flipV="1">
          <a:off x="3133725" y="3524250"/>
          <a:ext cx="2181225" cy="3"/>
        </a:xfrm>
        <a:prstGeom prst="straightConnector1">
          <a:avLst/>
        </a:prstGeom>
        <a:ln w="38100">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0</xdr:col>
      <xdr:colOff>28575</xdr:colOff>
      <xdr:row>26</xdr:row>
      <xdr:rowOff>28574</xdr:rowOff>
    </xdr:from>
    <xdr:to>
      <xdr:col>7</xdr:col>
      <xdr:colOff>219075</xdr:colOff>
      <xdr:row>39</xdr:row>
      <xdr:rowOff>95249</xdr:rowOff>
    </xdr:to>
    <xdr:graphicFrame macro="">
      <xdr:nvGraphicFramePr>
        <xdr:cNvPr id="232" name="Diagramm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295274</xdr:colOff>
      <xdr:row>26</xdr:row>
      <xdr:rowOff>28575</xdr:rowOff>
    </xdr:from>
    <xdr:to>
      <xdr:col>15</xdr:col>
      <xdr:colOff>142874</xdr:colOff>
      <xdr:row>39</xdr:row>
      <xdr:rowOff>95250</xdr:rowOff>
    </xdr:to>
    <xdr:graphicFrame macro="">
      <xdr:nvGraphicFramePr>
        <xdr:cNvPr id="234" name="Diagramm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10</xdr:col>
      <xdr:colOff>38100</xdr:colOff>
      <xdr:row>0</xdr:row>
      <xdr:rowOff>0</xdr:rowOff>
    </xdr:from>
    <xdr:to>
      <xdr:col>15</xdr:col>
      <xdr:colOff>183000</xdr:colOff>
      <xdr:row>3</xdr:row>
      <xdr:rowOff>20726</xdr:rowOff>
    </xdr:to>
    <xdr:pic>
      <xdr:nvPicPr>
        <xdr:cNvPr id="25" name="Grafik 2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3325"/>
        <a:stretch/>
      </xdr:blipFill>
      <xdr:spPr>
        <a:xfrm>
          <a:off x="4457700" y="0"/>
          <a:ext cx="2088000" cy="554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24</xdr:row>
      <xdr:rowOff>0</xdr:rowOff>
    </xdr:from>
    <xdr:to>
      <xdr:col>17</xdr:col>
      <xdr:colOff>521730</xdr:colOff>
      <xdr:row>41</xdr:row>
      <xdr:rowOff>134700</xdr:rowOff>
    </xdr:to>
    <xdr:pic>
      <xdr:nvPicPr>
        <xdr:cNvPr id="2" name="Picture 74"/>
        <xdr:cNvPicPr>
          <a:picLocks noChangeAspect="1" noChangeArrowheads="1"/>
        </xdr:cNvPicPr>
      </xdr:nvPicPr>
      <xdr:blipFill>
        <a:blip xmlns:r="http://schemas.openxmlformats.org/officeDocument/2006/relationships" r:embed="rId1" cstate="print"/>
        <a:srcRect l="16196" t="9015" r="50706" b="19110"/>
        <a:stretch>
          <a:fillRect/>
        </a:stretch>
      </xdr:blipFill>
      <xdr:spPr bwMode="auto">
        <a:xfrm>
          <a:off x="6543675" y="4105275"/>
          <a:ext cx="2969655" cy="2916000"/>
        </a:xfrm>
        <a:prstGeom prst="rect">
          <a:avLst/>
        </a:prstGeom>
        <a:noFill/>
        <a:ln w="1">
          <a:noFill/>
          <a:miter lim="800000"/>
          <a:headEnd/>
          <a:tailEnd type="none" w="med" len="med"/>
        </a:ln>
        <a:effectLst/>
      </xdr:spPr>
    </xdr:pic>
    <xdr:clientData/>
  </xdr:twoCellAnchor>
  <xdr:twoCellAnchor editAs="oneCell">
    <xdr:from>
      <xdr:col>13</xdr:col>
      <xdr:colOff>0</xdr:colOff>
      <xdr:row>50</xdr:row>
      <xdr:rowOff>0</xdr:rowOff>
    </xdr:from>
    <xdr:to>
      <xdr:col>17</xdr:col>
      <xdr:colOff>173759</xdr:colOff>
      <xdr:row>58</xdr:row>
      <xdr:rowOff>47250</xdr:rowOff>
    </xdr:to>
    <xdr:pic>
      <xdr:nvPicPr>
        <xdr:cNvPr id="3" name="Grafik 2" descr="BHKW-Bilanz.JPG"/>
        <xdr:cNvPicPr>
          <a:picLocks noChangeAspect="1"/>
        </xdr:cNvPicPr>
      </xdr:nvPicPr>
      <xdr:blipFill>
        <a:blip xmlns:r="http://schemas.openxmlformats.org/officeDocument/2006/relationships" r:embed="rId2" cstate="print"/>
        <a:stretch>
          <a:fillRect/>
        </a:stretch>
      </xdr:blipFill>
      <xdr:spPr>
        <a:xfrm>
          <a:off x="6543675" y="8372475"/>
          <a:ext cx="2621684" cy="1476000"/>
        </a:xfrm>
        <a:prstGeom prst="rect">
          <a:avLst/>
        </a:prstGeom>
      </xdr:spPr>
    </xdr:pic>
    <xdr:clientData/>
  </xdr:twoCellAnchor>
  <xdr:twoCellAnchor>
    <xdr:from>
      <xdr:col>6</xdr:col>
      <xdr:colOff>161925</xdr:colOff>
      <xdr:row>4</xdr:row>
      <xdr:rowOff>171450</xdr:rowOff>
    </xdr:from>
    <xdr:to>
      <xdr:col>12</xdr:col>
      <xdr:colOff>19050</xdr:colOff>
      <xdr:row>21</xdr:row>
      <xdr:rowOff>133350</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200025</xdr:colOff>
      <xdr:row>23</xdr:row>
      <xdr:rowOff>57151</xdr:rowOff>
    </xdr:from>
    <xdr:to>
      <xdr:col>11</xdr:col>
      <xdr:colOff>466725</xdr:colOff>
      <xdr:row>40</xdr:row>
      <xdr:rowOff>114301</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171449</xdr:colOff>
      <xdr:row>42</xdr:row>
      <xdr:rowOff>9525</xdr:rowOff>
    </xdr:from>
    <xdr:to>
      <xdr:col>12</xdr:col>
      <xdr:colOff>38100</xdr:colOff>
      <xdr:row>61</xdr:row>
      <xdr:rowOff>76200</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119062</xdr:colOff>
      <xdr:row>27</xdr:row>
      <xdr:rowOff>114299</xdr:rowOff>
    </xdr:from>
    <xdr:to>
      <xdr:col>8</xdr:col>
      <xdr:colOff>200024</xdr:colOff>
      <xdr:row>45</xdr:row>
      <xdr:rowOff>95249</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9525</xdr:colOff>
      <xdr:row>0</xdr:row>
      <xdr:rowOff>19050</xdr:rowOff>
    </xdr:from>
    <xdr:to>
      <xdr:col>8</xdr:col>
      <xdr:colOff>163950</xdr:colOff>
      <xdr:row>3</xdr:row>
      <xdr:rowOff>77876</xdr:rowOff>
    </xdr:to>
    <xdr:pic>
      <xdr:nvPicPr>
        <xdr:cNvPr id="6" name="Grafik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5"/>
        <a:stretch/>
      </xdr:blipFill>
      <xdr:spPr>
        <a:xfrm>
          <a:off x="4381500" y="19050"/>
          <a:ext cx="2049900" cy="5541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49</xdr:row>
      <xdr:rowOff>95250</xdr:rowOff>
    </xdr:from>
    <xdr:to>
      <xdr:col>0</xdr:col>
      <xdr:colOff>447675</xdr:colOff>
      <xdr:row>49</xdr:row>
      <xdr:rowOff>142875</xdr:rowOff>
    </xdr:to>
    <xdr:sp macro="" textlink="">
      <xdr:nvSpPr>
        <xdr:cNvPr id="2" name="Pfeil nach rechts 1"/>
        <xdr:cNvSpPr/>
      </xdr:nvSpPr>
      <xdr:spPr>
        <a:xfrm>
          <a:off x="47625" y="8191500"/>
          <a:ext cx="400050"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142875</xdr:colOff>
      <xdr:row>0</xdr:row>
      <xdr:rowOff>0</xdr:rowOff>
    </xdr:from>
    <xdr:to>
      <xdr:col>8</xdr:col>
      <xdr:colOff>1059300</xdr:colOff>
      <xdr:row>3</xdr:row>
      <xdr:rowOff>135026</xdr:rowOff>
    </xdr:to>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5"/>
        <a:stretch/>
      </xdr:blipFill>
      <xdr:spPr>
        <a:xfrm>
          <a:off x="4029075" y="0"/>
          <a:ext cx="2088000" cy="554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8</xdr:row>
      <xdr:rowOff>9525</xdr:rowOff>
    </xdr:from>
    <xdr:to>
      <xdr:col>8</xdr:col>
      <xdr:colOff>217736</xdr:colOff>
      <xdr:row>28</xdr:row>
      <xdr:rowOff>171450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981075"/>
          <a:ext cx="5761286" cy="3971925"/>
        </a:xfrm>
        <a:prstGeom prst="rect">
          <a:avLst/>
        </a:prstGeom>
      </xdr:spPr>
    </xdr:pic>
    <xdr:clientData/>
  </xdr:twoCellAnchor>
  <xdr:twoCellAnchor editAs="oneCell">
    <xdr:from>
      <xdr:col>5</xdr:col>
      <xdr:colOff>666750</xdr:colOff>
      <xdr:row>0</xdr:row>
      <xdr:rowOff>38100</xdr:rowOff>
    </xdr:from>
    <xdr:to>
      <xdr:col>8</xdr:col>
      <xdr:colOff>573525</xdr:colOff>
      <xdr:row>3</xdr:row>
      <xdr:rowOff>77876</xdr:rowOff>
    </xdr:to>
    <xdr:pic>
      <xdr:nvPicPr>
        <xdr:cNvPr id="4" name="Grafik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5"/>
        <a:stretch/>
      </xdr:blipFill>
      <xdr:spPr>
        <a:xfrm>
          <a:off x="4076700" y="38100"/>
          <a:ext cx="2078475" cy="554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41</xdr:row>
      <xdr:rowOff>76200</xdr:rowOff>
    </xdr:from>
    <xdr:to>
      <xdr:col>0</xdr:col>
      <xdr:colOff>466725</xdr:colOff>
      <xdr:row>41</xdr:row>
      <xdr:rowOff>123825</xdr:rowOff>
    </xdr:to>
    <xdr:sp macro="" textlink="">
      <xdr:nvSpPr>
        <xdr:cNvPr id="2" name="Pfeil nach rechts 1"/>
        <xdr:cNvSpPr/>
      </xdr:nvSpPr>
      <xdr:spPr>
        <a:xfrm>
          <a:off x="66675" y="7791450"/>
          <a:ext cx="400050" cy="47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4</xdr:col>
      <xdr:colOff>19050</xdr:colOff>
      <xdr:row>0</xdr:row>
      <xdr:rowOff>0</xdr:rowOff>
    </xdr:from>
    <xdr:to>
      <xdr:col>8</xdr:col>
      <xdr:colOff>583050</xdr:colOff>
      <xdr:row>3</xdr:row>
      <xdr:rowOff>49301</xdr:rowOff>
    </xdr:to>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325"/>
        <a:stretch/>
      </xdr:blipFill>
      <xdr:spPr>
        <a:xfrm>
          <a:off x="4095750" y="0"/>
          <a:ext cx="2088000" cy="5541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8</xdr:row>
      <xdr:rowOff>85725</xdr:rowOff>
    </xdr:from>
    <xdr:to>
      <xdr:col>6</xdr:col>
      <xdr:colOff>400050</xdr:colOff>
      <xdr:row>25</xdr:row>
      <xdr:rowOff>142875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7</xdr:col>
      <xdr:colOff>266700</xdr:colOff>
      <xdr:row>2</xdr:row>
      <xdr:rowOff>171450</xdr:rowOff>
    </xdr:from>
    <xdr:ext cx="1414462" cy="264560"/>
    <mc:AlternateContent xmlns:mc="http://schemas.openxmlformats.org/markup-compatibility/2006" xmlns:a14="http://schemas.microsoft.com/office/drawing/2010/main">
      <mc:Choice Requires="a14">
        <xdr:sp macro="" textlink="">
          <xdr:nvSpPr>
            <xdr:cNvPr id="2" name="Textfeld 1"/>
            <xdr:cNvSpPr txBox="1"/>
          </xdr:nvSpPr>
          <xdr:spPr>
            <a:xfrm>
              <a:off x="6886575" y="552450"/>
              <a:ext cx="14144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a:rPr>
                      <m:t>𝑝</m:t>
                    </m:r>
                    <m:d>
                      <m:dPr>
                        <m:ctrlPr>
                          <a:rPr lang="de-DE" sz="1100" b="0" i="1">
                            <a:latin typeface="Cambria Math"/>
                          </a:rPr>
                        </m:ctrlPr>
                      </m:dPr>
                      <m:e>
                        <m:r>
                          <a:rPr lang="de-DE" sz="1100" b="0" i="1">
                            <a:latin typeface="Cambria Math"/>
                          </a:rPr>
                          <m:t>𝑡</m:t>
                        </m:r>
                      </m:e>
                    </m:d>
                    <m:r>
                      <a:rPr lang="de-DE" sz="1100" b="0" i="1">
                        <a:latin typeface="Cambria Math"/>
                      </a:rPr>
                      <m:t>=1−</m:t>
                    </m:r>
                    <m:r>
                      <a:rPr lang="de-DE" sz="1100" b="0" i="1">
                        <a:latin typeface="Cambria Math"/>
                      </a:rPr>
                      <m:t>𝑏</m:t>
                    </m:r>
                    <m:r>
                      <a:rPr lang="de-DE" sz="1100" b="0" i="1">
                        <a:latin typeface="Cambria Math"/>
                        <a:ea typeface="Cambria Math"/>
                      </a:rPr>
                      <m:t>⋅</m:t>
                    </m:r>
                    <m:sSup>
                      <m:sSupPr>
                        <m:ctrlPr>
                          <a:rPr lang="de-DE" sz="1100" b="0" i="1">
                            <a:latin typeface="Cambria Math"/>
                            <a:ea typeface="Cambria Math"/>
                          </a:rPr>
                        </m:ctrlPr>
                      </m:sSupPr>
                      <m:e>
                        <m:r>
                          <a:rPr lang="de-DE" sz="1100" b="0" i="1">
                            <a:latin typeface="Cambria Math"/>
                            <a:ea typeface="Cambria Math"/>
                          </a:rPr>
                          <m:t>𝑡</m:t>
                        </m:r>
                      </m:e>
                      <m:sup>
                        <m:r>
                          <a:rPr lang="de-DE" sz="1100" b="0" i="1">
                            <a:latin typeface="Cambria Math"/>
                            <a:ea typeface="Cambria Math"/>
                          </a:rPr>
                          <m:t>𝑐</m:t>
                        </m:r>
                      </m:sup>
                    </m:sSup>
                  </m:oMath>
                </m:oMathPara>
              </a14:m>
              <a:endParaRPr lang="de-DE" sz="1100"/>
            </a:p>
          </xdr:txBody>
        </xdr:sp>
      </mc:Choice>
      <mc:Fallback xmlns="">
        <xdr:sp macro="" textlink="">
          <xdr:nvSpPr>
            <xdr:cNvPr id="2" name="Textfeld 1"/>
            <xdr:cNvSpPr txBox="1"/>
          </xdr:nvSpPr>
          <xdr:spPr>
            <a:xfrm>
              <a:off x="6886575" y="552450"/>
              <a:ext cx="14144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0" i="0">
                  <a:latin typeface="Cambria Math"/>
                </a:rPr>
                <a:t>𝑝(𝑡)=1−𝑏</a:t>
              </a:r>
              <a:r>
                <a:rPr lang="de-DE" sz="1100" b="0" i="0">
                  <a:latin typeface="Cambria Math"/>
                  <a:ea typeface="Cambria Math"/>
                </a:rPr>
                <a:t>⋅𝑡^𝑐</a:t>
              </a:r>
              <a:endParaRPr lang="de-DE" sz="1100"/>
            </a:p>
          </xdr:txBody>
        </xdr:sp>
      </mc:Fallback>
    </mc:AlternateContent>
    <xdr:clientData/>
  </xdr:oneCellAnchor>
  <xdr:twoCellAnchor>
    <xdr:from>
      <xdr:col>0</xdr:col>
      <xdr:colOff>9525</xdr:colOff>
      <xdr:row>11</xdr:row>
      <xdr:rowOff>47625</xdr:rowOff>
    </xdr:from>
    <xdr:to>
      <xdr:col>5</xdr:col>
      <xdr:colOff>695325</xdr:colOff>
      <xdr:row>32</xdr:row>
      <xdr:rowOff>114300</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igene%20Dateien/EXCEL%20Dokumente/WirtschaftlichkeitsR/Herbert%202014/0-Till-WI-Test%20Version%20f&#252;r%20Herbert/4-Testserie%204%20-%20Einf&#252;gen%20&#220;bersicht/Test%20Pmin/alte%20WI-zum%20Vergleich-3-Test%20Pm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e\Eigene%20Dateien\Excel%20Dokumente\Heiz-Plan\Druckvl-Pumpen-UP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E\Eigene%20Dateien\ExcelDokumente\L+T%20Abrechnungen\Lohkamp%20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igene%20Dateien/Excel%20Dokumente/Bilanzen/Lohkamp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e\Eigene%20Dateien\Excel%20Dokumente\WirtschaftlichkeitsR\Jahresdauerlinien\Z-Pappkorb\Jahresdauerlinie%20f&#252;r%20Word-Spiele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e\Eigene%20Dateien\ExcelDokumente\Wirtschaftlichlichkeitsrechnungen\Vorlage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e\Eigene%20Dateien\Energieb&#252;ro\Projekte\Niebuhr-Anlagen\SPRENG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e\Eigene%20Dateien\Projekte\Kofferfabrik\LV-s\EBW\PROJEKTE\SPRENGEL\SPRENGL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igene%20Dateien/Excel%20Dokumente/WirtschaftlichkeitsR/Volleinspeisung-0607/1-Volleinspeis-Wirtschaftlk/Projekte/BHKW-Wi-Volleinspeisung-6-Friesenschu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preise"/>
      <sheetName val="E-Tarife"/>
      <sheetName val="FW-Tarife"/>
      <sheetName val="BHKW-Dat."/>
      <sheetName val="Kessel-Dat."/>
      <sheetName val="Investition"/>
      <sheetName val="MONATS.XLS"/>
      <sheetName val="1.3.04"/>
      <sheetName val="Energiedaten"/>
      <sheetName val="Preise 04"/>
      <sheetName val="Werte für34 BHKW-Hohenrode"/>
      <sheetName val="INV_VA1.XLS"/>
      <sheetName val="Werte für BHKW-Georgstr"/>
      <sheetName val="Werte für20 BHKW-üstra Döhren"/>
      <sheetName val="Werte für BHKW-Voßstraße G20"/>
      <sheetName val="DECKBLATT"/>
      <sheetName val="Suche-Eingabe"/>
      <sheetName val="BHKW-Übersicht"/>
      <sheetName val="BHKW-Übersicht-2"/>
      <sheetName val="Barwert-Tabelle"/>
      <sheetName val="Öko-Bilanz ASUE (BHKW)"/>
      <sheetName val="Öko-Bilanz-BHKW"/>
      <sheetName val="Anmerkungen zur BHKW-Wirtschaft"/>
      <sheetName val="Einspar.-gesamt Ber. 1"/>
      <sheetName val="Einspar.-gesamt Ber. 2-Gegr"/>
      <sheetName val="Einspar.-gesamt Ber. 2-Gegr (2)"/>
      <sheetName val="Einspar-Anmerk"/>
      <sheetName val="Barwertmethode-statisch"/>
      <sheetName val="BHKW-Förderung-BMU-BAFA-08"/>
      <sheetName val="Förderung proklima"/>
      <sheetName val="Kraftwerk-34 kW"/>
      <sheetName val="2008-20kW-Kraftwerk-Wiesen"/>
      <sheetName val="Ausl.-th."/>
      <sheetName val="Ausl.-el."/>
      <sheetName val="Barwert"/>
      <sheetName val="Stromkosten"/>
      <sheetName val="Wärmekosten"/>
      <sheetName val="Schadstoffbilanz"/>
      <sheetName val="Sensitivität"/>
      <sheetName val="BHKW-Bh(p)"/>
    </sheetNames>
    <sheetDataSet>
      <sheetData sheetId="0">
        <row r="3">
          <cell r="G3">
            <v>1.2829999999999999</v>
          </cell>
        </row>
        <row r="4">
          <cell r="G4">
            <v>0.11</v>
          </cell>
        </row>
      </sheetData>
      <sheetData sheetId="1"/>
      <sheetData sheetId="2"/>
      <sheetData sheetId="3"/>
      <sheetData sheetId="4"/>
      <sheetData sheetId="5">
        <row r="13">
          <cell r="C13" t="str">
            <v>Steinecke</v>
          </cell>
        </row>
        <row r="14">
          <cell r="C14" t="str">
            <v>unser Kleines</v>
          </cell>
        </row>
        <row r="15">
          <cell r="C15">
            <v>20</v>
          </cell>
        </row>
      </sheetData>
      <sheetData sheetId="6"/>
      <sheetData sheetId="7"/>
      <sheetData sheetId="8">
        <row r="19">
          <cell r="A19" t="str">
            <v>Summe WW-Wärmebedarf</v>
          </cell>
          <cell r="B19" t="str">
            <v>[kWh/a]</v>
          </cell>
          <cell r="C19">
            <v>25000</v>
          </cell>
          <cell r="D19">
            <v>75000</v>
          </cell>
          <cell r="E19">
            <v>0</v>
          </cell>
          <cell r="F19">
            <v>0</v>
          </cell>
          <cell r="G19">
            <v>0</v>
          </cell>
          <cell r="H19">
            <v>25000</v>
          </cell>
          <cell r="I19">
            <v>100000</v>
          </cell>
          <cell r="J19">
            <v>100000</v>
          </cell>
          <cell r="K19">
            <v>100000</v>
          </cell>
          <cell r="L19">
            <v>100000</v>
          </cell>
          <cell r="M19">
            <v>25000</v>
          </cell>
        </row>
        <row r="23">
          <cell r="A23" t="str">
            <v>Heizwärmebedarf</v>
          </cell>
          <cell r="B23" t="str">
            <v>[kWh/a]</v>
          </cell>
          <cell r="C23">
            <v>62000</v>
          </cell>
          <cell r="D23">
            <v>456000</v>
          </cell>
          <cell r="E23">
            <v>399000</v>
          </cell>
          <cell r="F23">
            <v>399000</v>
          </cell>
          <cell r="G23">
            <v>399000</v>
          </cell>
          <cell r="H23">
            <v>62000</v>
          </cell>
          <cell r="I23">
            <v>518000</v>
          </cell>
          <cell r="J23">
            <v>917000</v>
          </cell>
          <cell r="K23">
            <v>1316000</v>
          </cell>
          <cell r="L23">
            <v>1715000</v>
          </cell>
          <cell r="M23">
            <v>62000</v>
          </cell>
        </row>
        <row r="26">
          <cell r="A26" t="str">
            <v>HZG Trassenverl.</v>
          </cell>
          <cell r="B26" t="str">
            <v>[kWh/a]</v>
          </cell>
          <cell r="C26">
            <v>0</v>
          </cell>
          <cell r="D26">
            <v>1681.92</v>
          </cell>
          <cell r="E26">
            <v>0</v>
          </cell>
          <cell r="F26">
            <v>0</v>
          </cell>
          <cell r="G26">
            <v>0</v>
          </cell>
          <cell r="H26">
            <v>0</v>
          </cell>
          <cell r="I26">
            <v>1681.92</v>
          </cell>
          <cell r="J26">
            <v>1681.92</v>
          </cell>
          <cell r="K26">
            <v>1681.92</v>
          </cell>
          <cell r="L26">
            <v>1681.92</v>
          </cell>
          <cell r="M26">
            <v>0</v>
          </cell>
        </row>
        <row r="30">
          <cell r="A30" t="str">
            <v>Summe Trassenverluste</v>
          </cell>
          <cell r="B30" t="str">
            <v>[kWh/a]</v>
          </cell>
          <cell r="C30">
            <v>0</v>
          </cell>
          <cell r="D30">
            <v>3048.48</v>
          </cell>
          <cell r="E30">
            <v>0</v>
          </cell>
          <cell r="F30">
            <v>0</v>
          </cell>
          <cell r="G30">
            <v>0</v>
          </cell>
          <cell r="H30">
            <v>0</v>
          </cell>
          <cell r="I30">
            <v>3048.48</v>
          </cell>
          <cell r="J30">
            <v>3048.48</v>
          </cell>
          <cell r="K30">
            <v>3048.48</v>
          </cell>
          <cell r="L30">
            <v>3048.48</v>
          </cell>
          <cell r="M30">
            <v>0</v>
          </cell>
        </row>
      </sheetData>
      <sheetData sheetId="9"/>
      <sheetData sheetId="10"/>
      <sheetData sheetId="11">
        <row r="7">
          <cell r="E7">
            <v>333333</v>
          </cell>
        </row>
      </sheetData>
      <sheetData sheetId="12"/>
      <sheetData sheetId="13"/>
      <sheetData sheetId="14"/>
      <sheetData sheetId="15">
        <row r="10">
          <cell r="D10">
            <v>0</v>
          </cell>
        </row>
        <row r="36">
          <cell r="D36">
            <v>1</v>
          </cell>
          <cell r="E36">
            <v>1</v>
          </cell>
          <cell r="F36">
            <v>25</v>
          </cell>
        </row>
        <row r="37">
          <cell r="D37">
            <v>47.290694251296713</v>
          </cell>
          <cell r="F37">
            <v>60.273972602739725</v>
          </cell>
        </row>
        <row r="41">
          <cell r="D41">
            <v>0</v>
          </cell>
          <cell r="E41">
            <v>0</v>
          </cell>
          <cell r="F41">
            <v>0</v>
          </cell>
        </row>
        <row r="42">
          <cell r="D42">
            <v>0</v>
          </cell>
          <cell r="E42">
            <v>0</v>
          </cell>
          <cell r="F42">
            <v>0</v>
          </cell>
        </row>
        <row r="43">
          <cell r="D43">
            <v>26.28</v>
          </cell>
          <cell r="E43">
            <v>4.3599999999999994</v>
          </cell>
          <cell r="F43">
            <v>26.28</v>
          </cell>
        </row>
        <row r="44">
          <cell r="D44">
            <v>26.28</v>
          </cell>
          <cell r="E44">
            <v>4.3599999999999994</v>
          </cell>
          <cell r="F44">
            <v>26.28</v>
          </cell>
        </row>
        <row r="45">
          <cell r="D45">
            <v>26.28</v>
          </cell>
          <cell r="E45">
            <v>4.3599999999999994</v>
          </cell>
          <cell r="F45">
            <v>26.28</v>
          </cell>
        </row>
        <row r="49">
          <cell r="D49">
            <v>0</v>
          </cell>
          <cell r="E49">
            <v>0</v>
          </cell>
          <cell r="F49">
            <v>0</v>
          </cell>
        </row>
        <row r="50">
          <cell r="D50">
            <v>0</v>
          </cell>
          <cell r="E50">
            <v>0</v>
          </cell>
          <cell r="F50">
            <v>0</v>
          </cell>
        </row>
        <row r="51">
          <cell r="D51">
            <v>0</v>
          </cell>
          <cell r="E51">
            <v>0</v>
          </cell>
          <cell r="F51">
            <v>0</v>
          </cell>
        </row>
        <row r="52">
          <cell r="D52">
            <v>0</v>
          </cell>
          <cell r="E52">
            <v>0</v>
          </cell>
          <cell r="F52">
            <v>0</v>
          </cell>
        </row>
        <row r="53">
          <cell r="D53">
            <v>26.28</v>
          </cell>
          <cell r="E53">
            <v>4.3599999999999994</v>
          </cell>
          <cell r="F53">
            <v>26.28</v>
          </cell>
        </row>
        <row r="54">
          <cell r="D54">
            <v>26.28</v>
          </cell>
          <cell r="E54">
            <v>4.3599999999999994</v>
          </cell>
          <cell r="F54" t="str">
            <v>-</v>
          </cell>
        </row>
        <row r="55">
          <cell r="D55">
            <v>26.28</v>
          </cell>
          <cell r="E55">
            <v>4.3599999999999994</v>
          </cell>
          <cell r="F55">
            <v>26.28</v>
          </cell>
        </row>
        <row r="56">
          <cell r="D56">
            <v>26.28</v>
          </cell>
          <cell r="E56">
            <v>4.3599999999999994</v>
          </cell>
          <cell r="F56" t="str">
            <v>-</v>
          </cell>
        </row>
        <row r="57">
          <cell r="D57">
            <v>26.28</v>
          </cell>
          <cell r="E57">
            <v>4.3599999999999994</v>
          </cell>
          <cell r="F57" t="str">
            <v>-</v>
          </cell>
        </row>
        <row r="65">
          <cell r="D65">
            <v>0</v>
          </cell>
        </row>
        <row r="66">
          <cell r="D66">
            <v>0</v>
          </cell>
        </row>
        <row r="96">
          <cell r="K96">
            <v>20</v>
          </cell>
        </row>
        <row r="98">
          <cell r="K98">
            <v>5686.6759179320397</v>
          </cell>
        </row>
        <row r="131">
          <cell r="J131" t="b">
            <v>1</v>
          </cell>
        </row>
      </sheetData>
      <sheetData sheetId="16"/>
      <sheetData sheetId="17"/>
      <sheetData sheetId="18"/>
      <sheetData sheetId="19">
        <row r="21">
          <cell r="B21">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ow r="9">
          <cell r="M9" t="str">
            <v>p(t)</v>
          </cell>
        </row>
        <row r="11">
          <cell r="D11">
            <v>8760</v>
          </cell>
        </row>
      </sheetData>
      <sheetData sheetId="33">
        <row r="15">
          <cell r="D15">
            <v>60.273972602739725</v>
          </cell>
        </row>
        <row r="100">
          <cell r="A100" t="str">
            <v>Bh-Ø</v>
          </cell>
          <cell r="B100">
            <v>5686.6759179320397</v>
          </cell>
          <cell r="C100">
            <v>3761.9082407485193</v>
          </cell>
          <cell r="D100">
            <v>2625.4161288846813</v>
          </cell>
          <cell r="E100">
            <v>1973.6822287363532</v>
          </cell>
          <cell r="F100">
            <v>1578.9457894736843</v>
          </cell>
          <cell r="G100">
            <v>55.199999999999996</v>
          </cell>
          <cell r="H100">
            <v>55.199999999999996</v>
          </cell>
        </row>
        <row r="117">
          <cell r="B117">
            <v>113733.51835864079</v>
          </cell>
          <cell r="C117">
            <v>150476.32962994077</v>
          </cell>
          <cell r="D117">
            <v>157524.96773308088</v>
          </cell>
          <cell r="E117">
            <v>157894.57829890825</v>
          </cell>
          <cell r="F117">
            <v>157894.57894736843</v>
          </cell>
          <cell r="G117">
            <v>184210.34210526317</v>
          </cell>
          <cell r="H117">
            <v>206766.71052631582</v>
          </cell>
        </row>
        <row r="135">
          <cell r="D135">
            <v>26.28</v>
          </cell>
        </row>
        <row r="136">
          <cell r="D136">
            <v>26.28</v>
          </cell>
        </row>
        <row r="137">
          <cell r="D137">
            <v>4.3599999999999994</v>
          </cell>
        </row>
        <row r="138">
          <cell r="D138">
            <v>4.3599999999999994</v>
          </cell>
        </row>
      </sheetData>
      <sheetData sheetId="34"/>
      <sheetData sheetId="35">
        <row r="9">
          <cell r="B9">
            <v>5686.6759179320397</v>
          </cell>
          <cell r="E9">
            <v>665.92075490938464</v>
          </cell>
        </row>
        <row r="68">
          <cell r="B68">
            <v>5686.6759179320397</v>
          </cell>
        </row>
      </sheetData>
      <sheetData sheetId="36"/>
      <sheetData sheetId="37"/>
      <sheetData sheetId="38">
        <row r="7">
          <cell r="C7">
            <v>5686.6759179320397</v>
          </cell>
          <cell r="G7">
            <v>2978.3240000000001</v>
          </cell>
        </row>
        <row r="9">
          <cell r="H9">
            <v>1.1892262189755407</v>
          </cell>
        </row>
      </sheetData>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Punkte"/>
      <sheetName val="Pumpe-3Punkte"/>
      <sheetName val="UPE 25-40"/>
      <sheetName val="UPE 25-60"/>
      <sheetName val="UPE 25-80"/>
      <sheetName val="25-80-Logstor"/>
      <sheetName val="25-80-Logstor-W"/>
      <sheetName val="UPE-Stufen"/>
      <sheetName val="Versuch"/>
      <sheetName val="Versuch (2)"/>
      <sheetName val="Vers65-120"/>
      <sheetName val="Vers65-120 (2)"/>
      <sheetName val="Vers65-120 (3)"/>
      <sheetName val="LKW-Wasch"/>
      <sheetName val="UPE 50-120"/>
      <sheetName val="P-Umrechn"/>
      <sheetName val="d-P-V"/>
      <sheetName val="Leitung"/>
      <sheetName val="Leitung 2"/>
      <sheetName val="dP=KV2"/>
      <sheetName val="BHKW-Pumpe"/>
      <sheetName val="Pumpe-3Punkte-Kessel"/>
    </sheetNames>
    <sheetDataSet>
      <sheetData sheetId="0"/>
      <sheetData sheetId="1"/>
      <sheetData sheetId="2" refreshError="1">
        <row r="4">
          <cell r="D4">
            <v>5</v>
          </cell>
        </row>
        <row r="5">
          <cell r="D5">
            <v>20</v>
          </cell>
        </row>
        <row r="6">
          <cell r="D6">
            <v>150</v>
          </cell>
        </row>
        <row r="7">
          <cell r="D7">
            <v>20</v>
          </cell>
        </row>
        <row r="8">
          <cell r="D8">
            <v>800</v>
          </cell>
        </row>
        <row r="9">
          <cell r="D9">
            <v>60</v>
          </cell>
        </row>
        <row r="10">
          <cell r="D10">
            <v>1.1400999999999999</v>
          </cell>
        </row>
        <row r="12">
          <cell r="D12">
            <v>0.21927901061310412</v>
          </cell>
        </row>
        <row r="13">
          <cell r="D13">
            <v>6.0910836281417809E-2</v>
          </cell>
        </row>
        <row r="14">
          <cell r="D14">
            <v>5.9722222222222225E-2</v>
          </cell>
        </row>
        <row r="17">
          <cell r="D17">
            <v>15</v>
          </cell>
        </row>
        <row r="19">
          <cell r="D19">
            <v>117.93607143801886</v>
          </cell>
        </row>
        <row r="20">
          <cell r="D20">
            <v>2358.721428760377</v>
          </cell>
        </row>
      </sheetData>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row r="4">
          <cell r="J4">
            <v>2.5000000000000001E-2</v>
          </cell>
        </row>
        <row r="5">
          <cell r="J5">
            <v>1</v>
          </cell>
        </row>
        <row r="6">
          <cell r="J6">
            <v>6.3</v>
          </cell>
        </row>
        <row r="7">
          <cell r="J7">
            <v>1</v>
          </cell>
        </row>
      </sheetData>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heetName val="Str-B2"/>
      <sheetName val="Str-Rück"/>
      <sheetName val="Zähl8 (2)"/>
      <sheetName val="Bilanz"/>
      <sheetName val="Monat"/>
      <sheetName val="Kom"/>
      <sheetName val="Zähl6 (2)"/>
    </sheetNames>
    <sheetDataSet>
      <sheetData sheetId="0"/>
      <sheetData sheetId="1"/>
      <sheetData sheetId="2"/>
      <sheetData sheetId="3">
        <row r="1">
          <cell r="D1">
            <v>8.4600000000000009</v>
          </cell>
        </row>
      </sheetData>
      <sheetData sheetId="4"/>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ax-neu"/>
      <sheetName val="Solarzähler"/>
      <sheetName val="BHKW 1"/>
      <sheetName val="Zähler"/>
      <sheetName val="Zähl8"/>
      <sheetName val="Gas"/>
      <sheetName val="Str-B2"/>
      <sheetName val="Str-Rück"/>
      <sheetName val="Strom"/>
      <sheetName val="Strom 2"/>
      <sheetName val="Bilanz"/>
      <sheetName val="Öko01"/>
      <sheetName val="Öko00"/>
      <sheetName val="Öko00Za"/>
      <sheetName val="Öko99"/>
      <sheetName val="Verbrauch"/>
      <sheetName val="Monat"/>
      <sheetName val="Kom97"/>
      <sheetName val="Monat-Gas"/>
      <sheetName val="Stadtw-Gas"/>
      <sheetName val="KomZoll"/>
      <sheetName val="Steuereinsp"/>
      <sheetName val="Öko (2)"/>
      <sheetName val="Stadtw-Gas (2)"/>
    </sheetNames>
    <sheetDataSet>
      <sheetData sheetId="0"/>
      <sheetData sheetId="1"/>
      <sheetData sheetId="2"/>
      <sheetData sheetId="3"/>
      <sheetData sheetId="4">
        <row r="1">
          <cell r="D1">
            <v>8.4600000000000009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esdauerlinie-1"/>
      <sheetName val="Jahresdauerlinie-2"/>
      <sheetName val="Jahresdauerlinie-4-die isse4 "/>
      <sheetName val="Jahresdauerlinie-3-die isses"/>
      <sheetName val="Jahresdauerlinie-3-isses-alt"/>
      <sheetName val="Text"/>
      <sheetName val="Jahresdauerlinie-für Word"/>
      <sheetName val="Stomeigenbedarfsdeckung"/>
    </sheetNames>
    <sheetDataSet>
      <sheetData sheetId="0"/>
      <sheetData sheetId="1" refreshError="1">
        <row r="12">
          <cell r="D12">
            <v>0.22</v>
          </cell>
        </row>
        <row r="13">
          <cell r="D13">
            <v>0.73</v>
          </cell>
        </row>
        <row r="14">
          <cell r="D14">
            <v>0.78</v>
          </cell>
        </row>
      </sheetData>
      <sheetData sheetId="2"/>
      <sheetData sheetId="3" refreshError="1">
        <row r="5">
          <cell r="D5">
            <v>8760</v>
          </cell>
        </row>
        <row r="21">
          <cell r="D21">
            <v>0.51396941339494306</v>
          </cell>
        </row>
      </sheetData>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preise"/>
      <sheetName val="E-Tarife"/>
      <sheetName val="FW-Tarife"/>
      <sheetName val="BHKW-Dat."/>
      <sheetName val="Kessel-Dat."/>
      <sheetName val="Investition"/>
      <sheetName val="MONATS.XLS"/>
      <sheetName val="Energiedaten"/>
      <sheetName val="INV_VA1.XLS"/>
      <sheetName val="DECKBLATT"/>
      <sheetName val="Ausl.-th."/>
      <sheetName val="Ausl.-el."/>
      <sheetName val="Barwert"/>
      <sheetName val="Stromkosten"/>
      <sheetName val="Wärmekosten"/>
      <sheetName val="Schadstoffbilanz"/>
      <sheetName val="Sensitivität"/>
      <sheetName val="BHKW-B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6">
          <cell r="K96">
            <v>30</v>
          </cell>
        </row>
        <row r="98">
          <cell r="K98">
            <v>5923.9247079846373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ekontor"/>
      <sheetName val="Angebot 3.12.1997"/>
      <sheetName val="Allgemeine Vertragsbedingungen "/>
      <sheetName val="Angebot 3.9.1997"/>
      <sheetName val="Heizkörper"/>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iekontor"/>
      <sheetName val="Kopfbogen"/>
      <sheetName val="Muster-Angebot"/>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rte für20 BHKW-Friesen"/>
      <sheetName val="Jahresdauerlinie-4"/>
      <sheetName val="Geradengleichung"/>
      <sheetName val="Wärmebedarf-Abschätzung"/>
      <sheetName val="Fernwärmepreis"/>
      <sheetName val="JDL-Strom-Gegenrechnung"/>
      <sheetName val="BHKW-Wirtschaftlichk-gewerblich"/>
      <sheetName val="Barwertmethode-statisch"/>
      <sheetName val="Barwert-Tabelle"/>
      <sheetName val="Öko-Bilanz"/>
      <sheetName val="BHKW-Wirtslk.-G15-privat "/>
      <sheetName val="BHKW-Daten-Näherung"/>
      <sheetName val="Förderung proklima"/>
      <sheetName val="BHKW-Förderung-BMU-BAFA-08"/>
      <sheetName val="BHKW-Förder-prokl-Übersicht"/>
      <sheetName val="BHKW-Daten-Beispiele"/>
      <sheetName val="Variatition"/>
    </sheetNames>
    <sheetDataSet>
      <sheetData sheetId="0" refreshError="1"/>
      <sheetData sheetId="1" refreshError="1"/>
      <sheetData sheetId="2" refreshError="1"/>
      <sheetData sheetId="3" refreshError="1"/>
      <sheetData sheetId="4" refreshError="1"/>
      <sheetData sheetId="5" refreshError="1">
        <row r="31">
          <cell r="D31">
            <v>0.28388447360851221</v>
          </cell>
          <cell r="E31">
            <v>0.28388447360851221</v>
          </cell>
          <cell r="F31">
            <v>0.28388447360851221</v>
          </cell>
        </row>
        <row r="37">
          <cell r="D37">
            <v>1</v>
          </cell>
          <cell r="F37">
            <v>0.69159975582199495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F24" sqref="F24"/>
    </sheetView>
  </sheetViews>
  <sheetFormatPr baseColWidth="10" defaultRowHeight="15" x14ac:dyDescent="0.25"/>
  <cols>
    <col min="1" max="1" width="19.85546875" customWidth="1"/>
    <col min="3" max="3" width="11.42578125" style="16"/>
    <col min="5" max="5" width="11.42578125" style="16"/>
    <col min="12" max="12" width="12.7109375" customWidth="1"/>
    <col min="13" max="13" width="15.140625" customWidth="1"/>
  </cols>
  <sheetData>
    <row r="1" spans="1:13" s="16" customFormat="1" x14ac:dyDescent="0.25"/>
    <row r="2" spans="1:13" ht="18.75" x14ac:dyDescent="0.3">
      <c r="A2" s="130" t="s">
        <v>457</v>
      </c>
    </row>
    <row r="3" spans="1:13" ht="18" x14ac:dyDescent="0.35">
      <c r="A3" s="10" t="s">
        <v>456</v>
      </c>
      <c r="B3" s="10" t="s">
        <v>475</v>
      </c>
      <c r="C3" s="10" t="s">
        <v>476</v>
      </c>
      <c r="D3" s="281" t="s">
        <v>465</v>
      </c>
      <c r="E3" s="281" t="s">
        <v>466</v>
      </c>
      <c r="F3" s="281" t="s">
        <v>467</v>
      </c>
      <c r="G3" s="281" t="s">
        <v>468</v>
      </c>
    </row>
    <row r="4" spans="1:13" ht="18" customHeight="1" x14ac:dyDescent="0.25">
      <c r="A4" t="s">
        <v>458</v>
      </c>
      <c r="B4">
        <v>16</v>
      </c>
      <c r="C4" s="16">
        <v>5</v>
      </c>
      <c r="D4" s="8">
        <v>0.315</v>
      </c>
      <c r="E4" s="8">
        <v>0.26500000000000001</v>
      </c>
      <c r="F4" s="8">
        <v>1.01</v>
      </c>
      <c r="G4" s="8">
        <v>0.97</v>
      </c>
      <c r="I4" s="579" t="s">
        <v>463</v>
      </c>
      <c r="J4" s="579"/>
      <c r="K4" s="579"/>
      <c r="L4" s="579"/>
      <c r="M4" s="579"/>
    </row>
    <row r="5" spans="1:13" ht="15" customHeight="1" x14ac:dyDescent="0.25">
      <c r="A5" t="s">
        <v>459</v>
      </c>
      <c r="B5">
        <v>20</v>
      </c>
      <c r="C5" s="16">
        <v>8</v>
      </c>
      <c r="D5" s="8">
        <v>0.315</v>
      </c>
      <c r="E5" s="8">
        <v>0.26500000000000001</v>
      </c>
      <c r="F5" s="8">
        <v>1.05</v>
      </c>
      <c r="G5" s="8">
        <v>0.99</v>
      </c>
      <c r="I5" s="579"/>
      <c r="J5" s="579"/>
      <c r="K5" s="579"/>
      <c r="L5" s="579"/>
      <c r="M5" s="579"/>
    </row>
    <row r="6" spans="1:13" x14ac:dyDescent="0.25">
      <c r="A6" t="s">
        <v>460</v>
      </c>
      <c r="B6">
        <v>22</v>
      </c>
      <c r="C6" s="16">
        <v>10</v>
      </c>
      <c r="D6" s="8">
        <v>0.315</v>
      </c>
      <c r="E6" s="8"/>
      <c r="F6" s="8">
        <v>1.05</v>
      </c>
      <c r="G6" s="8">
        <v>0.99</v>
      </c>
      <c r="I6" s="579"/>
      <c r="J6" s="579"/>
      <c r="K6" s="579"/>
      <c r="L6" s="579"/>
      <c r="M6" s="579"/>
    </row>
    <row r="7" spans="1:13" x14ac:dyDescent="0.25">
      <c r="A7" t="s">
        <v>461</v>
      </c>
      <c r="B7">
        <v>24</v>
      </c>
      <c r="C7" s="16">
        <v>10</v>
      </c>
      <c r="D7" s="8">
        <v>0.30499999999999999</v>
      </c>
      <c r="E7" s="8">
        <v>0.23499999999999999</v>
      </c>
      <c r="F7" s="8">
        <v>1.0049999999999999</v>
      </c>
      <c r="G7" s="8">
        <v>0.97</v>
      </c>
      <c r="I7" s="579"/>
      <c r="J7" s="579"/>
      <c r="K7" s="579"/>
      <c r="L7" s="579"/>
      <c r="M7" s="579"/>
    </row>
    <row r="8" spans="1:13" x14ac:dyDescent="0.25">
      <c r="A8" t="s">
        <v>462</v>
      </c>
      <c r="B8">
        <v>34</v>
      </c>
      <c r="C8" s="16">
        <v>14</v>
      </c>
      <c r="D8" s="8">
        <v>0.315</v>
      </c>
      <c r="E8" s="8">
        <v>0.255</v>
      </c>
      <c r="F8" s="8">
        <v>1.038</v>
      </c>
      <c r="G8" s="8">
        <v>0.98499999999999999</v>
      </c>
      <c r="I8" s="579"/>
      <c r="J8" s="579"/>
      <c r="K8" s="579"/>
      <c r="L8" s="579"/>
      <c r="M8" s="579"/>
    </row>
    <row r="10" spans="1:13" s="16" customFormat="1" ht="18.75" x14ac:dyDescent="0.3">
      <c r="A10" s="130" t="s">
        <v>464</v>
      </c>
    </row>
    <row r="11" spans="1:13" ht="18" x14ac:dyDescent="0.35">
      <c r="A11" s="10" t="s">
        <v>456</v>
      </c>
      <c r="B11" s="10" t="s">
        <v>475</v>
      </c>
      <c r="C11" s="281" t="s">
        <v>465</v>
      </c>
      <c r="D11" s="281" t="s">
        <v>469</v>
      </c>
      <c r="E11" s="281" t="s">
        <v>470</v>
      </c>
    </row>
    <row r="12" spans="1:13" x14ac:dyDescent="0.25">
      <c r="A12" t="s">
        <v>472</v>
      </c>
      <c r="B12" s="128">
        <v>5.5</v>
      </c>
      <c r="C12" s="8">
        <v>0.27</v>
      </c>
      <c r="D12" s="8"/>
      <c r="E12" s="8">
        <v>0.88</v>
      </c>
    </row>
    <row r="13" spans="1:13" x14ac:dyDescent="0.25">
      <c r="A13" t="s">
        <v>471</v>
      </c>
      <c r="B13" s="128">
        <v>5.5</v>
      </c>
      <c r="C13" s="8">
        <v>0.27</v>
      </c>
      <c r="D13" s="8">
        <v>0.99</v>
      </c>
      <c r="E13" s="8"/>
    </row>
    <row r="14" spans="1:13" x14ac:dyDescent="0.25">
      <c r="A14" t="s">
        <v>473</v>
      </c>
      <c r="B14" s="128">
        <v>5</v>
      </c>
      <c r="C14" s="8">
        <v>0.26</v>
      </c>
      <c r="D14" s="8"/>
      <c r="E14" s="8">
        <v>0.89</v>
      </c>
    </row>
    <row r="15" spans="1:13" x14ac:dyDescent="0.25">
      <c r="A15" s="16" t="s">
        <v>474</v>
      </c>
      <c r="B15" s="128">
        <v>5</v>
      </c>
      <c r="C15" s="8">
        <v>0.26</v>
      </c>
      <c r="D15" s="8">
        <v>1</v>
      </c>
      <c r="E15" s="8"/>
    </row>
  </sheetData>
  <sheetProtection sheet="1" objects="1" scenarios="1"/>
  <mergeCells count="1">
    <mergeCell ref="I4:M8"/>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91"/>
  <sheetViews>
    <sheetView zoomScaleNormal="100" workbookViewId="0">
      <selection activeCell="I29" sqref="I29"/>
    </sheetView>
  </sheetViews>
  <sheetFormatPr baseColWidth="10" defaultRowHeight="15" x14ac:dyDescent="0.25"/>
  <cols>
    <col min="1" max="1" width="29.5703125" customWidth="1"/>
    <col min="2" max="2" width="11.7109375" customWidth="1"/>
    <col min="3" max="3" width="10.140625" customWidth="1"/>
    <col min="4" max="4" width="10" customWidth="1"/>
    <col min="5" max="5" width="9.42578125" customWidth="1"/>
    <col min="6" max="6" width="8.5703125" customWidth="1"/>
    <col min="7" max="7" width="8.85546875" customWidth="1"/>
    <col min="8" max="8" width="16.5703125" customWidth="1"/>
    <col min="11" max="11" width="7" customWidth="1"/>
    <col min="12" max="12" width="13.42578125" style="35" customWidth="1"/>
    <col min="13" max="13" width="14.28515625" style="35" customWidth="1"/>
    <col min="14" max="19" width="11.42578125" style="35"/>
  </cols>
  <sheetData>
    <row r="1" spans="1:19" ht="18.75" x14ac:dyDescent="0.3">
      <c r="A1" s="130" t="s">
        <v>33</v>
      </c>
      <c r="C1" s="480" t="s">
        <v>637</v>
      </c>
      <c r="L1" s="35" t="s">
        <v>267</v>
      </c>
    </row>
    <row r="2" spans="1:19" x14ac:dyDescent="0.25">
      <c r="H2" s="653" t="s">
        <v>21</v>
      </c>
    </row>
    <row r="3" spans="1:19" ht="17.25" x14ac:dyDescent="0.25">
      <c r="A3" s="10" t="s">
        <v>34</v>
      </c>
      <c r="H3" s="653"/>
      <c r="I3" t="s">
        <v>125</v>
      </c>
      <c r="M3" s="35" t="s">
        <v>30</v>
      </c>
      <c r="N3" s="35" t="s">
        <v>113</v>
      </c>
      <c r="O3" s="35" t="s">
        <v>114</v>
      </c>
      <c r="P3" s="35" t="s">
        <v>115</v>
      </c>
      <c r="Q3" s="35" t="s">
        <v>116</v>
      </c>
      <c r="R3" s="35" t="s">
        <v>127</v>
      </c>
    </row>
    <row r="4" spans="1:19" ht="18" x14ac:dyDescent="0.35">
      <c r="A4" t="s">
        <v>12</v>
      </c>
      <c r="B4" s="19">
        <f>Eingabe!B11</f>
        <v>515000</v>
      </c>
      <c r="H4" t="s">
        <v>22</v>
      </c>
      <c r="L4" s="35" t="s">
        <v>128</v>
      </c>
      <c r="M4" s="61">
        <f>IF(Eingabe!$B$31&gt;='Auslegung thermisch'!B46,'Auslegung thermisch'!B57,"")</f>
        <v>5428.9375203494401</v>
      </c>
      <c r="N4" s="61" t="str">
        <f>IF(Eingabe!$B$31&gt;='Auslegung thermisch'!C46,'Auslegung thermisch'!C57,"")</f>
        <v/>
      </c>
      <c r="O4" s="61" t="str">
        <f>IF(Eingabe!$B$31&gt;='Auslegung thermisch'!D46,'Auslegung thermisch'!D57,"")</f>
        <v/>
      </c>
      <c r="P4" s="61" t="str">
        <f>IF(Eingabe!$B$31&gt;='Auslegung thermisch'!E46,'Auslegung thermisch'!E57,"")</f>
        <v/>
      </c>
      <c r="Q4" s="61" t="str">
        <f>IF(Eingabe!$B$31&gt;='Auslegung thermisch'!F46,'Auslegung thermisch'!F57,"")</f>
        <v/>
      </c>
      <c r="R4" s="61" t="str">
        <f>IF(Eingabe!$B$31&gt;='Auslegung thermisch'!G46,'Auslegung thermisch'!G57,"")</f>
        <v/>
      </c>
      <c r="S4" s="61"/>
    </row>
    <row r="5" spans="1:19" ht="18" x14ac:dyDescent="0.35">
      <c r="A5" t="s">
        <v>3</v>
      </c>
      <c r="B5" s="45">
        <f>Eingabe!B15</f>
        <v>264.55479452054794</v>
      </c>
      <c r="H5" t="s">
        <v>24</v>
      </c>
      <c r="I5" t="s">
        <v>25</v>
      </c>
      <c r="M5" s="35">
        <v>0</v>
      </c>
      <c r="N5" s="35">
        <v>0</v>
      </c>
      <c r="O5" s="35">
        <v>0</v>
      </c>
      <c r="P5" s="35">
        <v>0</v>
      </c>
      <c r="Q5" s="35">
        <v>0</v>
      </c>
      <c r="R5" s="35">
        <v>0</v>
      </c>
    </row>
    <row r="6" spans="1:19" ht="18" x14ac:dyDescent="0.35">
      <c r="A6" s="1" t="s">
        <v>10</v>
      </c>
      <c r="B6" s="17">
        <f>B4/B8</f>
        <v>58.789954337899545</v>
      </c>
      <c r="H6" s="7" t="s">
        <v>17</v>
      </c>
      <c r="I6" s="5">
        <f>B7/B5</f>
        <v>0</v>
      </c>
      <c r="J6" s="5" t="s">
        <v>123</v>
      </c>
      <c r="L6" s="35" t="s">
        <v>233</v>
      </c>
      <c r="M6" s="35">
        <f>IF(Eingabe!$B$31&gt;='Auslegung thermisch'!B46,'Auslegung thermisch'!B50,"")</f>
        <v>0.27335531925823187</v>
      </c>
      <c r="N6" s="35" t="str">
        <f>IF(Eingabe!$B$31&gt;='Auslegung thermisch'!C46,'Auslegung thermisch'!C50,"")</f>
        <v/>
      </c>
      <c r="O6" s="35" t="str">
        <f>IF(Eingabe!$B$31&gt;='Auslegung thermisch'!D46,'Auslegung thermisch'!D50,"")</f>
        <v/>
      </c>
      <c r="P6" s="35" t="str">
        <f>IF(Eingabe!$B$31&gt;='Auslegung thermisch'!E46,'Auslegung thermisch'!E50,"")</f>
        <v/>
      </c>
      <c r="Q6" s="35" t="str">
        <f>IF(Eingabe!$B$31&gt;='Auslegung thermisch'!F46,'Auslegung thermisch'!F50,"")</f>
        <v/>
      </c>
      <c r="R6" s="35" t="str">
        <f>IF(Eingabe!$B$31&gt;='Auslegung thermisch'!G46,'Auslegung thermisch'!G50,"")</f>
        <v/>
      </c>
    </row>
    <row r="7" spans="1:19" ht="18" x14ac:dyDescent="0.35">
      <c r="A7" s="1" t="s">
        <v>11</v>
      </c>
      <c r="B7" s="17">
        <f>Eingabe!B14</f>
        <v>0</v>
      </c>
      <c r="H7" s="7" t="s">
        <v>16</v>
      </c>
      <c r="I7" s="6">
        <f>B6/B5</f>
        <v>0.22222222222222224</v>
      </c>
      <c r="J7" s="5" t="s">
        <v>124</v>
      </c>
      <c r="R7" s="35" t="s">
        <v>234</v>
      </c>
      <c r="S7" s="35">
        <f ca="1">B30/B5</f>
        <v>0.27335531925823187</v>
      </c>
    </row>
    <row r="8" spans="1:19" x14ac:dyDescent="0.25">
      <c r="A8" s="1" t="s">
        <v>7</v>
      </c>
      <c r="B8" s="18">
        <f>Eingabe!B13</f>
        <v>8760</v>
      </c>
      <c r="H8" s="7" t="s">
        <v>18</v>
      </c>
      <c r="I8" s="6">
        <f>(I7-I6)/(1-I7)</f>
        <v>0.28571428571428575</v>
      </c>
      <c r="J8" s="5" t="s">
        <v>14</v>
      </c>
      <c r="M8" s="35" t="s">
        <v>249</v>
      </c>
      <c r="N8" s="35" t="s">
        <v>250</v>
      </c>
      <c r="O8" s="35" t="s">
        <v>251</v>
      </c>
      <c r="P8" s="35" t="s">
        <v>252</v>
      </c>
      <c r="Q8" s="35" t="s">
        <v>253</v>
      </c>
      <c r="R8" s="35" t="s">
        <v>254</v>
      </c>
    </row>
    <row r="9" spans="1:19" x14ac:dyDescent="0.25">
      <c r="H9" s="7" t="s">
        <v>19</v>
      </c>
      <c r="I9" s="5">
        <f>1-I6</f>
        <v>1</v>
      </c>
      <c r="J9" s="5" t="s">
        <v>15</v>
      </c>
      <c r="L9" s="35" t="s">
        <v>128</v>
      </c>
      <c r="M9" s="61">
        <f ca="1">IF(Eingabe!$B$47&gt;=B65,B78,"")</f>
        <v>611.9651315307899</v>
      </c>
      <c r="N9" s="61" t="str">
        <f>IF(Eingabe!$B$47&gt;=C65,C78,"")</f>
        <v/>
      </c>
      <c r="O9" s="61" t="str">
        <f>IF(Eingabe!$B$47&gt;=D65,D78,"")</f>
        <v/>
      </c>
      <c r="P9" s="61" t="str">
        <f>IF(Eingabe!$B$47&gt;=E65,E78,"")</f>
        <v/>
      </c>
      <c r="Q9" s="61" t="str">
        <f>IF(Eingabe!$B$47&gt;=F65,F78,"")</f>
        <v/>
      </c>
      <c r="R9" s="61" t="str">
        <f>IF(Eingabe!$B$47&gt;=G65,G78,"")</f>
        <v/>
      </c>
    </row>
    <row r="10" spans="1:19" ht="18" x14ac:dyDescent="0.35">
      <c r="L10" s="35" t="s">
        <v>233</v>
      </c>
      <c r="M10" s="35">
        <f ca="1">IF(Eingabe!$B$47&gt;=B65,B69,"")</f>
        <v>1.029342374274413</v>
      </c>
      <c r="N10" s="35" t="str">
        <f>IF(Eingabe!$B$47&gt;=C65,C69,"")</f>
        <v/>
      </c>
      <c r="O10" s="35" t="str">
        <f>IF(Eingabe!$B$47&gt;=D65,D69,"")</f>
        <v/>
      </c>
      <c r="P10" s="35" t="str">
        <f>IF(Eingabe!$B$47&gt;=E65,E69,"")</f>
        <v/>
      </c>
      <c r="Q10" s="35" t="str">
        <f>IF(Eingabe!$B$47&gt;=F65,F69,"")</f>
        <v/>
      </c>
      <c r="R10" s="35" t="str">
        <f>IF(Eingabe!$B$47&gt;=G65,G69,"")</f>
        <v/>
      </c>
    </row>
    <row r="13" spans="1:19" ht="18" x14ac:dyDescent="0.35">
      <c r="L13" s="35" t="s">
        <v>20</v>
      </c>
      <c r="M13" s="35" t="s">
        <v>23</v>
      </c>
      <c r="N13" s="35" t="s">
        <v>26</v>
      </c>
      <c r="O13" s="35" t="s">
        <v>235</v>
      </c>
      <c r="P13" s="35" t="s">
        <v>27</v>
      </c>
      <c r="Q13" s="35" t="s">
        <v>236</v>
      </c>
      <c r="R13" s="35" t="s">
        <v>237</v>
      </c>
      <c r="S13" s="35" t="s">
        <v>238</v>
      </c>
    </row>
    <row r="14" spans="1:19" x14ac:dyDescent="0.25">
      <c r="L14" s="62">
        <v>0</v>
      </c>
      <c r="M14" s="35">
        <f t="shared" ref="M14:M45" si="0">IF(L14&gt;$B$8,$B$8,L14)</f>
        <v>0</v>
      </c>
      <c r="N14" s="35">
        <f>M14/$B$8</f>
        <v>0</v>
      </c>
      <c r="O14" s="35">
        <f>P14*$B$5</f>
        <v>264.55479452054794</v>
      </c>
      <c r="P14" s="63">
        <f>IF(N14=1,0,1-$I$9*N14^$I$8)</f>
        <v>1</v>
      </c>
      <c r="Q14" s="35">
        <f t="shared" ref="Q14:Q77" si="1">IF(M14&lt;=$B$57,$B$50,0)</f>
        <v>0.27335531925823187</v>
      </c>
      <c r="R14" s="35">
        <f>Q14*$B$5</f>
        <v>72.317460317460316</v>
      </c>
      <c r="S14" s="35">
        <f>IF(O14&gt;$B$47,$B$47,O14)</f>
        <v>72.317460317460316</v>
      </c>
    </row>
    <row r="15" spans="1:19" x14ac:dyDescent="0.25">
      <c r="L15" s="62">
        <v>10</v>
      </c>
      <c r="M15" s="35">
        <f t="shared" si="0"/>
        <v>10</v>
      </c>
      <c r="N15" s="35">
        <f t="shared" ref="N15:N78" si="2">M15/$B$8</f>
        <v>1.1415525114155251E-3</v>
      </c>
      <c r="O15" s="35">
        <f t="shared" ref="O15:O78" si="3">P15*$B$5</f>
        <v>226.37793694619069</v>
      </c>
      <c r="P15" s="63">
        <f t="shared" ref="P15:P78" si="4">IF(N15=1,0,1-$I$9*N15^$I$8)</f>
        <v>0.85569394936294729</v>
      </c>
      <c r="Q15" s="35">
        <f t="shared" si="1"/>
        <v>0.27335531925823187</v>
      </c>
      <c r="R15" s="35">
        <f t="shared" ref="R15:R78" si="5">Q15*$B$5</f>
        <v>72.317460317460316</v>
      </c>
      <c r="S15" s="35">
        <f t="shared" ref="S15:S77" si="6">IF(O15&gt;$B$47,$B$47,O15)</f>
        <v>72.317460317460316</v>
      </c>
    </row>
    <row r="16" spans="1:19" x14ac:dyDescent="0.25">
      <c r="L16" s="62">
        <v>20</v>
      </c>
      <c r="M16" s="35">
        <f t="shared" si="0"/>
        <v>20</v>
      </c>
      <c r="N16" s="35">
        <f t="shared" si="2"/>
        <v>2.2831050228310501E-3</v>
      </c>
      <c r="O16" s="35">
        <f t="shared" si="3"/>
        <v>218.01668386278689</v>
      </c>
      <c r="P16" s="63">
        <f t="shared" si="4"/>
        <v>0.8240889538891103</v>
      </c>
      <c r="Q16" s="35">
        <f t="shared" si="1"/>
        <v>0.27335531925823187</v>
      </c>
      <c r="R16" s="35">
        <f t="shared" si="5"/>
        <v>72.317460317460316</v>
      </c>
      <c r="S16" s="35">
        <f t="shared" si="6"/>
        <v>72.317460317460316</v>
      </c>
    </row>
    <row r="17" spans="1:19" x14ac:dyDescent="0.25">
      <c r="L17" s="62">
        <v>30</v>
      </c>
      <c r="M17" s="35">
        <f t="shared" si="0"/>
        <v>30</v>
      </c>
      <c r="N17" s="35">
        <f t="shared" si="2"/>
        <v>3.4246575342465752E-3</v>
      </c>
      <c r="O17" s="35">
        <f t="shared" si="3"/>
        <v>212.30067476667318</v>
      </c>
      <c r="P17" s="63">
        <f t="shared" si="4"/>
        <v>0.80248280947402684</v>
      </c>
      <c r="Q17" s="35">
        <f t="shared" si="1"/>
        <v>0.27335531925823187</v>
      </c>
      <c r="R17" s="35">
        <f t="shared" si="5"/>
        <v>72.317460317460316</v>
      </c>
      <c r="S17" s="35">
        <f t="shared" si="6"/>
        <v>72.317460317460316</v>
      </c>
    </row>
    <row r="18" spans="1:19" x14ac:dyDescent="0.25">
      <c r="L18" s="62">
        <v>40</v>
      </c>
      <c r="M18" s="35">
        <f t="shared" si="0"/>
        <v>40</v>
      </c>
      <c r="N18" s="35">
        <f t="shared" si="2"/>
        <v>4.5662100456621002E-3</v>
      </c>
      <c r="O18" s="35">
        <f t="shared" si="3"/>
        <v>207.82420218785839</v>
      </c>
      <c r="P18" s="63">
        <f t="shared" si="4"/>
        <v>0.78556203286543236</v>
      </c>
      <c r="Q18" s="35">
        <f t="shared" si="1"/>
        <v>0.27335531925823187</v>
      </c>
      <c r="R18" s="35">
        <f t="shared" si="5"/>
        <v>72.317460317460316</v>
      </c>
      <c r="S18" s="35">
        <f t="shared" si="6"/>
        <v>72.317460317460316</v>
      </c>
    </row>
    <row r="19" spans="1:19" x14ac:dyDescent="0.25">
      <c r="L19" s="62">
        <v>50</v>
      </c>
      <c r="M19" s="35">
        <f t="shared" si="0"/>
        <v>50</v>
      </c>
      <c r="N19" s="35">
        <f t="shared" si="2"/>
        <v>5.7077625570776253E-3</v>
      </c>
      <c r="O19" s="35">
        <f t="shared" si="3"/>
        <v>204.08953889319199</v>
      </c>
      <c r="P19" s="63">
        <f t="shared" si="4"/>
        <v>0.77144524733737296</v>
      </c>
      <c r="Q19" s="35">
        <f t="shared" si="1"/>
        <v>0.27335531925823187</v>
      </c>
      <c r="R19" s="35">
        <f t="shared" si="5"/>
        <v>72.317460317460316</v>
      </c>
      <c r="S19" s="35">
        <f t="shared" si="6"/>
        <v>72.317460317460316</v>
      </c>
    </row>
    <row r="20" spans="1:19" x14ac:dyDescent="0.25">
      <c r="L20" s="62">
        <v>60</v>
      </c>
      <c r="M20" s="35">
        <f t="shared" si="0"/>
        <v>60</v>
      </c>
      <c r="N20" s="35">
        <f t="shared" si="2"/>
        <v>6.8493150684931503E-3</v>
      </c>
      <c r="O20" s="35">
        <f t="shared" si="3"/>
        <v>200.85630905213878</v>
      </c>
      <c r="P20" s="63">
        <f t="shared" si="4"/>
        <v>0.75922384780873176</v>
      </c>
      <c r="Q20" s="35">
        <f t="shared" si="1"/>
        <v>0.27335531925823187</v>
      </c>
      <c r="R20" s="35">
        <f t="shared" si="5"/>
        <v>72.317460317460316</v>
      </c>
      <c r="S20" s="35">
        <f t="shared" si="6"/>
        <v>72.317460317460316</v>
      </c>
    </row>
    <row r="21" spans="1:19" x14ac:dyDescent="0.25">
      <c r="L21" s="62">
        <v>70</v>
      </c>
      <c r="M21" s="35">
        <f t="shared" si="0"/>
        <v>70</v>
      </c>
      <c r="N21" s="35">
        <f t="shared" si="2"/>
        <v>7.9908675799086754E-3</v>
      </c>
      <c r="O21" s="35">
        <f t="shared" si="3"/>
        <v>197.98813544814666</v>
      </c>
      <c r="P21" s="63">
        <f t="shared" si="4"/>
        <v>0.748382337227946</v>
      </c>
      <c r="Q21" s="35">
        <f t="shared" si="1"/>
        <v>0.27335531925823187</v>
      </c>
      <c r="R21" s="35">
        <f t="shared" si="5"/>
        <v>72.317460317460316</v>
      </c>
      <c r="S21" s="35">
        <f t="shared" si="6"/>
        <v>72.317460317460316</v>
      </c>
    </row>
    <row r="22" spans="1:19" x14ac:dyDescent="0.25">
      <c r="L22" s="62">
        <v>80</v>
      </c>
      <c r="M22" s="35">
        <f t="shared" si="0"/>
        <v>80</v>
      </c>
      <c r="N22" s="35">
        <f t="shared" si="2"/>
        <v>9.1324200913242004E-3</v>
      </c>
      <c r="O22" s="35">
        <f t="shared" si="3"/>
        <v>195.39942785589164</v>
      </c>
      <c r="P22" s="63">
        <f t="shared" si="4"/>
        <v>0.73859719008311142</v>
      </c>
      <c r="Q22" s="35">
        <f t="shared" si="1"/>
        <v>0.27335531925823187</v>
      </c>
      <c r="R22" s="35">
        <f t="shared" si="5"/>
        <v>72.317460317460316</v>
      </c>
      <c r="S22" s="35">
        <f t="shared" si="6"/>
        <v>72.317460317460316</v>
      </c>
    </row>
    <row r="23" spans="1:19" x14ac:dyDescent="0.25">
      <c r="L23" s="62">
        <v>90</v>
      </c>
      <c r="M23" s="35">
        <f t="shared" si="0"/>
        <v>90</v>
      </c>
      <c r="N23" s="35">
        <f t="shared" si="2"/>
        <v>1.0273972602739725E-2</v>
      </c>
      <c r="O23" s="35">
        <f t="shared" si="3"/>
        <v>193.03258958437453</v>
      </c>
      <c r="P23" s="63">
        <f t="shared" si="4"/>
        <v>0.72965069461019239</v>
      </c>
      <c r="Q23" s="35">
        <f t="shared" si="1"/>
        <v>0.27335531925823187</v>
      </c>
      <c r="R23" s="35">
        <f t="shared" si="5"/>
        <v>72.317460317460316</v>
      </c>
      <c r="S23" s="35">
        <f t="shared" si="6"/>
        <v>72.317460317460316</v>
      </c>
    </row>
    <row r="24" spans="1:19" x14ac:dyDescent="0.25">
      <c r="L24" s="62">
        <v>100</v>
      </c>
      <c r="M24" s="35">
        <f t="shared" si="0"/>
        <v>100</v>
      </c>
      <c r="N24" s="35">
        <f t="shared" si="2"/>
        <v>1.1415525114155251E-2</v>
      </c>
      <c r="O24" s="35">
        <f t="shared" si="3"/>
        <v>190.84682230583704</v>
      </c>
      <c r="P24" s="63">
        <f t="shared" si="4"/>
        <v>0.72138863577093093</v>
      </c>
      <c r="Q24" s="35">
        <f t="shared" si="1"/>
        <v>0.27335531925823187</v>
      </c>
      <c r="R24" s="35">
        <f t="shared" si="5"/>
        <v>72.317460317460316</v>
      </c>
      <c r="S24" s="35">
        <f t="shared" si="6"/>
        <v>72.317460317460316</v>
      </c>
    </row>
    <row r="25" spans="1:19" x14ac:dyDescent="0.25">
      <c r="L25" s="62">
        <v>110</v>
      </c>
      <c r="M25" s="35">
        <f t="shared" si="0"/>
        <v>110</v>
      </c>
      <c r="N25" s="35">
        <f t="shared" si="2"/>
        <v>1.2557077625570776E-2</v>
      </c>
      <c r="O25" s="35">
        <f t="shared" si="3"/>
        <v>188.81206616674669</v>
      </c>
      <c r="P25" s="63">
        <f t="shared" si="4"/>
        <v>0.71369738926459592</v>
      </c>
      <c r="Q25" s="35">
        <f t="shared" si="1"/>
        <v>0.27335531925823187</v>
      </c>
      <c r="R25" s="35">
        <f t="shared" si="5"/>
        <v>72.317460317460316</v>
      </c>
      <c r="S25" s="35">
        <f t="shared" si="6"/>
        <v>72.317460317460316</v>
      </c>
    </row>
    <row r="26" spans="1:19" x14ac:dyDescent="0.25">
      <c r="L26" s="62">
        <v>120</v>
      </c>
      <c r="M26" s="35">
        <f t="shared" si="0"/>
        <v>120</v>
      </c>
      <c r="N26" s="35">
        <f t="shared" si="2"/>
        <v>1.3698630136986301E-2</v>
      </c>
      <c r="O26" s="35">
        <f t="shared" si="3"/>
        <v>186.90547098241183</v>
      </c>
      <c r="P26" s="63">
        <f t="shared" si="4"/>
        <v>0.70649058287202915</v>
      </c>
      <c r="Q26" s="35">
        <f t="shared" si="1"/>
        <v>0.27335531925823187</v>
      </c>
      <c r="R26" s="35">
        <f t="shared" si="5"/>
        <v>72.317460317460316</v>
      </c>
      <c r="S26" s="35">
        <f t="shared" si="6"/>
        <v>72.317460317460316</v>
      </c>
    </row>
    <row r="27" spans="1:19" x14ac:dyDescent="0.25">
      <c r="A27" s="47" t="s">
        <v>132</v>
      </c>
      <c r="L27" s="62">
        <v>130</v>
      </c>
      <c r="M27" s="35">
        <f t="shared" si="0"/>
        <v>130</v>
      </c>
      <c r="N27" s="35">
        <f t="shared" si="2"/>
        <v>1.4840182648401826E-2</v>
      </c>
      <c r="O27" s="35">
        <f t="shared" si="3"/>
        <v>185.10922056114964</v>
      </c>
      <c r="P27" s="63">
        <f t="shared" si="4"/>
        <v>0.69970087254182134</v>
      </c>
      <c r="Q27" s="35">
        <f t="shared" si="1"/>
        <v>0.27335531925823187</v>
      </c>
      <c r="R27" s="35">
        <f t="shared" si="5"/>
        <v>72.317460317460316</v>
      </c>
      <c r="S27" s="35">
        <f t="shared" si="6"/>
        <v>72.317460317460316</v>
      </c>
    </row>
    <row r="28" spans="1:19" x14ac:dyDescent="0.25">
      <c r="A28" s="22" t="s">
        <v>28</v>
      </c>
      <c r="L28" s="62">
        <v>140</v>
      </c>
      <c r="M28" s="35">
        <f t="shared" si="0"/>
        <v>140</v>
      </c>
      <c r="N28" s="35">
        <f t="shared" si="2"/>
        <v>1.5981735159817351E-2</v>
      </c>
      <c r="O28" s="35">
        <f t="shared" si="3"/>
        <v>183.40912819651658</v>
      </c>
      <c r="P28" s="63">
        <f t="shared" si="4"/>
        <v>0.69327463344184903</v>
      </c>
      <c r="Q28" s="35">
        <f t="shared" si="1"/>
        <v>0.27335531925823187</v>
      </c>
      <c r="R28" s="35">
        <f t="shared" si="5"/>
        <v>72.317460317460316</v>
      </c>
      <c r="S28" s="35">
        <f t="shared" si="6"/>
        <v>72.317460317460316</v>
      </c>
    </row>
    <row r="29" spans="1:19" x14ac:dyDescent="0.25">
      <c r="A29" s="23" t="s">
        <v>29</v>
      </c>
      <c r="B29">
        <f>Eingabe!B31</f>
        <v>1</v>
      </c>
      <c r="L29" s="62">
        <v>150</v>
      </c>
      <c r="M29" s="35">
        <f t="shared" si="0"/>
        <v>150</v>
      </c>
      <c r="N29" s="35">
        <f t="shared" si="2"/>
        <v>1.7123287671232876E-2</v>
      </c>
      <c r="O29" s="35">
        <f t="shared" si="3"/>
        <v>181.79369501552401</v>
      </c>
      <c r="P29" s="63">
        <f t="shared" si="4"/>
        <v>0.6871684005764791</v>
      </c>
      <c r="Q29" s="35">
        <f t="shared" si="1"/>
        <v>0.27335531925823187</v>
      </c>
      <c r="R29" s="35">
        <f t="shared" si="5"/>
        <v>72.317460317460316</v>
      </c>
      <c r="S29" s="35">
        <f t="shared" si="6"/>
        <v>72.317460317460316</v>
      </c>
    </row>
    <row r="30" spans="1:19" x14ac:dyDescent="0.25">
      <c r="A30" s="23" t="s">
        <v>133</v>
      </c>
      <c r="B30" s="46">
        <f ca="1">IF(B29&gt;0,OFFSET(A48,0,B29),0)</f>
        <v>72.317460317460316</v>
      </c>
      <c r="L30" s="62">
        <v>160</v>
      </c>
      <c r="M30" s="35">
        <f t="shared" si="0"/>
        <v>160</v>
      </c>
      <c r="N30" s="35">
        <f t="shared" si="2"/>
        <v>1.8264840182648401E-2</v>
      </c>
      <c r="O30" s="35">
        <f t="shared" si="3"/>
        <v>180.25345829481489</v>
      </c>
      <c r="P30" s="63">
        <f t="shared" si="4"/>
        <v>0.6813464054638958</v>
      </c>
      <c r="Q30" s="35">
        <f t="shared" si="1"/>
        <v>0.27335531925823187</v>
      </c>
      <c r="R30" s="35">
        <f t="shared" si="5"/>
        <v>72.317460317460316</v>
      </c>
      <c r="S30" s="35">
        <f t="shared" si="6"/>
        <v>72.317460317460316</v>
      </c>
    </row>
    <row r="31" spans="1:19" ht="18" x14ac:dyDescent="0.35">
      <c r="A31" s="23" t="s">
        <v>137</v>
      </c>
      <c r="B31" s="19">
        <f ca="1">IF(B29&gt;0,OFFSET(A55,0,B29),0)</f>
        <v>392606.97369384201</v>
      </c>
      <c r="L31" s="62">
        <v>170</v>
      </c>
      <c r="M31" s="35">
        <f t="shared" si="0"/>
        <v>170</v>
      </c>
      <c r="N31" s="35">
        <f t="shared" si="2"/>
        <v>1.9406392694063926E-2</v>
      </c>
      <c r="O31" s="35">
        <f t="shared" si="3"/>
        <v>178.78052810846575</v>
      </c>
      <c r="P31" s="63">
        <f t="shared" si="4"/>
        <v>0.67577882469478312</v>
      </c>
      <c r="Q31" s="35">
        <f t="shared" si="1"/>
        <v>0.27335531925823187</v>
      </c>
      <c r="R31" s="35">
        <f t="shared" si="5"/>
        <v>72.317460317460316</v>
      </c>
      <c r="S31" s="35">
        <f t="shared" si="6"/>
        <v>72.317460317460316</v>
      </c>
    </row>
    <row r="32" spans="1:19" x14ac:dyDescent="0.25">
      <c r="A32" s="23" t="s">
        <v>134</v>
      </c>
      <c r="B32" s="14">
        <f ca="1">IF(B29&gt;0,OFFSET(A53,0,B29),0)</f>
        <v>0.76234363824046991</v>
      </c>
      <c r="L32" s="62">
        <v>180</v>
      </c>
      <c r="M32" s="35">
        <f t="shared" si="0"/>
        <v>180</v>
      </c>
      <c r="N32" s="35">
        <f t="shared" si="2"/>
        <v>2.0547945205479451E-2</v>
      </c>
      <c r="O32" s="35">
        <f t="shared" si="3"/>
        <v>177.36825012454185</v>
      </c>
      <c r="P32" s="63">
        <f t="shared" si="4"/>
        <v>0.670440505325129</v>
      </c>
      <c r="Q32" s="35">
        <f t="shared" si="1"/>
        <v>0.27335531925823187</v>
      </c>
      <c r="R32" s="35">
        <f t="shared" si="5"/>
        <v>72.317460317460316</v>
      </c>
      <c r="S32" s="35">
        <f t="shared" si="6"/>
        <v>72.317460317460316</v>
      </c>
    </row>
    <row r="33" spans="1:19" x14ac:dyDescent="0.25">
      <c r="A33" s="23" t="s">
        <v>135</v>
      </c>
      <c r="B33" s="18">
        <f ca="1">IF(B29&gt;0,OFFSET(A58,0,B29),0)</f>
        <v>5428.9375203494401</v>
      </c>
      <c r="L33" s="62">
        <v>190</v>
      </c>
      <c r="M33" s="35">
        <f t="shared" si="0"/>
        <v>190</v>
      </c>
      <c r="N33" s="35">
        <f t="shared" si="2"/>
        <v>2.1689497716894976E-2</v>
      </c>
      <c r="O33" s="35">
        <f t="shared" si="3"/>
        <v>176.01095518133403</v>
      </c>
      <c r="P33" s="63">
        <f t="shared" si="4"/>
        <v>0.66531001829060887</v>
      </c>
      <c r="Q33" s="35">
        <f t="shared" si="1"/>
        <v>0.27335531925823187</v>
      </c>
      <c r="R33" s="35">
        <f t="shared" si="5"/>
        <v>72.317460317460316</v>
      </c>
      <c r="S33" s="35">
        <f t="shared" si="6"/>
        <v>72.317460317460316</v>
      </c>
    </row>
    <row r="34" spans="1:19" x14ac:dyDescent="0.25">
      <c r="A34" s="23" t="s">
        <v>136</v>
      </c>
      <c r="B34" s="18">
        <f ca="1">IF(B29&gt;0,B33/B29,0)</f>
        <v>5428.9375203494401</v>
      </c>
      <c r="L34" s="62">
        <v>200</v>
      </c>
      <c r="M34" s="35">
        <f t="shared" si="0"/>
        <v>200</v>
      </c>
      <c r="N34" s="35">
        <f t="shared" si="2"/>
        <v>2.2831050228310501E-2</v>
      </c>
      <c r="O34" s="35">
        <f t="shared" si="3"/>
        <v>174.70376996709126</v>
      </c>
      <c r="P34" s="63">
        <f t="shared" si="4"/>
        <v>0.66036894278822844</v>
      </c>
      <c r="Q34" s="35">
        <f t="shared" si="1"/>
        <v>0.27335531925823187</v>
      </c>
      <c r="R34" s="35">
        <f t="shared" si="5"/>
        <v>72.317460317460316</v>
      </c>
      <c r="S34" s="35">
        <f t="shared" si="6"/>
        <v>72.317460317460316</v>
      </c>
    </row>
    <row r="35" spans="1:19" x14ac:dyDescent="0.25">
      <c r="A35" s="22" t="s">
        <v>130</v>
      </c>
      <c r="L35" s="62">
        <v>210</v>
      </c>
      <c r="M35" s="35">
        <f t="shared" si="0"/>
        <v>210</v>
      </c>
      <c r="N35" s="35">
        <f t="shared" si="2"/>
        <v>2.3972602739726026E-2</v>
      </c>
      <c r="O35" s="35">
        <f t="shared" si="3"/>
        <v>173.44247161629249</v>
      </c>
      <c r="P35" s="63">
        <f t="shared" si="4"/>
        <v>0.65560131665964283</v>
      </c>
      <c r="Q35" s="35">
        <f t="shared" si="1"/>
        <v>0.27335531925823187</v>
      </c>
      <c r="R35" s="35">
        <f t="shared" si="5"/>
        <v>72.317460317460316</v>
      </c>
      <c r="S35" s="35">
        <f t="shared" si="6"/>
        <v>72.317460317460316</v>
      </c>
    </row>
    <row r="36" spans="1:19" x14ac:dyDescent="0.25">
      <c r="A36" s="23" t="s">
        <v>262</v>
      </c>
      <c r="B36" s="46">
        <f ca="1">B5-B30</f>
        <v>192.23733420308764</v>
      </c>
      <c r="L36" s="62">
        <v>220</v>
      </c>
      <c r="M36" s="35">
        <f t="shared" si="0"/>
        <v>220</v>
      </c>
      <c r="N36" s="35">
        <f t="shared" si="2"/>
        <v>2.5114155251141551E-2</v>
      </c>
      <c r="O36" s="35">
        <f t="shared" si="3"/>
        <v>172.22337445056377</v>
      </c>
      <c r="P36" s="63">
        <f t="shared" si="4"/>
        <v>0.65099320827915363</v>
      </c>
      <c r="Q36" s="35">
        <f t="shared" si="1"/>
        <v>0.27335531925823187</v>
      </c>
      <c r="R36" s="35">
        <f t="shared" si="5"/>
        <v>72.317460317460316</v>
      </c>
      <c r="S36" s="35">
        <f t="shared" si="6"/>
        <v>72.317460317460316</v>
      </c>
    </row>
    <row r="37" spans="1:19" x14ac:dyDescent="0.25">
      <c r="A37" s="23" t="s">
        <v>29</v>
      </c>
      <c r="B37" s="3">
        <f>Eingabe!B47</f>
        <v>1</v>
      </c>
      <c r="C37" s="16"/>
      <c r="D37" s="16"/>
      <c r="E37" s="16"/>
      <c r="F37" s="16"/>
      <c r="G37" s="16"/>
      <c r="L37" s="62">
        <v>230</v>
      </c>
      <c r="M37" s="35">
        <f t="shared" si="0"/>
        <v>230</v>
      </c>
      <c r="N37" s="35">
        <f t="shared" si="2"/>
        <v>2.6255707762557076E-2</v>
      </c>
      <c r="O37" s="35">
        <f t="shared" si="3"/>
        <v>171.04324063465469</v>
      </c>
      <c r="P37" s="63">
        <f t="shared" si="4"/>
        <v>0.6465323788390831</v>
      </c>
      <c r="Q37" s="35">
        <f t="shared" si="1"/>
        <v>0.27335531925823187</v>
      </c>
      <c r="R37" s="35">
        <f t="shared" si="5"/>
        <v>72.317460317460316</v>
      </c>
      <c r="S37" s="35">
        <f t="shared" si="6"/>
        <v>72.317460317460316</v>
      </c>
    </row>
    <row r="38" spans="1:19" x14ac:dyDescent="0.25">
      <c r="A38" s="23" t="s">
        <v>261</v>
      </c>
      <c r="B38" s="45">
        <f>Eingabe!B56</f>
        <v>200</v>
      </c>
      <c r="L38" s="62">
        <v>240</v>
      </c>
      <c r="M38" s="35">
        <f t="shared" si="0"/>
        <v>240</v>
      </c>
      <c r="N38" s="35">
        <f t="shared" si="2"/>
        <v>2.7397260273972601E-2</v>
      </c>
      <c r="O38" s="35">
        <f t="shared" si="3"/>
        <v>169.89920888781907</v>
      </c>
      <c r="P38" s="63">
        <f t="shared" si="4"/>
        <v>0.64220801288340668</v>
      </c>
      <c r="Q38" s="35">
        <f t="shared" si="1"/>
        <v>0.27335531925823187</v>
      </c>
      <c r="R38" s="35">
        <f t="shared" si="5"/>
        <v>72.317460317460316</v>
      </c>
      <c r="S38" s="35">
        <f t="shared" si="6"/>
        <v>72.317460317460316</v>
      </c>
    </row>
    <row r="39" spans="1:19" ht="18" x14ac:dyDescent="0.35">
      <c r="A39" s="23" t="s">
        <v>407</v>
      </c>
      <c r="B39" s="19">
        <f ca="1">IF(B37&gt;0,OFFSET(A77,0,B37),0)</f>
        <v>122393.02630615799</v>
      </c>
      <c r="L39" s="62">
        <v>250</v>
      </c>
      <c r="M39" s="35">
        <f t="shared" si="0"/>
        <v>250</v>
      </c>
      <c r="N39" s="35">
        <f t="shared" si="2"/>
        <v>2.8538812785388126E-2</v>
      </c>
      <c r="O39" s="35">
        <f t="shared" si="3"/>
        <v>168.78873700885785</v>
      </c>
      <c r="P39" s="63">
        <f t="shared" si="4"/>
        <v>0.63801050105613588</v>
      </c>
      <c r="Q39" s="35">
        <f t="shared" si="1"/>
        <v>0.27335531925823187</v>
      </c>
      <c r="R39" s="35">
        <f t="shared" si="5"/>
        <v>72.317460317460316</v>
      </c>
      <c r="S39" s="35">
        <f t="shared" si="6"/>
        <v>72.317460317460316</v>
      </c>
    </row>
    <row r="40" spans="1:19" x14ac:dyDescent="0.25">
      <c r="A40" s="79"/>
      <c r="B40" s="18"/>
      <c r="L40" s="62">
        <v>260</v>
      </c>
      <c r="M40" s="35">
        <f t="shared" si="0"/>
        <v>260</v>
      </c>
      <c r="N40" s="35">
        <f t="shared" si="2"/>
        <v>2.9680365296803651E-2</v>
      </c>
      <c r="O40" s="35">
        <f t="shared" si="3"/>
        <v>167.70955509792992</v>
      </c>
      <c r="P40" s="63">
        <f t="shared" si="4"/>
        <v>0.63393126328279015</v>
      </c>
      <c r="Q40" s="35">
        <f t="shared" si="1"/>
        <v>0.27335531925823187</v>
      </c>
      <c r="R40" s="35">
        <f t="shared" si="5"/>
        <v>72.317460317460316</v>
      </c>
      <c r="S40" s="35">
        <f t="shared" si="6"/>
        <v>72.317460317460316</v>
      </c>
    </row>
    <row r="41" spans="1:19" x14ac:dyDescent="0.25">
      <c r="L41" s="62">
        <v>270</v>
      </c>
      <c r="M41" s="35">
        <f t="shared" si="0"/>
        <v>270</v>
      </c>
      <c r="N41" s="35">
        <f t="shared" si="2"/>
        <v>3.0821917808219176E-2</v>
      </c>
      <c r="O41" s="35">
        <f t="shared" si="3"/>
        <v>166.65962715333441</v>
      </c>
      <c r="P41" s="63">
        <f t="shared" si="4"/>
        <v>0.62996260360872036</v>
      </c>
      <c r="Q41" s="35">
        <f t="shared" si="1"/>
        <v>0.27335531925823187</v>
      </c>
      <c r="R41" s="35">
        <f t="shared" si="5"/>
        <v>72.317460317460316</v>
      </c>
      <c r="S41" s="35">
        <f t="shared" si="6"/>
        <v>72.317460317460316</v>
      </c>
    </row>
    <row r="42" spans="1:19" x14ac:dyDescent="0.25">
      <c r="L42" s="62">
        <v>280</v>
      </c>
      <c r="M42" s="35">
        <f t="shared" si="0"/>
        <v>280</v>
      </c>
      <c r="N42" s="35">
        <f t="shared" si="2"/>
        <v>3.1963470319634701E-2</v>
      </c>
      <c r="O42" s="35">
        <f t="shared" si="3"/>
        <v>165.63711929203342</v>
      </c>
      <c r="P42" s="63">
        <f t="shared" si="4"/>
        <v>0.62609759007474119</v>
      </c>
      <c r="Q42" s="35">
        <f t="shared" si="1"/>
        <v>0.27335531925823187</v>
      </c>
      <c r="R42" s="35">
        <f t="shared" si="5"/>
        <v>72.317460317460316</v>
      </c>
      <c r="S42" s="35">
        <f t="shared" si="6"/>
        <v>72.317460317460316</v>
      </c>
    </row>
    <row r="43" spans="1:19" x14ac:dyDescent="0.25">
      <c r="L43" s="62">
        <v>290</v>
      </c>
      <c r="M43" s="35">
        <f t="shared" si="0"/>
        <v>290</v>
      </c>
      <c r="N43" s="35">
        <f t="shared" si="2"/>
        <v>3.3105022831050226E-2</v>
      </c>
      <c r="O43" s="35">
        <f t="shared" si="3"/>
        <v>164.64037325781996</v>
      </c>
      <c r="P43" s="63">
        <f t="shared" si="4"/>
        <v>0.62232995457972073</v>
      </c>
      <c r="Q43" s="35">
        <f t="shared" si="1"/>
        <v>0.27335531925823187</v>
      </c>
      <c r="R43" s="35">
        <f t="shared" si="5"/>
        <v>72.317460317460316</v>
      </c>
      <c r="S43" s="35">
        <f t="shared" si="6"/>
        <v>72.317460317460316</v>
      </c>
    </row>
    <row r="44" spans="1:19" x14ac:dyDescent="0.25">
      <c r="A44" s="13"/>
      <c r="L44" s="62">
        <v>300</v>
      </c>
      <c r="M44" s="35">
        <f t="shared" si="0"/>
        <v>300</v>
      </c>
      <c r="N44" s="35">
        <f t="shared" si="2"/>
        <v>3.4246575342465752E-2</v>
      </c>
      <c r="O44" s="35">
        <f t="shared" si="3"/>
        <v>163.66788418694853</v>
      </c>
      <c r="P44" s="63">
        <f t="shared" si="4"/>
        <v>0.61865400883610322</v>
      </c>
      <c r="Q44" s="35">
        <f t="shared" si="1"/>
        <v>0.27335531925823187</v>
      </c>
      <c r="R44" s="35">
        <f t="shared" si="5"/>
        <v>72.317460317460316</v>
      </c>
      <c r="S44" s="35">
        <f t="shared" si="6"/>
        <v>72.317460317460316</v>
      </c>
    </row>
    <row r="45" spans="1:19" x14ac:dyDescent="0.25">
      <c r="A45" s="654" t="s">
        <v>28</v>
      </c>
      <c r="B45" s="65" t="s">
        <v>35</v>
      </c>
      <c r="C45" s="65" t="s">
        <v>35</v>
      </c>
      <c r="D45" s="65" t="s">
        <v>35</v>
      </c>
      <c r="E45" s="65" t="s">
        <v>35</v>
      </c>
      <c r="F45" s="65" t="s">
        <v>35</v>
      </c>
      <c r="G45" s="65" t="s">
        <v>35</v>
      </c>
      <c r="L45" s="62">
        <v>310</v>
      </c>
      <c r="M45" s="35">
        <f t="shared" si="0"/>
        <v>310</v>
      </c>
      <c r="N45" s="35">
        <f t="shared" si="2"/>
        <v>3.5388127853881277E-2</v>
      </c>
      <c r="O45" s="35">
        <f t="shared" si="3"/>
        <v>162.71828182912921</v>
      </c>
      <c r="P45" s="63">
        <f t="shared" si="4"/>
        <v>0.61506457338648191</v>
      </c>
      <c r="Q45" s="35">
        <f t="shared" si="1"/>
        <v>0.27335531925823187</v>
      </c>
      <c r="R45" s="35">
        <f t="shared" si="5"/>
        <v>72.317460317460316</v>
      </c>
      <c r="S45" s="35">
        <f t="shared" si="6"/>
        <v>72.317460317460316</v>
      </c>
    </row>
    <row r="46" spans="1:19" x14ac:dyDescent="0.25">
      <c r="A46" s="655"/>
      <c r="B46" s="66">
        <v>1</v>
      </c>
      <c r="C46" s="66">
        <v>2</v>
      </c>
      <c r="D46" s="66">
        <v>3</v>
      </c>
      <c r="E46" s="66">
        <v>4</v>
      </c>
      <c r="F46" s="66">
        <v>5</v>
      </c>
      <c r="G46" s="66">
        <v>6</v>
      </c>
      <c r="L46" s="62">
        <v>320</v>
      </c>
      <c r="M46" s="35">
        <f t="shared" ref="M46:M77" si="7">IF(L46&gt;$B$8,$B$8,L46)</f>
        <v>320</v>
      </c>
      <c r="N46" s="35">
        <f t="shared" si="2"/>
        <v>3.6529680365296802E-2</v>
      </c>
      <c r="O46" s="35">
        <f t="shared" si="3"/>
        <v>161.79031459369699</v>
      </c>
      <c r="P46" s="63">
        <f t="shared" si="4"/>
        <v>0.6115569172991524</v>
      </c>
      <c r="Q46" s="35">
        <f t="shared" si="1"/>
        <v>0.27335531925823187</v>
      </c>
      <c r="R46" s="35">
        <f t="shared" si="5"/>
        <v>72.317460317460316</v>
      </c>
      <c r="S46" s="35">
        <f t="shared" si="6"/>
        <v>72.317460317460316</v>
      </c>
    </row>
    <row r="47" spans="1:19" ht="18" x14ac:dyDescent="0.35">
      <c r="A47" t="s">
        <v>231</v>
      </c>
      <c r="B47" s="46">
        <f>Eingabe!B36</f>
        <v>72.317460317460316</v>
      </c>
      <c r="C47" s="46">
        <f>Eingabe!C36</f>
        <v>72.317460317460316</v>
      </c>
      <c r="D47" s="46">
        <f>Eingabe!D36</f>
        <v>42.222222222222229</v>
      </c>
      <c r="E47" s="46">
        <f>Eingabe!E36</f>
        <v>42.222222222222229</v>
      </c>
      <c r="F47" s="46">
        <f>Eingabe!F36</f>
        <v>26.074074074074076</v>
      </c>
      <c r="G47" s="46">
        <f>Eingabe!G36</f>
        <v>13.037037037037038</v>
      </c>
      <c r="L47" s="62">
        <v>330</v>
      </c>
      <c r="M47" s="35">
        <f t="shared" si="7"/>
        <v>330</v>
      </c>
      <c r="N47" s="35">
        <f t="shared" si="2"/>
        <v>3.7671232876712327E-2</v>
      </c>
      <c r="O47" s="35">
        <f t="shared" si="3"/>
        <v>160.88283592165143</v>
      </c>
      <c r="P47" s="63">
        <f t="shared" si="4"/>
        <v>0.60812670665530377</v>
      </c>
      <c r="Q47" s="35">
        <f t="shared" si="1"/>
        <v>0.27335531925823187</v>
      </c>
      <c r="R47" s="35">
        <f t="shared" si="5"/>
        <v>72.317460317460316</v>
      </c>
      <c r="S47" s="35">
        <f t="shared" si="6"/>
        <v>72.317460317460316</v>
      </c>
    </row>
    <row r="48" spans="1:19" ht="18" x14ac:dyDescent="0.35">
      <c r="A48" t="s">
        <v>232</v>
      </c>
      <c r="B48" s="46">
        <f>B47</f>
        <v>72.317460317460316</v>
      </c>
      <c r="C48" s="46">
        <f>B48+C47</f>
        <v>144.63492063492063</v>
      </c>
      <c r="D48" s="46">
        <f>C48+D47</f>
        <v>186.85714285714286</v>
      </c>
      <c r="E48" s="46">
        <f>D48+E47</f>
        <v>229.07936507936509</v>
      </c>
      <c r="F48" s="46">
        <f>E48+F47</f>
        <v>255.15343915343917</v>
      </c>
      <c r="G48" s="46">
        <f>F48+G47</f>
        <v>268.1904761904762</v>
      </c>
      <c r="L48" s="62">
        <v>340</v>
      </c>
      <c r="M48" s="35">
        <f t="shared" si="7"/>
        <v>340</v>
      </c>
      <c r="N48" s="35">
        <f t="shared" si="2"/>
        <v>3.8812785388127852E-2</v>
      </c>
      <c r="O48" s="35">
        <f t="shared" si="3"/>
        <v>159.9947925848474</v>
      </c>
      <c r="P48" s="63">
        <f t="shared" si="4"/>
        <v>0.60476996032071773</v>
      </c>
      <c r="Q48" s="35">
        <f t="shared" si="1"/>
        <v>0.27335531925823187</v>
      </c>
      <c r="R48" s="35">
        <f t="shared" si="5"/>
        <v>72.317460317460316</v>
      </c>
      <c r="S48" s="35">
        <f t="shared" si="6"/>
        <v>72.317460317460316</v>
      </c>
    </row>
    <row r="49" spans="1:19" ht="18" x14ac:dyDescent="0.35">
      <c r="A49" t="s">
        <v>170</v>
      </c>
      <c r="B49" s="11">
        <f>B48/$B$5</f>
        <v>0.27335531925823187</v>
      </c>
      <c r="C49" s="11">
        <f t="shared" ref="C49:D49" si="8">C48/$B$5</f>
        <v>0.54671063851646373</v>
      </c>
      <c r="D49" s="11">
        <f t="shared" si="8"/>
        <v>0.70630790568654644</v>
      </c>
      <c r="E49" s="11">
        <f>E48/$B$5</f>
        <v>0.86590517285662916</v>
      </c>
      <c r="F49" s="11">
        <f>F48/$B$5</f>
        <v>0.96446348521429437</v>
      </c>
      <c r="G49" s="11">
        <f>G48/$B$5</f>
        <v>1.013742641393127</v>
      </c>
      <c r="L49" s="62">
        <v>350</v>
      </c>
      <c r="M49" s="35">
        <f t="shared" si="7"/>
        <v>350</v>
      </c>
      <c r="N49" s="35">
        <f t="shared" si="2"/>
        <v>3.9954337899543377E-2</v>
      </c>
      <c r="O49" s="35">
        <f t="shared" si="3"/>
        <v>159.1252145915991</v>
      </c>
      <c r="P49" s="63">
        <f t="shared" si="4"/>
        <v>0.60148301178960439</v>
      </c>
      <c r="Q49" s="35">
        <f t="shared" si="1"/>
        <v>0.27335531925823187</v>
      </c>
      <c r="R49" s="35">
        <f t="shared" si="5"/>
        <v>72.317460317460316</v>
      </c>
      <c r="S49" s="35">
        <f t="shared" si="6"/>
        <v>72.317460317460316</v>
      </c>
    </row>
    <row r="50" spans="1:19" ht="18" x14ac:dyDescent="0.35">
      <c r="A50" t="s">
        <v>171</v>
      </c>
      <c r="B50" s="11">
        <f>IF(B49&lt;=1,B49,1)</f>
        <v>0.27335531925823187</v>
      </c>
      <c r="C50" s="11">
        <f t="shared" ref="C50:D50" si="9">IF(C49&lt;=1,C49,1)</f>
        <v>0.54671063851646373</v>
      </c>
      <c r="D50" s="11">
        <f t="shared" si="9"/>
        <v>0.70630790568654644</v>
      </c>
      <c r="E50" s="11">
        <f>IF(E49&lt;=1,E49,1)</f>
        <v>0.86590517285662916</v>
      </c>
      <c r="F50" s="11">
        <f>IF(F49&lt;=1,F49,1)</f>
        <v>0.96446348521429437</v>
      </c>
      <c r="G50" s="11">
        <f>IF(G49&lt;=1,G49,1)</f>
        <v>1</v>
      </c>
      <c r="L50" s="62">
        <v>360</v>
      </c>
      <c r="M50" s="35">
        <f t="shared" si="7"/>
        <v>360</v>
      </c>
      <c r="N50" s="35">
        <f t="shared" si="2"/>
        <v>4.1095890410958902E-2</v>
      </c>
      <c r="O50" s="35">
        <f t="shared" si="3"/>
        <v>158.27320643891179</v>
      </c>
      <c r="P50" s="63">
        <f t="shared" si="4"/>
        <v>0.59826247611860506</v>
      </c>
      <c r="Q50" s="35">
        <f t="shared" si="1"/>
        <v>0.27335531925823187</v>
      </c>
      <c r="R50" s="35">
        <f t="shared" si="5"/>
        <v>72.317460317460316</v>
      </c>
      <c r="S50" s="35">
        <f t="shared" si="6"/>
        <v>72.317460317460316</v>
      </c>
    </row>
    <row r="51" spans="1:19" ht="18" x14ac:dyDescent="0.35">
      <c r="A51" t="s">
        <v>117</v>
      </c>
      <c r="B51" s="11">
        <f t="shared" ref="B51:G51" si="10">((1-B50)/$I$9)^(1/$I$8)</f>
        <v>0.32705993459819638</v>
      </c>
      <c r="C51" s="11">
        <f t="shared" si="10"/>
        <v>6.2706757236538416E-2</v>
      </c>
      <c r="D51" s="11">
        <f t="shared" si="10"/>
        <v>1.3728493953266281E-2</v>
      </c>
      <c r="E51" s="11">
        <f t="shared" si="10"/>
        <v>8.8296214938555508E-4</v>
      </c>
      <c r="F51" s="11">
        <f t="shared" si="10"/>
        <v>8.4598354095746745E-6</v>
      </c>
      <c r="G51" s="11">
        <f t="shared" si="10"/>
        <v>0</v>
      </c>
      <c r="L51" s="62">
        <v>370</v>
      </c>
      <c r="M51" s="35">
        <f t="shared" si="7"/>
        <v>370</v>
      </c>
      <c r="N51" s="35">
        <f t="shared" si="2"/>
        <v>4.2237442922374427E-2</v>
      </c>
      <c r="O51" s="35">
        <f t="shared" si="3"/>
        <v>157.43793949956492</v>
      </c>
      <c r="P51" s="63">
        <f t="shared" si="4"/>
        <v>0.59510522115045894</v>
      </c>
      <c r="Q51" s="35">
        <f t="shared" si="1"/>
        <v>0.27335531925823187</v>
      </c>
      <c r="R51" s="35">
        <f t="shared" si="5"/>
        <v>72.317460317460316</v>
      </c>
      <c r="S51" s="35">
        <f t="shared" si="6"/>
        <v>72.317460317460316</v>
      </c>
    </row>
    <row r="52" spans="1:19" ht="18" x14ac:dyDescent="0.35">
      <c r="A52" t="s">
        <v>52</v>
      </c>
      <c r="B52" s="11">
        <f>IF(B51&lt;=1,B51,1)</f>
        <v>0.32705993459819638</v>
      </c>
      <c r="C52" s="11">
        <f>IF(C51&lt;=1,C51,1)</f>
        <v>6.2706757236538416E-2</v>
      </c>
      <c r="D52" s="11">
        <f t="shared" ref="D52" si="11">IF(D51&lt;=1,D51,1)</f>
        <v>1.3728493953266281E-2</v>
      </c>
      <c r="E52" s="11">
        <f>IF(E51&lt;=1,E51,1)</f>
        <v>8.8296214938555508E-4</v>
      </c>
      <c r="F52" s="11">
        <f>IF(F51&lt;=1,F51,1)</f>
        <v>8.4598354095746745E-6</v>
      </c>
      <c r="G52" s="11">
        <f>IF(G51&lt;=1,G51,1)</f>
        <v>0</v>
      </c>
      <c r="L52" s="62">
        <v>380</v>
      </c>
      <c r="M52" s="35">
        <f t="shared" si="7"/>
        <v>380</v>
      </c>
      <c r="N52" s="35">
        <f t="shared" si="2"/>
        <v>4.3378995433789952E-2</v>
      </c>
      <c r="O52" s="35">
        <f t="shared" si="3"/>
        <v>156.61864537035879</v>
      </c>
      <c r="P52" s="63">
        <f t="shared" si="4"/>
        <v>0.59200834237080602</v>
      </c>
      <c r="Q52" s="35">
        <f t="shared" si="1"/>
        <v>0.27335531925823187</v>
      </c>
      <c r="R52" s="35">
        <f t="shared" si="5"/>
        <v>72.317460317460316</v>
      </c>
      <c r="S52" s="35">
        <f t="shared" si="6"/>
        <v>72.317460317460316</v>
      </c>
    </row>
    <row r="53" spans="1:19" x14ac:dyDescent="0.25">
      <c r="A53" t="s">
        <v>118</v>
      </c>
      <c r="B53" s="8">
        <f t="shared" ref="B53:G53" si="12">1/$I$7*($I$7-B52+($I$9/($I$8+1))*B52^($I$8+1)+B50*B52)</f>
        <v>0.76234363824046991</v>
      </c>
      <c r="C53" s="8">
        <f t="shared" si="12"/>
        <v>0.97157569405154631</v>
      </c>
      <c r="D53" s="8">
        <f t="shared" si="12"/>
        <v>0.99596804985909571</v>
      </c>
      <c r="E53" s="8">
        <f t="shared" si="12"/>
        <v>0.99988159934320398</v>
      </c>
      <c r="F53" s="8">
        <f t="shared" si="12"/>
        <v>0.999999699366934</v>
      </c>
      <c r="G53" s="8">
        <f t="shared" si="12"/>
        <v>1</v>
      </c>
      <c r="L53" s="62">
        <v>390</v>
      </c>
      <c r="M53" s="35">
        <f t="shared" si="7"/>
        <v>390</v>
      </c>
      <c r="N53" s="35">
        <f t="shared" si="2"/>
        <v>4.4520547945205477E-2</v>
      </c>
      <c r="O53" s="35">
        <f t="shared" si="3"/>
        <v>155.81461003825814</v>
      </c>
      <c r="P53" s="63">
        <f t="shared" si="4"/>
        <v>0.58896914085658736</v>
      </c>
      <c r="Q53" s="35">
        <f t="shared" si="1"/>
        <v>0.27335531925823187</v>
      </c>
      <c r="R53" s="35">
        <f t="shared" si="5"/>
        <v>72.317460317460316</v>
      </c>
      <c r="S53" s="35">
        <f t="shared" si="6"/>
        <v>72.317460317460316</v>
      </c>
    </row>
    <row r="54" spans="1:19" x14ac:dyDescent="0.25">
      <c r="A54" s="73" t="s">
        <v>119</v>
      </c>
      <c r="B54" s="76">
        <f>B53</f>
        <v>0.76234363824046991</v>
      </c>
      <c r="C54" s="76">
        <f>C53-B53</f>
        <v>0.2092320558110764</v>
      </c>
      <c r="D54" s="76">
        <f>D53-C53</f>
        <v>2.4392355807549393E-2</v>
      </c>
      <c r="E54" s="76">
        <f>E53-D53</f>
        <v>3.9135494841082696E-3</v>
      </c>
      <c r="F54" s="76">
        <f>F53-E53</f>
        <v>1.1810002373002781E-4</v>
      </c>
      <c r="G54" s="76">
        <f>G53-F53</f>
        <v>3.0063306599714679E-7</v>
      </c>
      <c r="L54" s="62">
        <v>400</v>
      </c>
      <c r="M54" s="35">
        <f t="shared" si="7"/>
        <v>400</v>
      </c>
      <c r="N54" s="35">
        <f t="shared" si="2"/>
        <v>4.5662100456621002E-2</v>
      </c>
      <c r="O54" s="35">
        <f t="shared" si="3"/>
        <v>155.02516874562266</v>
      </c>
      <c r="P54" s="63">
        <f t="shared" si="4"/>
        <v>0.58598510386694913</v>
      </c>
      <c r="Q54" s="35">
        <f t="shared" si="1"/>
        <v>0.27335531925823187</v>
      </c>
      <c r="R54" s="35">
        <f t="shared" si="5"/>
        <v>72.317460317460316</v>
      </c>
      <c r="S54" s="35">
        <f t="shared" si="6"/>
        <v>72.317460317460316</v>
      </c>
    </row>
    <row r="55" spans="1:19" ht="18" x14ac:dyDescent="0.35">
      <c r="A55" t="s">
        <v>120</v>
      </c>
      <c r="B55" s="3">
        <f t="shared" ref="B55:G55" si="13">B53*$B$4</f>
        <v>392606.97369384201</v>
      </c>
      <c r="C55" s="3">
        <f t="shared" si="13"/>
        <v>500361.48243654636</v>
      </c>
      <c r="D55" s="3">
        <f t="shared" si="13"/>
        <v>512923.5456774343</v>
      </c>
      <c r="E55" s="3">
        <f t="shared" si="13"/>
        <v>514939.02366175002</v>
      </c>
      <c r="F55" s="3">
        <f t="shared" si="13"/>
        <v>514999.84517397103</v>
      </c>
      <c r="G55" s="3">
        <f t="shared" si="13"/>
        <v>515000</v>
      </c>
      <c r="L55" s="62">
        <v>410</v>
      </c>
      <c r="M55" s="35">
        <f t="shared" si="7"/>
        <v>410</v>
      </c>
      <c r="N55" s="35">
        <f t="shared" si="2"/>
        <v>4.6803652968036527E-2</v>
      </c>
      <c r="O55" s="35">
        <f t="shared" si="3"/>
        <v>154.24970145549131</v>
      </c>
      <c r="P55" s="63">
        <f t="shared" si="4"/>
        <v>0.58305388770231015</v>
      </c>
      <c r="Q55" s="35">
        <f t="shared" si="1"/>
        <v>0.27335531925823187</v>
      </c>
      <c r="R55" s="35">
        <f t="shared" si="5"/>
        <v>72.317460317460316</v>
      </c>
      <c r="S55" s="35">
        <f t="shared" si="6"/>
        <v>72.317460317460316</v>
      </c>
    </row>
    <row r="56" spans="1:19" ht="18" x14ac:dyDescent="0.35">
      <c r="A56" s="73" t="s">
        <v>121</v>
      </c>
      <c r="B56" s="75">
        <f>B55</f>
        <v>392606.97369384201</v>
      </c>
      <c r="C56" s="75">
        <f>C55-B55</f>
        <v>107754.50874270435</v>
      </c>
      <c r="D56" s="75">
        <f>D55-C55</f>
        <v>12562.063240887946</v>
      </c>
      <c r="E56" s="75">
        <f>E55-D55</f>
        <v>2015.4779843157157</v>
      </c>
      <c r="F56" s="75">
        <f>F55-E55</f>
        <v>60.821512221009471</v>
      </c>
      <c r="G56" s="75">
        <f>G55-F55</f>
        <v>0.15482602897100151</v>
      </c>
      <c r="L56" s="62">
        <v>420</v>
      </c>
      <c r="M56" s="35">
        <f t="shared" si="7"/>
        <v>420</v>
      </c>
      <c r="N56" s="35">
        <f t="shared" si="2"/>
        <v>4.7945205479452052E-2</v>
      </c>
      <c r="O56" s="35">
        <f t="shared" si="3"/>
        <v>153.48762883397336</v>
      </c>
      <c r="P56" s="63">
        <f t="shared" si="4"/>
        <v>0.5801733025180611</v>
      </c>
      <c r="Q56" s="35">
        <f t="shared" si="1"/>
        <v>0.27335531925823187</v>
      </c>
      <c r="R56" s="35">
        <f t="shared" si="5"/>
        <v>72.317460317460316</v>
      </c>
      <c r="S56" s="35">
        <f t="shared" si="6"/>
        <v>72.317460317460316</v>
      </c>
    </row>
    <row r="57" spans="1:19" x14ac:dyDescent="0.25">
      <c r="A57" s="73" t="s">
        <v>122</v>
      </c>
      <c r="B57" s="74">
        <f t="shared" ref="B57:G57" si="14">B56/B47</f>
        <v>5428.9375203494401</v>
      </c>
      <c r="C57" s="74">
        <f t="shared" si="14"/>
        <v>1490.0206432814693</v>
      </c>
      <c r="D57" s="74">
        <f t="shared" si="14"/>
        <v>297.52255044208289</v>
      </c>
      <c r="E57" s="74">
        <f t="shared" si="14"/>
        <v>47.735004891688</v>
      </c>
      <c r="F57" s="74">
        <f t="shared" si="14"/>
        <v>2.3326432243853064</v>
      </c>
      <c r="G57" s="74">
        <f t="shared" si="14"/>
        <v>1.1875860176752956E-2</v>
      </c>
      <c r="L57" s="62">
        <v>430</v>
      </c>
      <c r="M57" s="35">
        <f t="shared" si="7"/>
        <v>430</v>
      </c>
      <c r="N57" s="35">
        <f t="shared" si="2"/>
        <v>4.9086757990867577E-2</v>
      </c>
      <c r="O57" s="35">
        <f t="shared" si="3"/>
        <v>152.738408679956</v>
      </c>
      <c r="P57" s="63">
        <f t="shared" si="4"/>
        <v>0.57734129882908936</v>
      </c>
      <c r="Q57" s="35">
        <f t="shared" si="1"/>
        <v>0.27335531925823187</v>
      </c>
      <c r="R57" s="35">
        <f t="shared" si="5"/>
        <v>72.317460317460316</v>
      </c>
      <c r="S57" s="35">
        <f t="shared" si="6"/>
        <v>72.317460317460316</v>
      </c>
    </row>
    <row r="58" spans="1:19" x14ac:dyDescent="0.25">
      <c r="A58" s="16" t="s">
        <v>131</v>
      </c>
      <c r="B58" s="18">
        <f>B57</f>
        <v>5428.9375203494401</v>
      </c>
      <c r="C58" s="18">
        <f>C57+B58</f>
        <v>6918.9581636309094</v>
      </c>
      <c r="D58" s="18">
        <f>D57+C58</f>
        <v>7216.4807140729927</v>
      </c>
      <c r="E58" s="18">
        <f t="shared" ref="E58:F58" si="15">E57+D58</f>
        <v>7264.2157189646805</v>
      </c>
      <c r="F58" s="18">
        <f t="shared" si="15"/>
        <v>7266.5483621890662</v>
      </c>
      <c r="G58" s="18">
        <f>G57+F58</f>
        <v>7266.5602380492428</v>
      </c>
      <c r="L58" s="62">
        <v>440</v>
      </c>
      <c r="M58" s="35">
        <f t="shared" si="7"/>
        <v>440</v>
      </c>
      <c r="N58" s="35">
        <f t="shared" si="2"/>
        <v>5.0228310502283102E-2</v>
      </c>
      <c r="O58" s="35">
        <f t="shared" si="3"/>
        <v>152.00153274314809</v>
      </c>
      <c r="P58" s="63">
        <f t="shared" si="4"/>
        <v>0.57455595548219085</v>
      </c>
      <c r="Q58" s="35">
        <f t="shared" si="1"/>
        <v>0.27335531925823187</v>
      </c>
      <c r="R58" s="35">
        <f t="shared" si="5"/>
        <v>72.317460317460316</v>
      </c>
      <c r="S58" s="35">
        <f t="shared" si="6"/>
        <v>72.317460317460316</v>
      </c>
    </row>
    <row r="59" spans="1:19" x14ac:dyDescent="0.25">
      <c r="L59" s="62">
        <v>450</v>
      </c>
      <c r="M59" s="35">
        <f t="shared" si="7"/>
        <v>450</v>
      </c>
      <c r="N59" s="35">
        <f t="shared" si="2"/>
        <v>5.1369863013698627E-2</v>
      </c>
      <c r="O59" s="35">
        <f t="shared" si="3"/>
        <v>151.27652388041466</v>
      </c>
      <c r="P59" s="63">
        <f t="shared" si="4"/>
        <v>0.57181546890719848</v>
      </c>
      <c r="Q59" s="35">
        <f t="shared" si="1"/>
        <v>0.27335531925823187</v>
      </c>
      <c r="R59" s="35">
        <f t="shared" si="5"/>
        <v>72.317460317460316</v>
      </c>
      <c r="S59" s="35">
        <f t="shared" si="6"/>
        <v>72.317460317460316</v>
      </c>
    </row>
    <row r="60" spans="1:19" x14ac:dyDescent="0.25">
      <c r="A60" t="s">
        <v>129</v>
      </c>
      <c r="B60" s="44">
        <f t="shared" ref="B60:G60" si="16">IF(($B$5-B48)&gt;0,($B$5-B48),0)</f>
        <v>192.23733420308764</v>
      </c>
      <c r="C60" s="44">
        <f t="shared" si="16"/>
        <v>119.91987388562731</v>
      </c>
      <c r="D60" s="44">
        <f t="shared" si="16"/>
        <v>77.697651663405082</v>
      </c>
      <c r="E60" s="44">
        <f t="shared" si="16"/>
        <v>35.475429441182854</v>
      </c>
      <c r="F60" s="44">
        <f t="shared" si="16"/>
        <v>9.4013553671087777</v>
      </c>
      <c r="G60" s="44">
        <f t="shared" si="16"/>
        <v>0</v>
      </c>
      <c r="L60" s="62">
        <v>460</v>
      </c>
      <c r="M60" s="35">
        <f t="shared" si="7"/>
        <v>460</v>
      </c>
      <c r="N60" s="35">
        <f t="shared" si="2"/>
        <v>5.2511415525114152E-2</v>
      </c>
      <c r="O60" s="35">
        <f t="shared" si="3"/>
        <v>150.5629335077665</v>
      </c>
      <c r="P60" s="63">
        <f t="shared" si="4"/>
        <v>0.56911814348566758</v>
      </c>
      <c r="Q60" s="35">
        <f t="shared" si="1"/>
        <v>0.27335531925823187</v>
      </c>
      <c r="R60" s="35">
        <f t="shared" si="5"/>
        <v>72.317460317460316</v>
      </c>
      <c r="S60" s="35">
        <f t="shared" si="6"/>
        <v>72.317460317460316</v>
      </c>
    </row>
    <row r="61" spans="1:19" ht="18" x14ac:dyDescent="0.35">
      <c r="A61" t="s">
        <v>138</v>
      </c>
      <c r="B61" s="3">
        <f>$B$4-B55</f>
        <v>122393.02630615799</v>
      </c>
      <c r="C61" s="3">
        <f t="shared" ref="C61:G61" si="17">$B$4-C55</f>
        <v>14638.517563453643</v>
      </c>
      <c r="D61" s="3">
        <f t="shared" si="17"/>
        <v>2076.4543225656962</v>
      </c>
      <c r="E61" s="3">
        <f t="shared" si="17"/>
        <v>60.976338249980472</v>
      </c>
      <c r="F61" s="3">
        <f t="shared" si="17"/>
        <v>0.15482602897100151</v>
      </c>
      <c r="G61" s="3">
        <f t="shared" si="17"/>
        <v>0</v>
      </c>
      <c r="L61" s="62">
        <v>470</v>
      </c>
      <c r="M61" s="35">
        <f t="shared" si="7"/>
        <v>470</v>
      </c>
      <c r="N61" s="35">
        <f t="shared" si="2"/>
        <v>5.3652968036529677E-2</v>
      </c>
      <c r="O61" s="35">
        <f t="shared" si="3"/>
        <v>149.86033931154699</v>
      </c>
      <c r="P61" s="63">
        <f t="shared" si="4"/>
        <v>0.56646238289931028</v>
      </c>
      <c r="Q61" s="35">
        <f t="shared" si="1"/>
        <v>0.27335531925823187</v>
      </c>
      <c r="R61" s="35">
        <f t="shared" si="5"/>
        <v>72.317460317460316</v>
      </c>
      <c r="S61" s="35">
        <f t="shared" si="6"/>
        <v>72.317460317460316</v>
      </c>
    </row>
    <row r="62" spans="1:19" x14ac:dyDescent="0.25">
      <c r="L62" s="62">
        <v>480</v>
      </c>
      <c r="M62" s="35">
        <f t="shared" si="7"/>
        <v>480</v>
      </c>
      <c r="N62" s="35">
        <f t="shared" si="2"/>
        <v>5.4794520547945202E-2</v>
      </c>
      <c r="O62" s="35">
        <f t="shared" si="3"/>
        <v>149.16834318753044</v>
      </c>
      <c r="P62" s="63">
        <f t="shared" si="4"/>
        <v>0.56384668233992086</v>
      </c>
      <c r="Q62" s="35">
        <f t="shared" si="1"/>
        <v>0.27335531925823187</v>
      </c>
      <c r="R62" s="35">
        <f t="shared" si="5"/>
        <v>72.317460317460316</v>
      </c>
      <c r="S62" s="35">
        <f t="shared" si="6"/>
        <v>72.317460317460316</v>
      </c>
    </row>
    <row r="63" spans="1:19" x14ac:dyDescent="0.25">
      <c r="L63" s="62">
        <v>490</v>
      </c>
      <c r="M63" s="35">
        <f t="shared" si="7"/>
        <v>490</v>
      </c>
      <c r="N63" s="35">
        <f t="shared" si="2"/>
        <v>5.5936073059360727E-2</v>
      </c>
      <c r="O63" s="35">
        <f t="shared" si="3"/>
        <v>148.48656938099089</v>
      </c>
      <c r="P63" s="63">
        <f t="shared" si="4"/>
        <v>0.56126962147895587</v>
      </c>
      <c r="Q63" s="35">
        <f t="shared" si="1"/>
        <v>0.27335531925823187</v>
      </c>
      <c r="R63" s="35">
        <f t="shared" si="5"/>
        <v>72.317460317460316</v>
      </c>
      <c r="S63" s="35">
        <f t="shared" si="6"/>
        <v>72.317460317460316</v>
      </c>
    </row>
    <row r="64" spans="1:19" x14ac:dyDescent="0.25">
      <c r="A64" s="654" t="s">
        <v>130</v>
      </c>
      <c r="B64" s="65" t="s">
        <v>257</v>
      </c>
      <c r="C64" s="65" t="s">
        <v>257</v>
      </c>
      <c r="D64" s="65" t="s">
        <v>257</v>
      </c>
      <c r="E64" s="65" t="s">
        <v>257</v>
      </c>
      <c r="F64" s="65" t="s">
        <v>257</v>
      </c>
      <c r="G64" s="65" t="s">
        <v>257</v>
      </c>
      <c r="L64" s="62">
        <v>500</v>
      </c>
      <c r="M64" s="35">
        <f t="shared" si="7"/>
        <v>500</v>
      </c>
      <c r="N64" s="35">
        <f t="shared" si="2"/>
        <v>5.7077625570776253E-2</v>
      </c>
      <c r="O64" s="35">
        <f t="shared" si="3"/>
        <v>147.81466280446665</v>
      </c>
      <c r="P64" s="63">
        <f t="shared" si="4"/>
        <v>0.55872985810879305</v>
      </c>
      <c r="Q64" s="35">
        <f t="shared" si="1"/>
        <v>0.27335531925823187</v>
      </c>
      <c r="R64" s="35">
        <f t="shared" si="5"/>
        <v>72.317460317460316</v>
      </c>
      <c r="S64" s="35">
        <f t="shared" si="6"/>
        <v>72.317460317460316</v>
      </c>
    </row>
    <row r="65" spans="1:19" x14ac:dyDescent="0.25">
      <c r="A65" s="655"/>
      <c r="B65" s="66">
        <v>1</v>
      </c>
      <c r="C65" s="66">
        <v>2</v>
      </c>
      <c r="D65" s="66">
        <v>3</v>
      </c>
      <c r="E65" s="66">
        <v>4</v>
      </c>
      <c r="F65" s="66">
        <v>5</v>
      </c>
      <c r="G65" s="66">
        <v>6</v>
      </c>
      <c r="L65" s="62">
        <v>510</v>
      </c>
      <c r="M65" s="35">
        <f t="shared" si="7"/>
        <v>510</v>
      </c>
      <c r="N65" s="35">
        <f t="shared" si="2"/>
        <v>5.8219178082191778E-2</v>
      </c>
      <c r="O65" s="35">
        <f t="shared" si="3"/>
        <v>147.15228751305074</v>
      </c>
      <c r="P65" s="63">
        <f t="shared" si="4"/>
        <v>0.55622612237942803</v>
      </c>
      <c r="Q65" s="35">
        <f t="shared" si="1"/>
        <v>0.27335531925823187</v>
      </c>
      <c r="R65" s="35">
        <f t="shared" si="5"/>
        <v>72.317460317460316</v>
      </c>
      <c r="S65" s="35">
        <f t="shared" si="6"/>
        <v>72.317460317460316</v>
      </c>
    </row>
    <row r="66" spans="1:19" ht="18" x14ac:dyDescent="0.35">
      <c r="A66" t="s">
        <v>258</v>
      </c>
      <c r="B66" s="45">
        <f>Eingabe!B51</f>
        <v>200</v>
      </c>
      <c r="C66" s="45">
        <f>Eingabe!C51</f>
        <v>60</v>
      </c>
      <c r="D66" s="45">
        <f>Eingabe!D51</f>
        <v>60</v>
      </c>
      <c r="E66" s="45">
        <f>Eingabe!E51</f>
        <v>60</v>
      </c>
      <c r="F66" s="45">
        <f>Eingabe!F51</f>
        <v>50</v>
      </c>
      <c r="G66" s="45">
        <f>Eingabe!G51</f>
        <v>50</v>
      </c>
      <c r="L66" s="62">
        <v>520</v>
      </c>
      <c r="M66" s="35">
        <f t="shared" si="7"/>
        <v>520</v>
      </c>
      <c r="N66" s="35">
        <f t="shared" si="2"/>
        <v>5.9360730593607303E-2</v>
      </c>
      <c r="O66" s="35">
        <f t="shared" si="3"/>
        <v>146.49912531967502</v>
      </c>
      <c r="P66" s="63">
        <f t="shared" si="4"/>
        <v>0.55375721156433788</v>
      </c>
      <c r="Q66" s="35">
        <f t="shared" si="1"/>
        <v>0.27335531925823187</v>
      </c>
      <c r="R66" s="35">
        <f t="shared" si="5"/>
        <v>72.317460317460316</v>
      </c>
      <c r="S66" s="35">
        <f t="shared" si="6"/>
        <v>72.317460317460316</v>
      </c>
    </row>
    <row r="67" spans="1:19" ht="18" x14ac:dyDescent="0.35">
      <c r="A67" t="s">
        <v>259</v>
      </c>
      <c r="B67" s="45">
        <f>B66</f>
        <v>200</v>
      </c>
      <c r="C67" s="45">
        <f>B67+C66</f>
        <v>260</v>
      </c>
      <c r="D67" s="45">
        <f t="shared" ref="D67:G67" si="18">C67+D66</f>
        <v>320</v>
      </c>
      <c r="E67" s="45">
        <f t="shared" si="18"/>
        <v>380</v>
      </c>
      <c r="F67" s="45">
        <f t="shared" si="18"/>
        <v>430</v>
      </c>
      <c r="G67" s="45">
        <f t="shared" si="18"/>
        <v>480</v>
      </c>
      <c r="L67" s="62">
        <v>530</v>
      </c>
      <c r="M67" s="35">
        <f t="shared" si="7"/>
        <v>530</v>
      </c>
      <c r="N67" s="35">
        <f t="shared" si="2"/>
        <v>6.0502283105022828E-2</v>
      </c>
      <c r="O67" s="35">
        <f t="shared" si="3"/>
        <v>145.85487453510447</v>
      </c>
      <c r="P67" s="63">
        <f t="shared" si="4"/>
        <v>0.55132198529774112</v>
      </c>
      <c r="Q67" s="35">
        <f t="shared" si="1"/>
        <v>0.27335531925823187</v>
      </c>
      <c r="R67" s="35">
        <f t="shared" si="5"/>
        <v>72.317460317460316</v>
      </c>
      <c r="S67" s="35">
        <f t="shared" si="6"/>
        <v>72.317460317460316</v>
      </c>
    </row>
    <row r="68" spans="1:19" ht="18" x14ac:dyDescent="0.35">
      <c r="A68" t="s">
        <v>260</v>
      </c>
      <c r="B68" s="46">
        <f ca="1">$B$30+B67</f>
        <v>272.3174603174603</v>
      </c>
      <c r="C68" s="46">
        <f ca="1">$B$30+C67</f>
        <v>332.3174603174603</v>
      </c>
      <c r="D68" s="46">
        <f t="shared" ref="D68:G68" ca="1" si="19">$B$30+D67</f>
        <v>392.3174603174603</v>
      </c>
      <c r="E68" s="46">
        <f t="shared" ca="1" si="19"/>
        <v>452.3174603174603</v>
      </c>
      <c r="F68" s="46">
        <f t="shared" ca="1" si="19"/>
        <v>502.3174603174603</v>
      </c>
      <c r="G68" s="46">
        <f t="shared" ca="1" si="19"/>
        <v>552.31746031746036</v>
      </c>
      <c r="L68" s="62">
        <v>540</v>
      </c>
      <c r="M68" s="35">
        <f t="shared" si="7"/>
        <v>540</v>
      </c>
      <c r="N68" s="35">
        <f t="shared" si="2"/>
        <v>6.1643835616438353E-2</v>
      </c>
      <c r="O68" s="35">
        <f t="shared" si="3"/>
        <v>145.21924881928226</v>
      </c>
      <c r="P68" s="63">
        <f t="shared" si="4"/>
        <v>0.5489193612327562</v>
      </c>
      <c r="Q68" s="35">
        <f t="shared" si="1"/>
        <v>0.27335531925823187</v>
      </c>
      <c r="R68" s="35">
        <f t="shared" si="5"/>
        <v>72.317460317460316</v>
      </c>
      <c r="S68" s="35">
        <f t="shared" si="6"/>
        <v>72.317460317460316</v>
      </c>
    </row>
    <row r="69" spans="1:19" ht="18" x14ac:dyDescent="0.35">
      <c r="A69" s="16" t="s">
        <v>263</v>
      </c>
      <c r="B69" s="11">
        <f ca="1">B68/$B$5</f>
        <v>1.029342374274413</v>
      </c>
      <c r="C69" s="11">
        <f t="shared" ref="C69:G69" ca="1" si="20">C68/$B$5</f>
        <v>1.2561384907792674</v>
      </c>
      <c r="D69" s="11">
        <f t="shared" ca="1" si="20"/>
        <v>1.4829346072841219</v>
      </c>
      <c r="E69" s="11">
        <f t="shared" ca="1" si="20"/>
        <v>1.7097307237889761</v>
      </c>
      <c r="F69" s="11">
        <f t="shared" ca="1" si="20"/>
        <v>1.8987274875430216</v>
      </c>
      <c r="G69" s="11">
        <f t="shared" ca="1" si="20"/>
        <v>2.0877242512970668</v>
      </c>
      <c r="L69" s="62">
        <v>550</v>
      </c>
      <c r="M69" s="35">
        <f t="shared" si="7"/>
        <v>550</v>
      </c>
      <c r="N69" s="35">
        <f t="shared" si="2"/>
        <v>6.2785388127853878E-2</v>
      </c>
      <c r="O69" s="35">
        <f t="shared" si="3"/>
        <v>144.59197613231717</v>
      </c>
      <c r="P69" s="63">
        <f t="shared" si="4"/>
        <v>0.54654831107620216</v>
      </c>
      <c r="Q69" s="35">
        <f t="shared" si="1"/>
        <v>0.27335531925823187</v>
      </c>
      <c r="R69" s="35">
        <f t="shared" si="5"/>
        <v>72.317460317460316</v>
      </c>
      <c r="S69" s="35">
        <f t="shared" si="6"/>
        <v>72.317460317460316</v>
      </c>
    </row>
    <row r="70" spans="1:19" ht="18" x14ac:dyDescent="0.35">
      <c r="A70" s="16" t="s">
        <v>171</v>
      </c>
      <c r="B70" s="11">
        <f ca="1">IF(B69&lt;=1,B69,1)</f>
        <v>1</v>
      </c>
      <c r="C70" s="11">
        <f t="shared" ref="C70:G70" ca="1" si="21">IF(C69&lt;=1,C69,1)</f>
        <v>1</v>
      </c>
      <c r="D70" s="11">
        <f t="shared" ca="1" si="21"/>
        <v>1</v>
      </c>
      <c r="E70" s="11">
        <f t="shared" ca="1" si="21"/>
        <v>1</v>
      </c>
      <c r="F70" s="11">
        <f t="shared" ca="1" si="21"/>
        <v>1</v>
      </c>
      <c r="G70" s="11">
        <f t="shared" ca="1" si="21"/>
        <v>1</v>
      </c>
      <c r="L70" s="62">
        <v>560</v>
      </c>
      <c r="M70" s="35">
        <f t="shared" si="7"/>
        <v>560</v>
      </c>
      <c r="N70" s="35">
        <f t="shared" si="2"/>
        <v>6.3926940639269403E-2</v>
      </c>
      <c r="O70" s="35">
        <f t="shared" si="3"/>
        <v>143.97279777482493</v>
      </c>
      <c r="P70" s="63">
        <f t="shared" si="4"/>
        <v>0.54420785696115048</v>
      </c>
      <c r="Q70" s="35">
        <f t="shared" si="1"/>
        <v>0.27335531925823187</v>
      </c>
      <c r="R70" s="35">
        <f t="shared" si="5"/>
        <v>72.317460317460316</v>
      </c>
      <c r="S70" s="35">
        <f t="shared" si="6"/>
        <v>72.317460317460316</v>
      </c>
    </row>
    <row r="71" spans="1:19" ht="18" x14ac:dyDescent="0.35">
      <c r="A71" s="16" t="s">
        <v>264</v>
      </c>
      <c r="B71" s="11">
        <f t="shared" ref="B71:G71" ca="1" si="22">((1-B70)/$I$9)^(1/$I$8)</f>
        <v>0</v>
      </c>
      <c r="C71" s="11">
        <f t="shared" ca="1" si="22"/>
        <v>0</v>
      </c>
      <c r="D71" s="11">
        <f t="shared" ca="1" si="22"/>
        <v>0</v>
      </c>
      <c r="E71" s="11">
        <f t="shared" ca="1" si="22"/>
        <v>0</v>
      </c>
      <c r="F71" s="11">
        <f t="shared" ca="1" si="22"/>
        <v>0</v>
      </c>
      <c r="G71" s="11">
        <f t="shared" ca="1" si="22"/>
        <v>0</v>
      </c>
      <c r="L71" s="62">
        <v>570</v>
      </c>
      <c r="M71" s="35">
        <f t="shared" si="7"/>
        <v>570</v>
      </c>
      <c r="N71" s="35">
        <f t="shared" si="2"/>
        <v>6.5068493150684928E-2</v>
      </c>
      <c r="O71" s="35">
        <f t="shared" si="3"/>
        <v>143.36146750856096</v>
      </c>
      <c r="P71" s="63">
        <f t="shared" si="4"/>
        <v>0.54189706812297478</v>
      </c>
      <c r="Q71" s="35">
        <f t="shared" si="1"/>
        <v>0.27335531925823187</v>
      </c>
      <c r="R71" s="35">
        <f t="shared" si="5"/>
        <v>72.317460317460316</v>
      </c>
      <c r="S71" s="35">
        <f t="shared" si="6"/>
        <v>72.317460317460316</v>
      </c>
    </row>
    <row r="72" spans="1:19" ht="18" x14ac:dyDescent="0.35">
      <c r="A72" s="16" t="s">
        <v>52</v>
      </c>
      <c r="B72" s="11">
        <f ca="1">IF(B71&lt;=1,B71,1)</f>
        <v>0</v>
      </c>
      <c r="C72" s="11">
        <f t="shared" ref="C72:G72" ca="1" si="23">IF(C71&lt;=1,C71,1)</f>
        <v>0</v>
      </c>
      <c r="D72" s="11">
        <f t="shared" ca="1" si="23"/>
        <v>0</v>
      </c>
      <c r="E72" s="11">
        <f t="shared" ca="1" si="23"/>
        <v>0</v>
      </c>
      <c r="F72" s="11">
        <f t="shared" ca="1" si="23"/>
        <v>0</v>
      </c>
      <c r="G72" s="11">
        <f t="shared" ca="1" si="23"/>
        <v>0</v>
      </c>
      <c r="L72" s="62">
        <v>580</v>
      </c>
      <c r="M72" s="35">
        <f t="shared" si="7"/>
        <v>580</v>
      </c>
      <c r="N72" s="35">
        <f t="shared" si="2"/>
        <v>6.6210045662100453E-2</v>
      </c>
      <c r="O72" s="35">
        <f t="shared" si="3"/>
        <v>142.75775074934458</v>
      </c>
      <c r="P72" s="63">
        <f t="shared" si="4"/>
        <v>0.53961505784865527</v>
      </c>
      <c r="Q72" s="35">
        <f t="shared" si="1"/>
        <v>0.27335531925823187</v>
      </c>
      <c r="R72" s="35">
        <f t="shared" si="5"/>
        <v>72.317460317460316</v>
      </c>
      <c r="S72" s="35">
        <f t="shared" si="6"/>
        <v>72.317460317460316</v>
      </c>
    </row>
    <row r="73" spans="1:19" x14ac:dyDescent="0.25">
      <c r="A73" t="s">
        <v>265</v>
      </c>
      <c r="B73" s="8">
        <f ca="1">1/$I$7*($I$7-B72+($I$9/($I$8+1))*B72^($I$8+1)+B70*B72)</f>
        <v>1</v>
      </c>
      <c r="C73" s="8">
        <f t="shared" ref="C73:G73" ca="1" si="24">1/$I$7*($I$7-C72+($I$9/($I$8+1))*C72^($I$8+1)+C70*C72)</f>
        <v>1</v>
      </c>
      <c r="D73" s="8">
        <f t="shared" ca="1" si="24"/>
        <v>1</v>
      </c>
      <c r="E73" s="8">
        <f t="shared" ca="1" si="24"/>
        <v>1</v>
      </c>
      <c r="F73" s="8">
        <f t="shared" ca="1" si="24"/>
        <v>1</v>
      </c>
      <c r="G73" s="8">
        <f t="shared" ca="1" si="24"/>
        <v>1</v>
      </c>
      <c r="L73" s="62">
        <v>590</v>
      </c>
      <c r="M73" s="35">
        <f t="shared" si="7"/>
        <v>590</v>
      </c>
      <c r="N73" s="35">
        <f t="shared" si="2"/>
        <v>6.7351598173515978E-2</v>
      </c>
      <c r="O73" s="35">
        <f t="shared" si="3"/>
        <v>142.16142382519308</v>
      </c>
      <c r="P73" s="63">
        <f t="shared" si="4"/>
        <v>0.53736098067257454</v>
      </c>
      <c r="Q73" s="35">
        <f t="shared" si="1"/>
        <v>0.27335531925823187</v>
      </c>
      <c r="R73" s="35">
        <f t="shared" si="5"/>
        <v>72.317460317460316</v>
      </c>
      <c r="S73" s="35">
        <f t="shared" si="6"/>
        <v>72.317460317460316</v>
      </c>
    </row>
    <row r="74" spans="1:19" x14ac:dyDescent="0.25">
      <c r="A74" t="s">
        <v>266</v>
      </c>
      <c r="B74" s="14">
        <f ca="1">B73-$B$32</f>
        <v>0.23765636175953009</v>
      </c>
      <c r="C74" s="14">
        <f t="shared" ref="C74:G74" ca="1" si="25">C73-$B$32</f>
        <v>0.23765636175953009</v>
      </c>
      <c r="D74" s="14">
        <f t="shared" ca="1" si="25"/>
        <v>0.23765636175953009</v>
      </c>
      <c r="E74" s="14">
        <f t="shared" ca="1" si="25"/>
        <v>0.23765636175953009</v>
      </c>
      <c r="F74" s="14">
        <f t="shared" ca="1" si="25"/>
        <v>0.23765636175953009</v>
      </c>
      <c r="G74" s="14">
        <f t="shared" ca="1" si="25"/>
        <v>0.23765636175953009</v>
      </c>
      <c r="L74" s="62">
        <v>600</v>
      </c>
      <c r="M74" s="35">
        <f t="shared" si="7"/>
        <v>600</v>
      </c>
      <c r="N74" s="35">
        <f t="shared" si="2"/>
        <v>6.8493150684931503E-2</v>
      </c>
      <c r="O74" s="35">
        <f t="shared" si="3"/>
        <v>141.5722732933877</v>
      </c>
      <c r="P74" s="63">
        <f t="shared" si="4"/>
        <v>0.53513402979507063</v>
      </c>
      <c r="Q74" s="35">
        <f t="shared" si="1"/>
        <v>0.27335531925823187</v>
      </c>
      <c r="R74" s="35">
        <f t="shared" si="5"/>
        <v>72.317460317460316</v>
      </c>
      <c r="S74" s="35">
        <f t="shared" si="6"/>
        <v>72.317460317460316</v>
      </c>
    </row>
    <row r="75" spans="1:19" x14ac:dyDescent="0.25">
      <c r="A75" t="s">
        <v>119</v>
      </c>
      <c r="B75" s="14">
        <f ca="1">B74</f>
        <v>0.23765636175953009</v>
      </c>
      <c r="C75" s="14">
        <f ca="1">C74-B74</f>
        <v>0</v>
      </c>
      <c r="D75" s="14">
        <f t="shared" ref="D75:G75" ca="1" si="26">D74-C74</f>
        <v>0</v>
      </c>
      <c r="E75" s="14">
        <f t="shared" ca="1" si="26"/>
        <v>0</v>
      </c>
      <c r="F75" s="14">
        <f t="shared" ca="1" si="26"/>
        <v>0</v>
      </c>
      <c r="G75" s="14">
        <f t="shared" ca="1" si="26"/>
        <v>0</v>
      </c>
      <c r="L75" s="62">
        <v>610</v>
      </c>
      <c r="M75" s="35">
        <f t="shared" si="7"/>
        <v>610</v>
      </c>
      <c r="N75" s="35">
        <f t="shared" si="2"/>
        <v>6.9634703196347028E-2</v>
      </c>
      <c r="O75" s="35">
        <f t="shared" si="3"/>
        <v>140.99009531089024</v>
      </c>
      <c r="P75" s="63">
        <f t="shared" si="4"/>
        <v>0.53293343470265309</v>
      </c>
      <c r="Q75" s="35">
        <f t="shared" si="1"/>
        <v>0.27335531925823187</v>
      </c>
      <c r="R75" s="35">
        <f t="shared" si="5"/>
        <v>72.317460317460316</v>
      </c>
      <c r="S75" s="35">
        <f t="shared" si="6"/>
        <v>72.317460317460316</v>
      </c>
    </row>
    <row r="76" spans="1:19" ht="18" x14ac:dyDescent="0.35">
      <c r="A76" s="16" t="s">
        <v>121</v>
      </c>
      <c r="B76" s="3">
        <f ca="1">B75*$B$4</f>
        <v>122393.02630615799</v>
      </c>
      <c r="C76" s="3">
        <f t="shared" ref="C76:G76" ca="1" si="27">C75*$B$4</f>
        <v>0</v>
      </c>
      <c r="D76" s="3">
        <f t="shared" ca="1" si="27"/>
        <v>0</v>
      </c>
      <c r="E76" s="3">
        <f t="shared" ca="1" si="27"/>
        <v>0</v>
      </c>
      <c r="F76" s="3">
        <f t="shared" ca="1" si="27"/>
        <v>0</v>
      </c>
      <c r="G76" s="3">
        <f t="shared" ca="1" si="27"/>
        <v>0</v>
      </c>
      <c r="L76" s="62">
        <v>620</v>
      </c>
      <c r="M76" s="35">
        <f t="shared" si="7"/>
        <v>620</v>
      </c>
      <c r="N76" s="35">
        <f t="shared" si="2"/>
        <v>7.0776255707762553E-2</v>
      </c>
      <c r="O76" s="35">
        <f t="shared" si="3"/>
        <v>140.41469505314114</v>
      </c>
      <c r="P76" s="63">
        <f t="shared" si="4"/>
        <v>0.53075845897109664</v>
      </c>
      <c r="Q76" s="35">
        <f t="shared" si="1"/>
        <v>0.27335531925823187</v>
      </c>
      <c r="R76" s="35">
        <f t="shared" si="5"/>
        <v>72.317460317460316</v>
      </c>
      <c r="S76" s="35">
        <f t="shared" si="6"/>
        <v>72.317460317460316</v>
      </c>
    </row>
    <row r="77" spans="1:19" ht="18" x14ac:dyDescent="0.35">
      <c r="A77" s="16" t="s">
        <v>270</v>
      </c>
      <c r="B77" s="3">
        <f ca="1">B76</f>
        <v>122393.02630615799</v>
      </c>
      <c r="C77" s="3">
        <f ca="1">B77+C76</f>
        <v>122393.02630615799</v>
      </c>
      <c r="D77" s="3">
        <f t="shared" ref="D77:G77" ca="1" si="28">C77+D76</f>
        <v>122393.02630615799</v>
      </c>
      <c r="E77" s="3">
        <f t="shared" ca="1" si="28"/>
        <v>122393.02630615799</v>
      </c>
      <c r="F77" s="3">
        <f t="shared" ca="1" si="28"/>
        <v>122393.02630615799</v>
      </c>
      <c r="G77" s="3">
        <f t="shared" ca="1" si="28"/>
        <v>122393.02630615799</v>
      </c>
      <c r="L77" s="62">
        <v>630</v>
      </c>
      <c r="M77" s="35">
        <f t="shared" si="7"/>
        <v>630</v>
      </c>
      <c r="N77" s="35">
        <f t="shared" si="2"/>
        <v>7.1917808219178078E-2</v>
      </c>
      <c r="O77" s="35">
        <f t="shared" si="3"/>
        <v>139.84588617680441</v>
      </c>
      <c r="P77" s="63">
        <f t="shared" si="4"/>
        <v>0.52860839823465233</v>
      </c>
      <c r="Q77" s="35">
        <f t="shared" si="1"/>
        <v>0.27335531925823187</v>
      </c>
      <c r="R77" s="35">
        <f t="shared" si="5"/>
        <v>72.317460317460316</v>
      </c>
      <c r="S77" s="35">
        <f t="shared" si="6"/>
        <v>72.317460317460316</v>
      </c>
    </row>
    <row r="78" spans="1:19" x14ac:dyDescent="0.25">
      <c r="A78" s="16" t="s">
        <v>122</v>
      </c>
      <c r="B78" s="18">
        <f t="shared" ref="B78:G78" ca="1" si="29">B76/B66</f>
        <v>611.9651315307899</v>
      </c>
      <c r="C78" s="18">
        <f t="shared" ca="1" si="29"/>
        <v>0</v>
      </c>
      <c r="D78" s="18">
        <f t="shared" ca="1" si="29"/>
        <v>0</v>
      </c>
      <c r="E78" s="18">
        <f t="shared" ca="1" si="29"/>
        <v>0</v>
      </c>
      <c r="F78" s="18">
        <f t="shared" ca="1" si="29"/>
        <v>0</v>
      </c>
      <c r="G78" s="18">
        <f t="shared" ca="1" si="29"/>
        <v>0</v>
      </c>
      <c r="L78" s="62">
        <v>640</v>
      </c>
      <c r="M78" s="35">
        <f t="shared" ref="M78:M109" si="30">IF(L78&gt;$B$8,$B$8,L78)</f>
        <v>640</v>
      </c>
      <c r="N78" s="35">
        <f t="shared" si="2"/>
        <v>7.3059360730593603E-2</v>
      </c>
      <c r="O78" s="35">
        <f t="shared" si="3"/>
        <v>139.28349032249488</v>
      </c>
      <c r="P78" s="63">
        <f t="shared" si="4"/>
        <v>0.52648257830638845</v>
      </c>
      <c r="Q78" s="35">
        <f t="shared" ref="Q78:Q141" si="31">IF(M78&lt;=$B$57,$B$50,0)</f>
        <v>0.27335531925823187</v>
      </c>
      <c r="R78" s="35">
        <f t="shared" si="5"/>
        <v>72.317460317460316</v>
      </c>
      <c r="S78" s="35">
        <f t="shared" ref="S78:S141" si="32">IF(O78&gt;$B$47,$B$47,O78)</f>
        <v>72.317460317460316</v>
      </c>
    </row>
    <row r="79" spans="1:19" x14ac:dyDescent="0.25">
      <c r="B79" s="18"/>
      <c r="C79" s="18"/>
      <c r="D79" s="18"/>
      <c r="E79" s="18"/>
      <c r="F79" s="18"/>
      <c r="G79" s="18"/>
      <c r="L79" s="62">
        <v>650</v>
      </c>
      <c r="M79" s="35">
        <f t="shared" si="30"/>
        <v>650</v>
      </c>
      <c r="N79" s="35">
        <f t="shared" ref="N79:N142" si="33">M79/$B$8</f>
        <v>7.4200913242009128E-2</v>
      </c>
      <c r="O79" s="35">
        <f t="shared" ref="O79:O142" si="34">P79*$B$5</f>
        <v>138.72733665393744</v>
      </c>
      <c r="P79" s="63">
        <f t="shared" ref="P79:P142" si="35">IF(N79=1,0,1-$I$9*N79^$I$8)</f>
        <v>0.52438035343624245</v>
      </c>
      <c r="Q79" s="35">
        <f t="shared" si="31"/>
        <v>0.27335531925823187</v>
      </c>
      <c r="R79" s="35">
        <f t="shared" ref="R79:R142" si="36">Q79*$B$5</f>
        <v>72.317460317460316</v>
      </c>
      <c r="S79" s="35">
        <f t="shared" si="32"/>
        <v>72.317460317460316</v>
      </c>
    </row>
    <row r="80" spans="1:19" x14ac:dyDescent="0.25">
      <c r="L80" s="62">
        <v>660</v>
      </c>
      <c r="M80" s="35">
        <f t="shared" si="30"/>
        <v>660</v>
      </c>
      <c r="N80" s="35">
        <f t="shared" si="33"/>
        <v>7.5342465753424653E-2</v>
      </c>
      <c r="O80" s="35">
        <f t="shared" si="34"/>
        <v>138.177261430372</v>
      </c>
      <c r="P80" s="63">
        <f t="shared" si="35"/>
        <v>0.52230110469473945</v>
      </c>
      <c r="Q80" s="35">
        <f t="shared" si="31"/>
        <v>0.27335531925823187</v>
      </c>
      <c r="R80" s="35">
        <f t="shared" si="36"/>
        <v>72.317460317460316</v>
      </c>
      <c r="S80" s="35">
        <f t="shared" si="32"/>
        <v>72.317460317460316</v>
      </c>
    </row>
    <row r="81" spans="12:19" x14ac:dyDescent="0.25">
      <c r="L81" s="62">
        <v>670</v>
      </c>
      <c r="M81" s="35">
        <f t="shared" si="30"/>
        <v>670</v>
      </c>
      <c r="N81" s="35">
        <f t="shared" si="33"/>
        <v>7.6484018264840178E-2</v>
      </c>
      <c r="O81" s="35">
        <f t="shared" si="34"/>
        <v>137.63310760934127</v>
      </c>
      <c r="P81" s="63">
        <f t="shared" si="35"/>
        <v>0.52024423847155532</v>
      </c>
      <c r="Q81" s="35">
        <f t="shared" si="31"/>
        <v>0.27335531925823187</v>
      </c>
      <c r="R81" s="35">
        <f t="shared" si="36"/>
        <v>72.317460317460316</v>
      </c>
      <c r="S81" s="35">
        <f t="shared" si="32"/>
        <v>72.317460317460316</v>
      </c>
    </row>
    <row r="82" spans="12:19" x14ac:dyDescent="0.25">
      <c r="L82" s="62">
        <v>680</v>
      </c>
      <c r="M82" s="35">
        <f t="shared" si="30"/>
        <v>680</v>
      </c>
      <c r="N82" s="35">
        <f t="shared" si="33"/>
        <v>7.7625570776255703E-2</v>
      </c>
      <c r="O82" s="35">
        <f t="shared" si="34"/>
        <v>137.0947244772826</v>
      </c>
      <c r="P82" s="63">
        <f t="shared" si="35"/>
        <v>0.51820918507917824</v>
      </c>
      <c r="Q82" s="35">
        <f t="shared" si="31"/>
        <v>0.27335531925823187</v>
      </c>
      <c r="R82" s="35">
        <f t="shared" si="36"/>
        <v>72.317460317460316</v>
      </c>
      <c r="S82" s="35">
        <f t="shared" si="32"/>
        <v>72.317460317460316</v>
      </c>
    </row>
    <row r="83" spans="12:19" x14ac:dyDescent="0.25">
      <c r="L83" s="62">
        <v>690</v>
      </c>
      <c r="M83" s="35">
        <f t="shared" si="30"/>
        <v>690</v>
      </c>
      <c r="N83" s="35">
        <f t="shared" si="33"/>
        <v>7.8767123287671229E-2</v>
      </c>
      <c r="O83" s="35">
        <f t="shared" si="34"/>
        <v>136.56196730560015</v>
      </c>
      <c r="P83" s="63">
        <f t="shared" si="35"/>
        <v>0.51619539745288345</v>
      </c>
      <c r="Q83" s="35">
        <f t="shared" si="31"/>
        <v>0.27335531925823187</v>
      </c>
      <c r="R83" s="35">
        <f t="shared" si="36"/>
        <v>72.317460317460316</v>
      </c>
      <c r="S83" s="35">
        <f t="shared" si="32"/>
        <v>72.317460317460316</v>
      </c>
    </row>
    <row r="84" spans="12:19" x14ac:dyDescent="0.25">
      <c r="L84" s="62">
        <v>700</v>
      </c>
      <c r="M84" s="35">
        <f t="shared" si="30"/>
        <v>700</v>
      </c>
      <c r="N84" s="35">
        <f t="shared" si="33"/>
        <v>7.9908675799086754E-2</v>
      </c>
      <c r="O84" s="35">
        <f t="shared" si="34"/>
        <v>136.0346970301172</v>
      </c>
      <c r="P84" s="63">
        <f t="shared" si="35"/>
        <v>0.51420234993908376</v>
      </c>
      <c r="Q84" s="35">
        <f t="shared" si="31"/>
        <v>0.27335531925823187</v>
      </c>
      <c r="R84" s="35">
        <f t="shared" si="36"/>
        <v>72.317460317460316</v>
      </c>
      <c r="S84" s="35">
        <f t="shared" si="32"/>
        <v>72.317460317460316</v>
      </c>
    </row>
    <row r="85" spans="12:19" x14ac:dyDescent="0.25">
      <c r="L85" s="62">
        <v>710</v>
      </c>
      <c r="M85" s="35">
        <f t="shared" si="30"/>
        <v>710</v>
      </c>
      <c r="N85" s="35">
        <f t="shared" si="33"/>
        <v>8.1050228310502279E-2</v>
      </c>
      <c r="O85" s="35">
        <f t="shared" si="34"/>
        <v>135.51277995200914</v>
      </c>
      <c r="P85" s="63">
        <f t="shared" si="35"/>
        <v>0.51222953716487596</v>
      </c>
      <c r="Q85" s="35">
        <f t="shared" si="31"/>
        <v>0.27335531925823187</v>
      </c>
      <c r="R85" s="35">
        <f t="shared" si="36"/>
        <v>72.317460317460316</v>
      </c>
      <c r="S85" s="35">
        <f t="shared" si="32"/>
        <v>72.317460317460316</v>
      </c>
    </row>
    <row r="86" spans="12:19" x14ac:dyDescent="0.25">
      <c r="L86" s="62">
        <v>720</v>
      </c>
      <c r="M86" s="35">
        <f t="shared" si="30"/>
        <v>720</v>
      </c>
      <c r="N86" s="35">
        <f t="shared" si="33"/>
        <v>8.2191780821917804E-2</v>
      </c>
      <c r="O86" s="35">
        <f t="shared" si="34"/>
        <v>134.99608745849781</v>
      </c>
      <c r="P86" s="63">
        <f t="shared" si="35"/>
        <v>0.51027647298228296</v>
      </c>
      <c r="Q86" s="35">
        <f t="shared" si="31"/>
        <v>0.27335531925823187</v>
      </c>
      <c r="R86" s="35">
        <f t="shared" si="36"/>
        <v>72.317460317460316</v>
      </c>
      <c r="S86" s="35">
        <f t="shared" si="32"/>
        <v>72.317460317460316</v>
      </c>
    </row>
    <row r="87" spans="12:19" x14ac:dyDescent="0.25">
      <c r="L87" s="62">
        <v>730</v>
      </c>
      <c r="M87" s="35">
        <f t="shared" si="30"/>
        <v>730</v>
      </c>
      <c r="N87" s="35">
        <f t="shared" si="33"/>
        <v>8.3333333333333329E-2</v>
      </c>
      <c r="O87" s="35">
        <f t="shared" si="34"/>
        <v>134.48449576174505</v>
      </c>
      <c r="P87" s="63">
        <f t="shared" si="35"/>
        <v>0.50834268948128869</v>
      </c>
      <c r="Q87" s="35">
        <f t="shared" si="31"/>
        <v>0.27335531925823187</v>
      </c>
      <c r="R87" s="35">
        <f t="shared" si="36"/>
        <v>72.317460317460316</v>
      </c>
      <c r="S87" s="35">
        <f t="shared" si="32"/>
        <v>72.317460317460316</v>
      </c>
    </row>
    <row r="88" spans="12:19" x14ac:dyDescent="0.25">
      <c r="L88" s="62">
        <v>740</v>
      </c>
      <c r="M88" s="35">
        <f t="shared" si="30"/>
        <v>740</v>
      </c>
      <c r="N88" s="35">
        <f t="shared" si="33"/>
        <v>8.4474885844748854E-2</v>
      </c>
      <c r="O88" s="35">
        <f t="shared" si="34"/>
        <v>133.97788565452839</v>
      </c>
      <c r="P88" s="63">
        <f t="shared" si="35"/>
        <v>0.50642773606630798</v>
      </c>
      <c r="Q88" s="35">
        <f t="shared" si="31"/>
        <v>0.27335531925823187</v>
      </c>
      <c r="R88" s="35">
        <f t="shared" si="36"/>
        <v>72.317460317460316</v>
      </c>
      <c r="S88" s="35">
        <f t="shared" si="32"/>
        <v>72.317460317460316</v>
      </c>
    </row>
    <row r="89" spans="12:19" x14ac:dyDescent="0.25">
      <c r="L89" s="62">
        <v>750</v>
      </c>
      <c r="M89" s="35">
        <f t="shared" si="30"/>
        <v>750</v>
      </c>
      <c r="N89" s="35">
        <f t="shared" si="33"/>
        <v>8.5616438356164379E-2</v>
      </c>
      <c r="O89" s="35">
        <f t="shared" si="34"/>
        <v>133.47614228140904</v>
      </c>
      <c r="P89" s="63">
        <f t="shared" si="35"/>
        <v>0.5045311785912161</v>
      </c>
      <c r="Q89" s="35">
        <f t="shared" si="31"/>
        <v>0.27335531925823187</v>
      </c>
      <c r="R89" s="35">
        <f t="shared" si="36"/>
        <v>72.317460317460316</v>
      </c>
      <c r="S89" s="35">
        <f t="shared" si="32"/>
        <v>72.317460317460316</v>
      </c>
    </row>
    <row r="90" spans="12:19" x14ac:dyDescent="0.25">
      <c r="L90" s="62">
        <v>760</v>
      </c>
      <c r="M90" s="35">
        <f t="shared" si="30"/>
        <v>760</v>
      </c>
      <c r="N90" s="35">
        <f t="shared" si="33"/>
        <v>8.6757990867579904E-2</v>
      </c>
      <c r="O90" s="35">
        <f t="shared" si="34"/>
        <v>132.97915492421657</v>
      </c>
      <c r="P90" s="63">
        <f t="shared" si="35"/>
        <v>0.50265259854849498</v>
      </c>
      <c r="Q90" s="35">
        <f t="shared" si="31"/>
        <v>0.27335531925823187</v>
      </c>
      <c r="R90" s="35">
        <f t="shared" si="36"/>
        <v>72.317460317460316</v>
      </c>
      <c r="S90" s="35">
        <f t="shared" si="32"/>
        <v>72.317460317460316</v>
      </c>
    </row>
    <row r="91" spans="12:19" x14ac:dyDescent="0.25">
      <c r="L91" s="62">
        <v>770</v>
      </c>
      <c r="M91" s="35">
        <f t="shared" si="30"/>
        <v>770</v>
      </c>
      <c r="N91" s="35">
        <f t="shared" si="33"/>
        <v>8.7899543378995429E-2</v>
      </c>
      <c r="O91" s="35">
        <f t="shared" si="34"/>
        <v>132.48681680077948</v>
      </c>
      <c r="P91" s="63">
        <f t="shared" si="35"/>
        <v>0.50079159230844805</v>
      </c>
      <c r="Q91" s="35">
        <f t="shared" si="31"/>
        <v>0.27335531925823187</v>
      </c>
      <c r="R91" s="35">
        <f t="shared" si="36"/>
        <v>72.317460317460316</v>
      </c>
      <c r="S91" s="35">
        <f t="shared" si="32"/>
        <v>72.317460317460316</v>
      </c>
    </row>
    <row r="92" spans="12:19" x14ac:dyDescent="0.25">
      <c r="L92" s="62">
        <v>780</v>
      </c>
      <c r="M92" s="35">
        <f t="shared" si="30"/>
        <v>780</v>
      </c>
      <c r="N92" s="35">
        <f t="shared" si="33"/>
        <v>8.9041095890410954E-2</v>
      </c>
      <c r="O92" s="35">
        <f t="shared" si="34"/>
        <v>131.99902487592306</v>
      </c>
      <c r="P92" s="63">
        <f t="shared" si="35"/>
        <v>0.49894777040478355</v>
      </c>
      <c r="Q92" s="35">
        <f t="shared" si="31"/>
        <v>0.27335531925823187</v>
      </c>
      <c r="R92" s="35">
        <f t="shared" si="36"/>
        <v>72.317460317460316</v>
      </c>
      <c r="S92" s="35">
        <f t="shared" si="32"/>
        <v>72.317460317460316</v>
      </c>
    </row>
    <row r="93" spans="12:19" x14ac:dyDescent="0.25">
      <c r="L93" s="62">
        <v>790</v>
      </c>
      <c r="M93" s="35">
        <f t="shared" si="30"/>
        <v>790</v>
      </c>
      <c r="N93" s="35">
        <f t="shared" si="33"/>
        <v>9.0182648401826479E-2</v>
      </c>
      <c r="O93" s="35">
        <f t="shared" si="34"/>
        <v>131.51567968383867</v>
      </c>
      <c r="P93" s="63">
        <f t="shared" si="35"/>
        <v>0.49712075686318302</v>
      </c>
      <c r="Q93" s="35">
        <f t="shared" si="31"/>
        <v>0.27335531925823187</v>
      </c>
      <c r="R93" s="35">
        <f t="shared" si="36"/>
        <v>72.317460317460316</v>
      </c>
      <c r="S93" s="35">
        <f t="shared" si="32"/>
        <v>72.317460317460316</v>
      </c>
    </row>
    <row r="94" spans="12:19" x14ac:dyDescent="0.25">
      <c r="L94" s="62">
        <v>800</v>
      </c>
      <c r="M94" s="35">
        <f t="shared" si="30"/>
        <v>800</v>
      </c>
      <c r="N94" s="35">
        <f t="shared" si="33"/>
        <v>9.1324200913242004E-2</v>
      </c>
      <c r="O94" s="35">
        <f t="shared" si="34"/>
        <v>131.0366851610076</v>
      </c>
      <c r="P94" s="63">
        <f t="shared" si="35"/>
        <v>0.49531018856976339</v>
      </c>
      <c r="Q94" s="35">
        <f t="shared" si="31"/>
        <v>0.27335531925823187</v>
      </c>
      <c r="R94" s="35">
        <f t="shared" si="36"/>
        <v>72.317460317460316</v>
      </c>
      <c r="S94" s="35">
        <f t="shared" si="32"/>
        <v>72.317460317460316</v>
      </c>
    </row>
    <row r="95" spans="12:19" x14ac:dyDescent="0.25">
      <c r="L95" s="62">
        <v>810</v>
      </c>
      <c r="M95" s="35">
        <f t="shared" si="30"/>
        <v>810</v>
      </c>
      <c r="N95" s="35">
        <f t="shared" si="33"/>
        <v>9.2465753424657529E-2</v>
      </c>
      <c r="O95" s="35">
        <f t="shared" si="34"/>
        <v>130.56194848892662</v>
      </c>
      <c r="P95" s="63">
        <f t="shared" si="35"/>
        <v>0.49351571467658994</v>
      </c>
      <c r="Q95" s="35">
        <f t="shared" si="31"/>
        <v>0.27335531925823187</v>
      </c>
      <c r="R95" s="35">
        <f t="shared" si="36"/>
        <v>72.317460317460316</v>
      </c>
      <c r="S95" s="35">
        <f t="shared" si="32"/>
        <v>72.317460317460316</v>
      </c>
    </row>
    <row r="96" spans="12:19" x14ac:dyDescent="0.25">
      <c r="L96" s="62">
        <v>820</v>
      </c>
      <c r="M96" s="35">
        <f t="shared" si="30"/>
        <v>820</v>
      </c>
      <c r="N96" s="35">
        <f t="shared" si="33"/>
        <v>9.3607305936073054E-2</v>
      </c>
      <c r="O96" s="35">
        <f t="shared" si="34"/>
        <v>130.09137994594849</v>
      </c>
      <c r="P96" s="63">
        <f t="shared" si="35"/>
        <v>0.49173699604164345</v>
      </c>
      <c r="Q96" s="35">
        <f t="shared" si="31"/>
        <v>0.27335531925823187</v>
      </c>
      <c r="R96" s="35">
        <f t="shared" si="36"/>
        <v>72.317460317460316</v>
      </c>
      <c r="S96" s="35">
        <f t="shared" si="32"/>
        <v>72.317460317460316</v>
      </c>
    </row>
    <row r="97" spans="12:19" x14ac:dyDescent="0.25">
      <c r="L97" s="62">
        <v>830</v>
      </c>
      <c r="M97" s="35">
        <f t="shared" si="30"/>
        <v>830</v>
      </c>
      <c r="N97" s="35">
        <f t="shared" si="33"/>
        <v>9.4748858447488579E-2</v>
      </c>
      <c r="O97" s="35">
        <f t="shared" si="34"/>
        <v>129.62489276760365</v>
      </c>
      <c r="P97" s="63">
        <f t="shared" si="35"/>
        <v>0.48997370470084489</v>
      </c>
      <c r="Q97" s="35">
        <f t="shared" si="31"/>
        <v>0.27335531925823187</v>
      </c>
      <c r="R97" s="35">
        <f t="shared" si="36"/>
        <v>72.317460317460316</v>
      </c>
      <c r="S97" s="35">
        <f t="shared" si="32"/>
        <v>72.317460317460316</v>
      </c>
    </row>
    <row r="98" spans="12:19" x14ac:dyDescent="0.25">
      <c r="L98" s="62">
        <v>840</v>
      </c>
      <c r="M98" s="35">
        <f t="shared" si="30"/>
        <v>840</v>
      </c>
      <c r="N98" s="35">
        <f t="shared" si="33"/>
        <v>9.5890410958904104E-2</v>
      </c>
      <c r="O98" s="35">
        <f t="shared" si="34"/>
        <v>129.16240301482273</v>
      </c>
      <c r="P98" s="63">
        <f t="shared" si="35"/>
        <v>0.48822552336994485</v>
      </c>
      <c r="Q98" s="35">
        <f t="shared" si="31"/>
        <v>0.27335531925823187</v>
      </c>
      <c r="R98" s="35">
        <f t="shared" si="36"/>
        <v>72.317460317460316</v>
      </c>
      <c r="S98" s="35">
        <f t="shared" si="32"/>
        <v>72.317460317460316</v>
      </c>
    </row>
    <row r="99" spans="12:19" x14ac:dyDescent="0.25">
      <c r="L99" s="62">
        <v>850</v>
      </c>
      <c r="M99" s="35">
        <f t="shared" si="30"/>
        <v>850</v>
      </c>
      <c r="N99" s="35">
        <f t="shared" si="33"/>
        <v>9.7031963470319629E-2</v>
      </c>
      <c r="O99" s="35">
        <f t="shared" si="34"/>
        <v>128.70382944952357</v>
      </c>
      <c r="P99" s="63">
        <f t="shared" si="35"/>
        <v>0.48649214497425086</v>
      </c>
      <c r="Q99" s="35">
        <f t="shared" si="31"/>
        <v>0.27335531925823187</v>
      </c>
      <c r="R99" s="35">
        <f t="shared" si="36"/>
        <v>72.317460317460316</v>
      </c>
      <c r="S99" s="35">
        <f t="shared" si="32"/>
        <v>72.317460317460316</v>
      </c>
    </row>
    <row r="100" spans="12:19" x14ac:dyDescent="0.25">
      <c r="L100" s="62">
        <v>860</v>
      </c>
      <c r="M100" s="35">
        <f t="shared" si="30"/>
        <v>860</v>
      </c>
      <c r="N100" s="35">
        <f t="shared" si="33"/>
        <v>9.8173515981735154E-2</v>
      </c>
      <c r="O100" s="35">
        <f t="shared" si="34"/>
        <v>128.24909341707041</v>
      </c>
      <c r="P100" s="63">
        <f t="shared" si="35"/>
        <v>0.48477327220433086</v>
      </c>
      <c r="Q100" s="35">
        <f t="shared" si="31"/>
        <v>0.27335531925823187</v>
      </c>
      <c r="R100" s="35">
        <f t="shared" si="36"/>
        <v>72.317460317460316</v>
      </c>
      <c r="S100" s="35">
        <f t="shared" si="32"/>
        <v>72.317460317460316</v>
      </c>
    </row>
    <row r="101" spans="12:19" x14ac:dyDescent="0.25">
      <c r="L101" s="62">
        <v>870</v>
      </c>
      <c r="M101" s="35">
        <f t="shared" si="30"/>
        <v>870</v>
      </c>
      <c r="N101" s="35">
        <f t="shared" si="33"/>
        <v>9.9315068493150679E-2</v>
      </c>
      <c r="O101" s="35">
        <f t="shared" si="34"/>
        <v>127.79811873515031</v>
      </c>
      <c r="P101" s="63">
        <f t="shared" si="35"/>
        <v>0.48306861709597271</v>
      </c>
      <c r="Q101" s="35">
        <f t="shared" si="31"/>
        <v>0.27335531925823187</v>
      </c>
      <c r="R101" s="35">
        <f t="shared" si="36"/>
        <v>72.317460317460316</v>
      </c>
      <c r="S101" s="35">
        <f t="shared" si="32"/>
        <v>72.317460317460316</v>
      </c>
    </row>
    <row r="102" spans="12:19" x14ac:dyDescent="0.25">
      <c r="L102" s="62">
        <v>880</v>
      </c>
      <c r="M102" s="35">
        <f t="shared" si="30"/>
        <v>880</v>
      </c>
      <c r="N102" s="35">
        <f t="shared" si="33"/>
        <v>0.1004566210045662</v>
      </c>
      <c r="O102" s="35">
        <f t="shared" si="34"/>
        <v>127.35083158864681</v>
      </c>
      <c r="P102" s="63">
        <f t="shared" si="35"/>
        <v>0.48137790063281383</v>
      </c>
      <c r="Q102" s="35">
        <f t="shared" si="31"/>
        <v>0.27335531925823187</v>
      </c>
      <c r="R102" s="35">
        <f t="shared" si="36"/>
        <v>72.317460317460316</v>
      </c>
      <c r="S102" s="35">
        <f t="shared" si="32"/>
        <v>72.317460317460316</v>
      </c>
    </row>
    <row r="103" spans="12:19" x14ac:dyDescent="0.25">
      <c r="L103" s="62">
        <v>890</v>
      </c>
      <c r="M103" s="35">
        <f t="shared" si="30"/>
        <v>890</v>
      </c>
      <c r="N103" s="35">
        <f t="shared" si="33"/>
        <v>0.10159817351598173</v>
      </c>
      <c r="O103" s="35">
        <f t="shared" si="34"/>
        <v>126.90716043012303</v>
      </c>
      <c r="P103" s="63">
        <f t="shared" si="35"/>
        <v>0.47970085237017379</v>
      </c>
      <c r="Q103" s="35">
        <f t="shared" si="31"/>
        <v>0.27335531925823187</v>
      </c>
      <c r="R103" s="35">
        <f t="shared" si="36"/>
        <v>72.317460317460316</v>
      </c>
      <c r="S103" s="35">
        <f t="shared" si="32"/>
        <v>72.317460317460316</v>
      </c>
    </row>
    <row r="104" spans="12:19" x14ac:dyDescent="0.25">
      <c r="L104" s="62">
        <v>900</v>
      </c>
      <c r="M104" s="35">
        <f t="shared" si="30"/>
        <v>900</v>
      </c>
      <c r="N104" s="35">
        <f t="shared" si="33"/>
        <v>0.10273972602739725</v>
      </c>
      <c r="O104" s="35">
        <f t="shared" si="34"/>
        <v>126.46703588555552</v>
      </c>
      <c r="P104" s="63">
        <f t="shared" si="35"/>
        <v>0.47803721007873412</v>
      </c>
      <c r="Q104" s="35">
        <f t="shared" si="31"/>
        <v>0.27335531925823187</v>
      </c>
      <c r="R104" s="35">
        <f t="shared" si="36"/>
        <v>72.317460317460316</v>
      </c>
      <c r="S104" s="35">
        <f t="shared" si="32"/>
        <v>72.317460317460316</v>
      </c>
    </row>
    <row r="105" spans="12:19" x14ac:dyDescent="0.25">
      <c r="L105" s="62">
        <v>910</v>
      </c>
      <c r="M105" s="35">
        <f t="shared" si="30"/>
        <v>910</v>
      </c>
      <c r="N105" s="35">
        <f t="shared" si="33"/>
        <v>0.10388127853881278</v>
      </c>
      <c r="O105" s="35">
        <f t="shared" si="34"/>
        <v>126.03039066498678</v>
      </c>
      <c r="P105" s="63">
        <f t="shared" si="35"/>
        <v>0.47638671940681088</v>
      </c>
      <c r="Q105" s="35">
        <f t="shared" si="31"/>
        <v>0.27335531925823187</v>
      </c>
      <c r="R105" s="35">
        <f t="shared" si="36"/>
        <v>72.317460317460316</v>
      </c>
      <c r="S105" s="35">
        <f t="shared" si="32"/>
        <v>72.317460317460316</v>
      </c>
    </row>
    <row r="106" spans="12:19" x14ac:dyDescent="0.25">
      <c r="L106" s="62">
        <v>920</v>
      </c>
      <c r="M106" s="35">
        <f t="shared" si="30"/>
        <v>920</v>
      </c>
      <c r="N106" s="35">
        <f t="shared" si="33"/>
        <v>0.1050228310502283</v>
      </c>
      <c r="O106" s="35">
        <f t="shared" si="34"/>
        <v>125.59715947778855</v>
      </c>
      <c r="P106" s="63">
        <f t="shared" si="35"/>
        <v>0.4747491335600551</v>
      </c>
      <c r="Q106" s="35">
        <f t="shared" si="31"/>
        <v>0.27335531925823187</v>
      </c>
      <c r="R106" s="35">
        <f t="shared" si="36"/>
        <v>72.317460317460316</v>
      </c>
      <c r="S106" s="35">
        <f t="shared" si="32"/>
        <v>72.317460317460316</v>
      </c>
    </row>
    <row r="107" spans="12:19" x14ac:dyDescent="0.25">
      <c r="L107" s="62">
        <v>930</v>
      </c>
      <c r="M107" s="35">
        <f t="shared" si="30"/>
        <v>930</v>
      </c>
      <c r="N107" s="35">
        <f t="shared" si="33"/>
        <v>0.10616438356164383</v>
      </c>
      <c r="O107" s="35">
        <f t="shared" si="34"/>
        <v>125.16727895225091</v>
      </c>
      <c r="P107" s="63">
        <f t="shared" si="35"/>
        <v>0.47312421299750507</v>
      </c>
      <c r="Q107" s="35">
        <f t="shared" si="31"/>
        <v>0.27335531925823187</v>
      </c>
      <c r="R107" s="35">
        <f t="shared" si="36"/>
        <v>72.317460317460316</v>
      </c>
      <c r="S107" s="35">
        <f t="shared" si="32"/>
        <v>72.317460317460316</v>
      </c>
    </row>
    <row r="108" spans="12:19" x14ac:dyDescent="0.25">
      <c r="L108" s="62">
        <v>940</v>
      </c>
      <c r="M108" s="35">
        <f t="shared" si="30"/>
        <v>940</v>
      </c>
      <c r="N108" s="35">
        <f t="shared" si="33"/>
        <v>0.10730593607305935</v>
      </c>
      <c r="O108" s="35">
        <f t="shared" si="34"/>
        <v>124.74068755923213</v>
      </c>
      <c r="P108" s="63">
        <f t="shared" si="35"/>
        <v>0.47151172514298745</v>
      </c>
      <c r="Q108" s="35">
        <f t="shared" si="31"/>
        <v>0.27335531925823187</v>
      </c>
      <c r="R108" s="35">
        <f t="shared" si="36"/>
        <v>72.317460317460316</v>
      </c>
      <c r="S108" s="35">
        <f t="shared" si="32"/>
        <v>72.317460317460316</v>
      </c>
    </row>
    <row r="109" spans="12:19" x14ac:dyDescent="0.25">
      <c r="L109" s="62">
        <v>950</v>
      </c>
      <c r="M109" s="35">
        <f t="shared" si="30"/>
        <v>950</v>
      </c>
      <c r="N109" s="35">
        <f t="shared" si="33"/>
        <v>0.10844748858447488</v>
      </c>
      <c r="O109" s="35">
        <f t="shared" si="34"/>
        <v>124.3173255396233</v>
      </c>
      <c r="P109" s="63">
        <f t="shared" si="35"/>
        <v>0.46991144411093855</v>
      </c>
      <c r="Q109" s="35">
        <f t="shared" si="31"/>
        <v>0.27335531925823187</v>
      </c>
      <c r="R109" s="35">
        <f t="shared" si="36"/>
        <v>72.317460317460316</v>
      </c>
      <c r="S109" s="35">
        <f t="shared" si="32"/>
        <v>72.317460317460316</v>
      </c>
    </row>
    <row r="110" spans="12:19" x14ac:dyDescent="0.25">
      <c r="L110" s="62">
        <v>960</v>
      </c>
      <c r="M110" s="35">
        <f t="shared" ref="M110:M141" si="37">IF(L110&gt;$B$8,$B$8,L110)</f>
        <v>960</v>
      </c>
      <c r="N110" s="35">
        <f t="shared" si="33"/>
        <v>0.1095890410958904</v>
      </c>
      <c r="O110" s="35">
        <f t="shared" si="34"/>
        <v>123.89713483539943</v>
      </c>
      <c r="P110" s="63">
        <f t="shared" si="35"/>
        <v>0.46832315044578166</v>
      </c>
      <c r="Q110" s="35">
        <f t="shared" si="31"/>
        <v>0.27335531925823187</v>
      </c>
      <c r="R110" s="35">
        <f t="shared" si="36"/>
        <v>72.317460317460316</v>
      </c>
      <c r="S110" s="35">
        <f t="shared" si="32"/>
        <v>72.317460317460316</v>
      </c>
    </row>
    <row r="111" spans="12:19" x14ac:dyDescent="0.25">
      <c r="L111" s="62">
        <v>970</v>
      </c>
      <c r="M111" s="35">
        <f t="shared" si="37"/>
        <v>970</v>
      </c>
      <c r="N111" s="35">
        <f t="shared" si="33"/>
        <v>0.11073059360730593</v>
      </c>
      <c r="O111" s="35">
        <f t="shared" si="34"/>
        <v>123.4800590240439</v>
      </c>
      <c r="P111" s="63">
        <f t="shared" si="35"/>
        <v>0.46674663087405588</v>
      </c>
      <c r="Q111" s="35">
        <f t="shared" si="31"/>
        <v>0.27335531925823187</v>
      </c>
      <c r="R111" s="35">
        <f t="shared" si="36"/>
        <v>72.317460317460316</v>
      </c>
      <c r="S111" s="35">
        <f t="shared" si="32"/>
        <v>72.317460317460316</v>
      </c>
    </row>
    <row r="112" spans="12:19" x14ac:dyDescent="0.25">
      <c r="L112" s="62">
        <v>980</v>
      </c>
      <c r="M112" s="35">
        <f t="shared" si="37"/>
        <v>980</v>
      </c>
      <c r="N112" s="35">
        <f t="shared" si="33"/>
        <v>0.11187214611872145</v>
      </c>
      <c r="O112" s="35">
        <f t="shared" si="34"/>
        <v>123.06604325614876</v>
      </c>
      <c r="P112" s="63">
        <f t="shared" si="35"/>
        <v>0.46518167806854938</v>
      </c>
      <c r="Q112" s="35">
        <f t="shared" si="31"/>
        <v>0.27335531925823187</v>
      </c>
      <c r="R112" s="35">
        <f t="shared" si="36"/>
        <v>72.317460317460316</v>
      </c>
      <c r="S112" s="35">
        <f t="shared" si="32"/>
        <v>72.317460317460316</v>
      </c>
    </row>
    <row r="113" spans="12:19" x14ac:dyDescent="0.25">
      <c r="L113" s="62">
        <v>990</v>
      </c>
      <c r="M113" s="35">
        <f t="shared" si="37"/>
        <v>990</v>
      </c>
      <c r="N113" s="35">
        <f t="shared" si="33"/>
        <v>0.11301369863013698</v>
      </c>
      <c r="O113" s="35">
        <f t="shared" si="34"/>
        <v>122.65503419600562</v>
      </c>
      <c r="P113" s="63">
        <f t="shared" si="35"/>
        <v>0.46362809042373643</v>
      </c>
      <c r="Q113" s="35">
        <f t="shared" si="31"/>
        <v>0.27335531925823187</v>
      </c>
      <c r="R113" s="35">
        <f t="shared" si="36"/>
        <v>72.317460317460316</v>
      </c>
      <c r="S113" s="35">
        <f t="shared" si="32"/>
        <v>72.317460317460316</v>
      </c>
    </row>
    <row r="114" spans="12:19" x14ac:dyDescent="0.25">
      <c r="L114" s="62">
        <v>1000</v>
      </c>
      <c r="M114" s="35">
        <f t="shared" si="37"/>
        <v>1000</v>
      </c>
      <c r="N114" s="35">
        <f t="shared" si="33"/>
        <v>0.11415525114155251</v>
      </c>
      <c r="O114" s="35">
        <f t="shared" si="34"/>
        <v>122.24697996501588</v>
      </c>
      <c r="P114" s="63">
        <f t="shared" si="35"/>
        <v>0.46208567184187233</v>
      </c>
      <c r="Q114" s="35">
        <f t="shared" si="31"/>
        <v>0.27335531925823187</v>
      </c>
      <c r="R114" s="35">
        <f t="shared" si="36"/>
        <v>72.317460317460316</v>
      </c>
      <c r="S114" s="35">
        <f t="shared" si="32"/>
        <v>72.317460317460316</v>
      </c>
    </row>
    <row r="115" spans="12:19" x14ac:dyDescent="0.25">
      <c r="L115" s="62">
        <v>1010</v>
      </c>
      <c r="M115" s="35">
        <f t="shared" si="37"/>
        <v>1010</v>
      </c>
      <c r="N115" s="35">
        <f t="shared" si="33"/>
        <v>0.11529680365296803</v>
      </c>
      <c r="O115" s="35">
        <f t="shared" si="34"/>
        <v>121.84183008775959</v>
      </c>
      <c r="P115" s="63">
        <f t="shared" si="35"/>
        <v>0.46055423152913655</v>
      </c>
      <c r="Q115" s="35">
        <f t="shared" si="31"/>
        <v>0.27335531925823187</v>
      </c>
      <c r="R115" s="35">
        <f t="shared" si="36"/>
        <v>72.317460317460316</v>
      </c>
      <c r="S115" s="35">
        <f t="shared" si="32"/>
        <v>72.317460317460316</v>
      </c>
    </row>
    <row r="116" spans="12:19" x14ac:dyDescent="0.25">
      <c r="L116" s="62">
        <v>1020</v>
      </c>
      <c r="M116" s="35">
        <f t="shared" si="37"/>
        <v>1020</v>
      </c>
      <c r="N116" s="35">
        <f t="shared" si="33"/>
        <v>0.11643835616438356</v>
      </c>
      <c r="O116" s="35">
        <f t="shared" si="34"/>
        <v>121.43953544057224</v>
      </c>
      <c r="P116" s="63">
        <f t="shared" si="35"/>
        <v>0.45903358380125692</v>
      </c>
      <c r="Q116" s="35">
        <f t="shared" si="31"/>
        <v>0.27335531925823187</v>
      </c>
      <c r="R116" s="35">
        <f t="shared" si="36"/>
        <v>72.317460317460316</v>
      </c>
      <c r="S116" s="35">
        <f t="shared" si="32"/>
        <v>72.317460317460316</v>
      </c>
    </row>
    <row r="117" spans="12:19" x14ac:dyDescent="0.25">
      <c r="L117" s="62">
        <v>1030</v>
      </c>
      <c r="M117" s="35">
        <f t="shared" si="37"/>
        <v>1030</v>
      </c>
      <c r="N117" s="35">
        <f t="shared" si="33"/>
        <v>0.11757990867579908</v>
      </c>
      <c r="O117" s="35">
        <f t="shared" si="34"/>
        <v>121.04004820249084</v>
      </c>
      <c r="P117" s="63">
        <f t="shared" si="35"/>
        <v>0.45752354789808836</v>
      </c>
      <c r="Q117" s="35">
        <f t="shared" si="31"/>
        <v>0.27335531925823187</v>
      </c>
      <c r="R117" s="35">
        <f t="shared" si="36"/>
        <v>72.317460317460316</v>
      </c>
      <c r="S117" s="35">
        <f t="shared" si="32"/>
        <v>72.317460317460316</v>
      </c>
    </row>
    <row r="118" spans="12:19" x14ac:dyDescent="0.25">
      <c r="L118" s="62">
        <v>1040</v>
      </c>
      <c r="M118" s="35">
        <f t="shared" si="37"/>
        <v>1040</v>
      </c>
      <c r="N118" s="35">
        <f t="shared" si="33"/>
        <v>0.11872146118721461</v>
      </c>
      <c r="O118" s="35">
        <f t="shared" si="34"/>
        <v>120.64332180843711</v>
      </c>
      <c r="P118" s="63">
        <f t="shared" si="35"/>
        <v>0.45602394780664901</v>
      </c>
      <c r="Q118" s="35">
        <f t="shared" si="31"/>
        <v>0.27335531925823187</v>
      </c>
      <c r="R118" s="35">
        <f t="shared" si="36"/>
        <v>72.317460317460316</v>
      </c>
      <c r="S118" s="35">
        <f t="shared" si="32"/>
        <v>72.317460317460316</v>
      </c>
    </row>
    <row r="119" spans="12:19" x14ac:dyDescent="0.25">
      <c r="L119" s="62">
        <v>1050</v>
      </c>
      <c r="M119" s="35">
        <f t="shared" si="37"/>
        <v>1050</v>
      </c>
      <c r="N119" s="35">
        <f t="shared" si="33"/>
        <v>0.11986301369863013</v>
      </c>
      <c r="O119" s="35">
        <f t="shared" si="34"/>
        <v>120.24931090451585</v>
      </c>
      <c r="P119" s="63">
        <f t="shared" si="35"/>
        <v>0.45453461209215051</v>
      </c>
      <c r="Q119" s="35">
        <f t="shared" si="31"/>
        <v>0.27335531925823187</v>
      </c>
      <c r="R119" s="35">
        <f t="shared" si="36"/>
        <v>72.317460317460316</v>
      </c>
      <c r="S119" s="35">
        <f t="shared" si="32"/>
        <v>72.317460317460316</v>
      </c>
    </row>
    <row r="120" spans="12:19" x14ac:dyDescent="0.25">
      <c r="L120" s="62">
        <v>1060</v>
      </c>
      <c r="M120" s="35">
        <f t="shared" si="37"/>
        <v>1060</v>
      </c>
      <c r="N120" s="35">
        <f t="shared" si="33"/>
        <v>0.12100456621004566</v>
      </c>
      <c r="O120" s="35">
        <f t="shared" si="34"/>
        <v>119.85797130531363</v>
      </c>
      <c r="P120" s="63">
        <f t="shared" si="35"/>
        <v>0.45305537373658999</v>
      </c>
      <c r="Q120" s="35">
        <f t="shared" si="31"/>
        <v>0.27335531925823187</v>
      </c>
      <c r="R120" s="35">
        <f t="shared" si="36"/>
        <v>72.317460317460316</v>
      </c>
      <c r="S120" s="35">
        <f t="shared" si="32"/>
        <v>72.317460317460316</v>
      </c>
    </row>
    <row r="121" spans="12:19" x14ac:dyDescent="0.25">
      <c r="L121" s="62">
        <v>1070</v>
      </c>
      <c r="M121" s="35">
        <f t="shared" si="37"/>
        <v>1070</v>
      </c>
      <c r="N121" s="35">
        <f t="shared" si="33"/>
        <v>0.12214611872146118</v>
      </c>
      <c r="O121" s="35">
        <f t="shared" si="34"/>
        <v>119.46925995309036</v>
      </c>
      <c r="P121" s="63">
        <f t="shared" si="35"/>
        <v>0.45158606998449691</v>
      </c>
      <c r="Q121" s="35">
        <f t="shared" si="31"/>
        <v>0.27335531925823187</v>
      </c>
      <c r="R121" s="35">
        <f t="shared" si="36"/>
        <v>72.317460317460316</v>
      </c>
      <c r="S121" s="35">
        <f t="shared" si="32"/>
        <v>72.317460317460316</v>
      </c>
    </row>
    <row r="122" spans="12:19" x14ac:dyDescent="0.25">
      <c r="L122" s="62">
        <v>1080</v>
      </c>
      <c r="M122" s="35">
        <f t="shared" si="37"/>
        <v>1080</v>
      </c>
      <c r="N122" s="35">
        <f t="shared" si="33"/>
        <v>0.12328767123287671</v>
      </c>
      <c r="O122" s="35">
        <f t="shared" si="34"/>
        <v>119.08313487876285</v>
      </c>
      <c r="P122" s="63">
        <f t="shared" si="35"/>
        <v>0.45012654219545312</v>
      </c>
      <c r="Q122" s="35">
        <f t="shared" si="31"/>
        <v>0.27335531925823187</v>
      </c>
      <c r="R122" s="35">
        <f t="shared" si="36"/>
        <v>72.317460317460316</v>
      </c>
      <c r="S122" s="35">
        <f t="shared" si="32"/>
        <v>72.317460317460316</v>
      </c>
    </row>
    <row r="123" spans="12:19" x14ac:dyDescent="0.25">
      <c r="L123" s="62">
        <v>1090</v>
      </c>
      <c r="M123" s="35">
        <f t="shared" si="37"/>
        <v>1090</v>
      </c>
      <c r="N123" s="35">
        <f t="shared" si="33"/>
        <v>0.12442922374429223</v>
      </c>
      <c r="O123" s="35">
        <f t="shared" si="34"/>
        <v>118.69955516458602</v>
      </c>
      <c r="P123" s="63">
        <f t="shared" si="35"/>
        <v>0.44867663570303062</v>
      </c>
      <c r="Q123" s="35">
        <f t="shared" si="31"/>
        <v>0.27335531925823187</v>
      </c>
      <c r="R123" s="35">
        <f t="shared" si="36"/>
        <v>72.317460317460316</v>
      </c>
      <c r="S123" s="35">
        <f t="shared" si="32"/>
        <v>72.317460317460316</v>
      </c>
    </row>
    <row r="124" spans="12:19" x14ac:dyDescent="0.25">
      <c r="L124" s="62">
        <v>1100</v>
      </c>
      <c r="M124" s="35">
        <f t="shared" si="37"/>
        <v>1100</v>
      </c>
      <c r="N124" s="35">
        <f t="shared" si="33"/>
        <v>0.12557077625570776</v>
      </c>
      <c r="O124" s="35">
        <f t="shared" si="34"/>
        <v>118.31848090844291</v>
      </c>
      <c r="P124" s="63">
        <f t="shared" si="35"/>
        <v>0.4472361996798101</v>
      </c>
      <c r="Q124" s="35">
        <f t="shared" si="31"/>
        <v>0.27335531925823187</v>
      </c>
      <c r="R124" s="35">
        <f t="shared" si="36"/>
        <v>72.317460317460316</v>
      </c>
      <c r="S124" s="35">
        <f t="shared" si="32"/>
        <v>72.317460317460316</v>
      </c>
    </row>
    <row r="125" spans="12:19" x14ac:dyDescent="0.25">
      <c r="L125" s="62">
        <v>1110</v>
      </c>
      <c r="M125" s="35">
        <f t="shared" si="37"/>
        <v>1110</v>
      </c>
      <c r="N125" s="35">
        <f t="shared" si="33"/>
        <v>0.12671232876712329</v>
      </c>
      <c r="O125" s="35">
        <f t="shared" si="34"/>
        <v>117.93987318966042</v>
      </c>
      <c r="P125" s="63">
        <f t="shared" si="35"/>
        <v>0.44580508700816623</v>
      </c>
      <c r="Q125" s="35">
        <f t="shared" si="31"/>
        <v>0.27335531925823187</v>
      </c>
      <c r="R125" s="35">
        <f t="shared" si="36"/>
        <v>72.317460317460316</v>
      </c>
      <c r="S125" s="35">
        <f t="shared" si="32"/>
        <v>72.317460317460316</v>
      </c>
    </row>
    <row r="126" spans="12:19" x14ac:dyDescent="0.25">
      <c r="L126" s="62">
        <v>1120</v>
      </c>
      <c r="M126" s="35">
        <f t="shared" si="37"/>
        <v>1120</v>
      </c>
      <c r="N126" s="35">
        <f t="shared" si="33"/>
        <v>0.12785388127853881</v>
      </c>
      <c r="O126" s="35">
        <f t="shared" si="34"/>
        <v>117.56369403627197</v>
      </c>
      <c r="P126" s="63">
        <f t="shared" si="35"/>
        <v>0.44438315415652319</v>
      </c>
      <c r="Q126" s="35">
        <f t="shared" si="31"/>
        <v>0.27335531925823187</v>
      </c>
      <c r="R126" s="35">
        <f t="shared" si="36"/>
        <v>72.317460317460316</v>
      </c>
      <c r="S126" s="35">
        <f t="shared" si="32"/>
        <v>72.317460317460316</v>
      </c>
    </row>
    <row r="127" spans="12:19" x14ac:dyDescent="0.25">
      <c r="L127" s="62">
        <v>1130</v>
      </c>
      <c r="M127" s="35">
        <f t="shared" si="37"/>
        <v>1130</v>
      </c>
      <c r="N127" s="35">
        <f t="shared" si="33"/>
        <v>0.12899543378995434</v>
      </c>
      <c r="O127" s="35">
        <f t="shared" si="34"/>
        <v>117.18990639365417</v>
      </c>
      <c r="P127" s="63">
        <f t="shared" si="35"/>
        <v>0.44297026106080284</v>
      </c>
      <c r="Q127" s="35">
        <f t="shared" si="31"/>
        <v>0.27335531925823187</v>
      </c>
      <c r="R127" s="35">
        <f t="shared" si="36"/>
        <v>72.317460317460316</v>
      </c>
      <c r="S127" s="35">
        <f t="shared" si="32"/>
        <v>72.317460317460316</v>
      </c>
    </row>
    <row r="128" spans="12:19" x14ac:dyDescent="0.25">
      <c r="L128" s="62">
        <v>1140</v>
      </c>
      <c r="M128" s="35">
        <f t="shared" si="37"/>
        <v>1140</v>
      </c>
      <c r="N128" s="35">
        <f t="shared" si="33"/>
        <v>0.13013698630136986</v>
      </c>
      <c r="O128" s="35">
        <f t="shared" si="34"/>
        <v>116.81847409446773</v>
      </c>
      <c r="P128" s="63">
        <f t="shared" si="35"/>
        <v>0.44156627101080359</v>
      </c>
      <c r="Q128" s="35">
        <f t="shared" si="31"/>
        <v>0.27335531925823187</v>
      </c>
      <c r="R128" s="35">
        <f t="shared" si="36"/>
        <v>72.317460317460316</v>
      </c>
      <c r="S128" s="35">
        <f t="shared" si="32"/>
        <v>72.317460317460316</v>
      </c>
    </row>
    <row r="129" spans="12:19" x14ac:dyDescent="0.25">
      <c r="L129" s="62">
        <v>1150</v>
      </c>
      <c r="M129" s="35">
        <f t="shared" si="37"/>
        <v>1150</v>
      </c>
      <c r="N129" s="35">
        <f t="shared" si="33"/>
        <v>0.13127853881278539</v>
      </c>
      <c r="O129" s="35">
        <f t="shared" si="34"/>
        <v>116.44936182983757</v>
      </c>
      <c r="P129" s="63">
        <f t="shared" si="35"/>
        <v>0.44017105054126304</v>
      </c>
      <c r="Q129" s="35">
        <f t="shared" si="31"/>
        <v>0.27335531925823187</v>
      </c>
      <c r="R129" s="35">
        <f t="shared" si="36"/>
        <v>72.317460317460316</v>
      </c>
      <c r="S129" s="35">
        <f t="shared" si="32"/>
        <v>72.317460317460316</v>
      </c>
    </row>
    <row r="130" spans="12:19" x14ac:dyDescent="0.25">
      <c r="L130" s="62">
        <v>1160</v>
      </c>
      <c r="M130" s="35">
        <f t="shared" si="37"/>
        <v>1160</v>
      </c>
      <c r="N130" s="35">
        <f t="shared" si="33"/>
        <v>0.13242009132420091</v>
      </c>
      <c r="O130" s="35">
        <f t="shared" si="34"/>
        <v>116.08253512171088</v>
      </c>
      <c r="P130" s="63">
        <f t="shared" si="35"/>
        <v>0.43878446932737314</v>
      </c>
      <c r="Q130" s="35">
        <f t="shared" si="31"/>
        <v>0.27335531925823187</v>
      </c>
      <c r="R130" s="35">
        <f t="shared" si="36"/>
        <v>72.317460317460316</v>
      </c>
      <c r="S130" s="35">
        <f t="shared" si="32"/>
        <v>72.317460317460316</v>
      </c>
    </row>
    <row r="131" spans="12:19" x14ac:dyDescent="0.25">
      <c r="L131" s="62">
        <v>1170</v>
      </c>
      <c r="M131" s="35">
        <f t="shared" si="37"/>
        <v>1170</v>
      </c>
      <c r="N131" s="35">
        <f t="shared" si="33"/>
        <v>0.13356164383561644</v>
      </c>
      <c r="O131" s="35">
        <f t="shared" si="34"/>
        <v>115.71796029633487</v>
      </c>
      <c r="P131" s="63">
        <f t="shared" si="35"/>
        <v>0.43740640008452791</v>
      </c>
      <c r="Q131" s="35">
        <f t="shared" si="31"/>
        <v>0.27335531925823187</v>
      </c>
      <c r="R131" s="35">
        <f t="shared" si="36"/>
        <v>72.317460317460316</v>
      </c>
      <c r="S131" s="35">
        <f t="shared" si="32"/>
        <v>72.317460317460316</v>
      </c>
    </row>
    <row r="132" spans="12:19" x14ac:dyDescent="0.25">
      <c r="L132" s="62">
        <v>1180</v>
      </c>
      <c r="M132" s="35">
        <f t="shared" si="37"/>
        <v>1180</v>
      </c>
      <c r="N132" s="35">
        <f t="shared" si="33"/>
        <v>0.13470319634703196</v>
      </c>
      <c r="O132" s="35">
        <f t="shared" si="34"/>
        <v>115.35560445880043</v>
      </c>
      <c r="P132" s="63">
        <f t="shared" si="35"/>
        <v>0.43603671847210002</v>
      </c>
      <c r="Q132" s="35">
        <f t="shared" si="31"/>
        <v>0.27335531925823187</v>
      </c>
      <c r="R132" s="35">
        <f t="shared" si="36"/>
        <v>72.317460317460316</v>
      </c>
      <c r="S132" s="35">
        <f t="shared" si="32"/>
        <v>72.317460317460316</v>
      </c>
    </row>
    <row r="133" spans="12:19" x14ac:dyDescent="0.25">
      <c r="L133" s="62">
        <v>1190</v>
      </c>
      <c r="M133" s="35">
        <f t="shared" si="37"/>
        <v>1190</v>
      </c>
      <c r="N133" s="35">
        <f t="shared" si="33"/>
        <v>0.13584474885844749</v>
      </c>
      <c r="O133" s="35">
        <f t="shared" si="34"/>
        <v>114.99543546859948</v>
      </c>
      <c r="P133" s="63">
        <f t="shared" si="35"/>
        <v>0.43467530300104917</v>
      </c>
      <c r="Q133" s="35">
        <f t="shared" si="31"/>
        <v>0.27335531925823187</v>
      </c>
      <c r="R133" s="35">
        <f t="shared" si="36"/>
        <v>72.317460317460316</v>
      </c>
      <c r="S133" s="35">
        <f t="shared" si="32"/>
        <v>72.317460317460316</v>
      </c>
    </row>
    <row r="134" spans="12:19" x14ac:dyDescent="0.25">
      <c r="L134" s="62">
        <v>1200</v>
      </c>
      <c r="M134" s="35">
        <f t="shared" si="37"/>
        <v>1200</v>
      </c>
      <c r="N134" s="35">
        <f t="shared" si="33"/>
        <v>0.13698630136986301</v>
      </c>
      <c r="O134" s="35">
        <f t="shared" si="34"/>
        <v>114.63742191614784</v>
      </c>
      <c r="P134" s="63">
        <f t="shared" si="35"/>
        <v>0.43332203494518018</v>
      </c>
      <c r="Q134" s="35">
        <f t="shared" si="31"/>
        <v>0.27335531925823187</v>
      </c>
      <c r="R134" s="35">
        <f t="shared" si="36"/>
        <v>72.317460317460316</v>
      </c>
      <c r="S134" s="35">
        <f t="shared" si="32"/>
        <v>72.317460317460316</v>
      </c>
    </row>
    <row r="135" spans="12:19" x14ac:dyDescent="0.25">
      <c r="L135" s="62">
        <v>1210</v>
      </c>
      <c r="M135" s="35">
        <f t="shared" si="37"/>
        <v>1210</v>
      </c>
      <c r="N135" s="35">
        <f t="shared" si="33"/>
        <v>0.13812785388127855</v>
      </c>
      <c r="O135" s="35">
        <f t="shared" si="34"/>
        <v>114.28153310022761</v>
      </c>
      <c r="P135" s="63">
        <f t="shared" si="35"/>
        <v>0.43197679825587654</v>
      </c>
      <c r="Q135" s="35">
        <f t="shared" si="31"/>
        <v>0.27335531925823187</v>
      </c>
      <c r="R135" s="35">
        <f t="shared" si="36"/>
        <v>72.317460317460316</v>
      </c>
      <c r="S135" s="35">
        <f t="shared" si="32"/>
        <v>72.317460317460316</v>
      </c>
    </row>
    <row r="136" spans="12:19" x14ac:dyDescent="0.25">
      <c r="L136" s="62">
        <v>1220</v>
      </c>
      <c r="M136" s="35">
        <f t="shared" si="37"/>
        <v>1220</v>
      </c>
      <c r="N136" s="35">
        <f t="shared" si="33"/>
        <v>0.13926940639269406</v>
      </c>
      <c r="O136" s="35">
        <f t="shared" si="34"/>
        <v>113.92773900630623</v>
      </c>
      <c r="P136" s="63">
        <f t="shared" si="35"/>
        <v>0.4306394794801478</v>
      </c>
      <c r="Q136" s="35">
        <f t="shared" si="31"/>
        <v>0.27335531925823187</v>
      </c>
      <c r="R136" s="35">
        <f t="shared" si="36"/>
        <v>72.317460317460316</v>
      </c>
      <c r="S136" s="35">
        <f t="shared" si="32"/>
        <v>72.317460317460316</v>
      </c>
    </row>
    <row r="137" spans="12:19" x14ac:dyDescent="0.25">
      <c r="L137" s="62">
        <v>1230</v>
      </c>
      <c r="M137" s="35">
        <f t="shared" si="37"/>
        <v>1230</v>
      </c>
      <c r="N137" s="35">
        <f t="shared" si="33"/>
        <v>0.1404109589041096</v>
      </c>
      <c r="O137" s="35">
        <f t="shared" si="34"/>
        <v>113.57601028569042</v>
      </c>
      <c r="P137" s="63">
        <f t="shared" si="35"/>
        <v>0.42930996768183305</v>
      </c>
      <c r="Q137" s="35">
        <f t="shared" si="31"/>
        <v>0.27335531925823187</v>
      </c>
      <c r="R137" s="35">
        <f t="shared" si="36"/>
        <v>72.317460317460316</v>
      </c>
      <c r="S137" s="35">
        <f t="shared" si="32"/>
        <v>72.317460317460316</v>
      </c>
    </row>
    <row r="138" spans="12:19" x14ac:dyDescent="0.25">
      <c r="L138" s="62">
        <v>1240</v>
      </c>
      <c r="M138" s="35">
        <f t="shared" si="37"/>
        <v>1240</v>
      </c>
      <c r="N138" s="35">
        <f t="shared" si="33"/>
        <v>0.14155251141552511</v>
      </c>
      <c r="O138" s="35">
        <f t="shared" si="34"/>
        <v>113.22631823547731</v>
      </c>
      <c r="P138" s="63">
        <f t="shared" si="35"/>
        <v>0.42798815436581716</v>
      </c>
      <c r="Q138" s="35">
        <f t="shared" si="31"/>
        <v>0.27335531925823187</v>
      </c>
      <c r="R138" s="35">
        <f t="shared" si="36"/>
        <v>72.317460317460316</v>
      </c>
      <c r="S138" s="35">
        <f t="shared" si="32"/>
        <v>72.317460317460316</v>
      </c>
    </row>
    <row r="139" spans="12:19" x14ac:dyDescent="0.25">
      <c r="L139" s="62">
        <v>1250</v>
      </c>
      <c r="M139" s="35">
        <f t="shared" si="37"/>
        <v>1250</v>
      </c>
      <c r="N139" s="35">
        <f t="shared" si="33"/>
        <v>0.14269406392694065</v>
      </c>
      <c r="O139" s="35">
        <f t="shared" si="34"/>
        <v>112.87863477926523</v>
      </c>
      <c r="P139" s="63">
        <f t="shared" si="35"/>
        <v>0.42667393340511905</v>
      </c>
      <c r="Q139" s="35">
        <f t="shared" si="31"/>
        <v>0.27335531925823187</v>
      </c>
      <c r="R139" s="35">
        <f t="shared" si="36"/>
        <v>72.317460317460316</v>
      </c>
      <c r="S139" s="35">
        <f t="shared" si="32"/>
        <v>72.317460317460316</v>
      </c>
    </row>
    <row r="140" spans="12:19" x14ac:dyDescent="0.25">
      <c r="L140" s="62">
        <v>1260</v>
      </c>
      <c r="M140" s="35">
        <f t="shared" si="37"/>
        <v>1260</v>
      </c>
      <c r="N140" s="35">
        <f t="shared" si="33"/>
        <v>0.14383561643835616</v>
      </c>
      <c r="O140" s="35">
        <f t="shared" si="34"/>
        <v>112.53293244859016</v>
      </c>
      <c r="P140" s="63">
        <f t="shared" si="35"/>
        <v>0.42536720097072267</v>
      </c>
      <c r="Q140" s="35">
        <f t="shared" si="31"/>
        <v>0.27335531925823187</v>
      </c>
      <c r="R140" s="35">
        <f t="shared" si="36"/>
        <v>72.317460317460316</v>
      </c>
      <c r="S140" s="35">
        <f t="shared" si="32"/>
        <v>72.317460317460316</v>
      </c>
    </row>
    <row r="141" spans="12:19" x14ac:dyDescent="0.25">
      <c r="L141" s="62">
        <v>1270</v>
      </c>
      <c r="M141" s="35">
        <f t="shared" si="37"/>
        <v>1270</v>
      </c>
      <c r="N141" s="35">
        <f t="shared" si="33"/>
        <v>0.1449771689497717</v>
      </c>
      <c r="O141" s="35">
        <f t="shared" si="34"/>
        <v>112.18918436505471</v>
      </c>
      <c r="P141" s="63">
        <f t="shared" si="35"/>
        <v>0.42406785546402559</v>
      </c>
      <c r="Q141" s="35">
        <f t="shared" si="31"/>
        <v>0.27335531925823187</v>
      </c>
      <c r="R141" s="35">
        <f t="shared" si="36"/>
        <v>72.317460317460316</v>
      </c>
      <c r="S141" s="35">
        <f t="shared" si="32"/>
        <v>72.317460317460316</v>
      </c>
    </row>
    <row r="142" spans="12:19" x14ac:dyDescent="0.25">
      <c r="L142" s="62">
        <v>1280</v>
      </c>
      <c r="M142" s="35">
        <f t="shared" ref="M142:M173" si="38">IF(L142&gt;$B$8,$B$8,L142)</f>
        <v>1280</v>
      </c>
      <c r="N142" s="35">
        <f t="shared" si="33"/>
        <v>0.14611872146118721</v>
      </c>
      <c r="O142" s="35">
        <f t="shared" si="34"/>
        <v>111.84736422311884</v>
      </c>
      <c r="P142" s="63">
        <f t="shared" si="35"/>
        <v>0.42277579745178906</v>
      </c>
      <c r="Q142" s="35">
        <f t="shared" ref="Q142:Q205" si="39">IF(M142&lt;=$B$57,$B$50,0)</f>
        <v>0.27335531925823187</v>
      </c>
      <c r="R142" s="35">
        <f t="shared" si="36"/>
        <v>72.317460317460316</v>
      </c>
      <c r="S142" s="35">
        <f t="shared" ref="S142:S205" si="40">IF(O142&gt;$B$47,$B$47,O142)</f>
        <v>72.317460317460316</v>
      </c>
    </row>
    <row r="143" spans="12:19" x14ac:dyDescent="0.25">
      <c r="L143" s="62">
        <v>1290</v>
      </c>
      <c r="M143" s="35">
        <f t="shared" si="38"/>
        <v>1290</v>
      </c>
      <c r="N143" s="35">
        <f t="shared" ref="N143:N206" si="41">M143/$B$8</f>
        <v>0.14726027397260275</v>
      </c>
      <c r="O143" s="35">
        <f t="shared" ref="O143:O206" si="42">P143*$B$5</f>
        <v>111.50744627352225</v>
      </c>
      <c r="P143" s="63">
        <f t="shared" ref="P143:P206" si="43">IF(N143=1,0,1-$I$9*N143^$I$8)</f>
        <v>0.42149092960347567</v>
      </c>
      <c r="Q143" s="35">
        <f t="shared" si="39"/>
        <v>0.27335531925823187</v>
      </c>
      <c r="R143" s="35">
        <f t="shared" ref="R143:R206" si="44">Q143*$B$5</f>
        <v>72.317460317460316</v>
      </c>
      <c r="S143" s="35">
        <f t="shared" si="40"/>
        <v>72.317460317460316</v>
      </c>
    </row>
    <row r="144" spans="12:19" x14ac:dyDescent="0.25">
      <c r="L144" s="62">
        <v>1300</v>
      </c>
      <c r="M144" s="35">
        <f t="shared" si="38"/>
        <v>1300</v>
      </c>
      <c r="N144" s="35">
        <f t="shared" si="41"/>
        <v>0.14840182648401826</v>
      </c>
      <c r="O144" s="35">
        <f t="shared" si="42"/>
        <v>111.16940530731138</v>
      </c>
      <c r="P144" s="63">
        <f t="shared" si="43"/>
        <v>0.42021315663087278</v>
      </c>
      <c r="Q144" s="35">
        <f t="shared" si="39"/>
        <v>0.27335531925823187</v>
      </c>
      <c r="R144" s="35">
        <f t="shared" si="44"/>
        <v>72.317460317460316</v>
      </c>
      <c r="S144" s="35">
        <f t="shared" si="40"/>
        <v>72.317460317460316</v>
      </c>
    </row>
    <row r="145" spans="12:19" x14ac:dyDescent="0.25">
      <c r="L145" s="62">
        <v>1310</v>
      </c>
      <c r="M145" s="35">
        <f t="shared" si="38"/>
        <v>1310</v>
      </c>
      <c r="N145" s="35">
        <f t="shared" si="41"/>
        <v>0.1495433789954338</v>
      </c>
      <c r="O145" s="35">
        <f t="shared" si="42"/>
        <v>110.83321664044385</v>
      </c>
      <c r="P145" s="63">
        <f t="shared" si="43"/>
        <v>0.4189423852298978</v>
      </c>
      <c r="Q145" s="35">
        <f t="shared" si="39"/>
        <v>0.27335531925823187</v>
      </c>
      <c r="R145" s="35">
        <f t="shared" si="44"/>
        <v>72.317460317460316</v>
      </c>
      <c r="S145" s="35">
        <f t="shared" si="40"/>
        <v>72.317460317460316</v>
      </c>
    </row>
    <row r="146" spans="12:19" x14ac:dyDescent="0.25">
      <c r="L146" s="62">
        <v>1320</v>
      </c>
      <c r="M146" s="35">
        <f t="shared" si="38"/>
        <v>1320</v>
      </c>
      <c r="N146" s="35">
        <f t="shared" si="41"/>
        <v>0.15068493150684931</v>
      </c>
      <c r="O146" s="35">
        <f t="shared" si="42"/>
        <v>110.49885609894555</v>
      </c>
      <c r="P146" s="63">
        <f t="shared" si="43"/>
        <v>0.41767852402449324</v>
      </c>
      <c r="Q146" s="35">
        <f t="shared" si="39"/>
        <v>0.27335531925823187</v>
      </c>
      <c r="R146" s="35">
        <f t="shared" si="44"/>
        <v>72.317460317460316</v>
      </c>
      <c r="S146" s="35">
        <f t="shared" si="40"/>
        <v>72.317460317460316</v>
      </c>
    </row>
    <row r="147" spans="12:19" x14ac:dyDescent="0.25">
      <c r="L147" s="62">
        <v>1330</v>
      </c>
      <c r="M147" s="35">
        <f t="shared" si="38"/>
        <v>1330</v>
      </c>
      <c r="N147" s="35">
        <f t="shared" si="41"/>
        <v>0.15182648401826485</v>
      </c>
      <c r="O147" s="35">
        <f t="shared" si="42"/>
        <v>110.16630000459625</v>
      </c>
      <c r="P147" s="63">
        <f t="shared" si="43"/>
        <v>0.41642148351251917</v>
      </c>
      <c r="Q147" s="35">
        <f t="shared" si="39"/>
        <v>0.27335531925823187</v>
      </c>
      <c r="R147" s="35">
        <f t="shared" si="44"/>
        <v>72.317460317460316</v>
      </c>
      <c r="S147" s="35">
        <f t="shared" si="40"/>
        <v>72.317460317460316</v>
      </c>
    </row>
    <row r="148" spans="12:19" x14ac:dyDescent="0.25">
      <c r="L148" s="62">
        <v>1340</v>
      </c>
      <c r="M148" s="35">
        <f t="shared" si="38"/>
        <v>1340</v>
      </c>
      <c r="N148" s="35">
        <f t="shared" si="41"/>
        <v>0.15296803652968036</v>
      </c>
      <c r="O148" s="35">
        <f t="shared" si="42"/>
        <v>109.83552516112155</v>
      </c>
      <c r="P148" s="63">
        <f t="shared" si="43"/>
        <v>0.4151711760135598</v>
      </c>
      <c r="Q148" s="35">
        <f t="shared" si="39"/>
        <v>0.27335531925823187</v>
      </c>
      <c r="R148" s="35">
        <f t="shared" si="44"/>
        <v>72.317460317460316</v>
      </c>
      <c r="S148" s="35">
        <f t="shared" si="40"/>
        <v>72.317460317460316</v>
      </c>
    </row>
    <row r="149" spans="12:19" x14ac:dyDescent="0.25">
      <c r="L149" s="62">
        <v>1350</v>
      </c>
      <c r="M149" s="35">
        <f t="shared" si="38"/>
        <v>1350</v>
      </c>
      <c r="N149" s="35">
        <f t="shared" si="41"/>
        <v>0.1541095890410959</v>
      </c>
      <c r="O149" s="35">
        <f t="shared" si="42"/>
        <v>109.50650884086899</v>
      </c>
      <c r="P149" s="63">
        <f t="shared" si="43"/>
        <v>0.41392751561855978</v>
      </c>
      <c r="Q149" s="35">
        <f t="shared" si="39"/>
        <v>0.27335531925823187</v>
      </c>
      <c r="R149" s="35">
        <f t="shared" si="44"/>
        <v>72.317460317460316</v>
      </c>
      <c r="S149" s="35">
        <f t="shared" si="40"/>
        <v>72.317460317460316</v>
      </c>
    </row>
    <row r="150" spans="12:19" x14ac:dyDescent="0.25">
      <c r="L150" s="62">
        <v>1360</v>
      </c>
      <c r="M150" s="35">
        <f t="shared" si="38"/>
        <v>1360</v>
      </c>
      <c r="N150" s="35">
        <f t="shared" si="41"/>
        <v>0.15525114155251141</v>
      </c>
      <c r="O150" s="35">
        <f t="shared" si="42"/>
        <v>109.17922877194867</v>
      </c>
      <c r="P150" s="63">
        <f t="shared" si="43"/>
        <v>0.41269041814121699</v>
      </c>
      <c r="Q150" s="35">
        <f t="shared" si="39"/>
        <v>0.27335531925823187</v>
      </c>
      <c r="R150" s="35">
        <f t="shared" si="44"/>
        <v>72.317460317460316</v>
      </c>
      <c r="S150" s="35">
        <f t="shared" si="40"/>
        <v>72.317460317460316</v>
      </c>
    </row>
    <row r="151" spans="12:19" x14ac:dyDescent="0.25">
      <c r="L151" s="62">
        <v>1370</v>
      </c>
      <c r="M151" s="35">
        <f t="shared" si="38"/>
        <v>1370</v>
      </c>
      <c r="N151" s="35">
        <f t="shared" si="41"/>
        <v>0.15639269406392695</v>
      </c>
      <c r="O151" s="35">
        <f t="shared" si="42"/>
        <v>108.85366312581786</v>
      </c>
      <c r="P151" s="63">
        <f t="shared" si="43"/>
        <v>0.41145980107105262</v>
      </c>
      <c r="Q151" s="35">
        <f t="shared" si="39"/>
        <v>0.27335531925823187</v>
      </c>
      <c r="R151" s="35">
        <f t="shared" si="44"/>
        <v>72.317460317460316</v>
      </c>
      <c r="S151" s="35">
        <f t="shared" si="40"/>
        <v>72.317460317460316</v>
      </c>
    </row>
    <row r="152" spans="12:19" x14ac:dyDescent="0.25">
      <c r="L152" s="62">
        <v>1380</v>
      </c>
      <c r="M152" s="35">
        <f t="shared" si="38"/>
        <v>1380</v>
      </c>
      <c r="N152" s="35">
        <f t="shared" si="41"/>
        <v>0.15753424657534246</v>
      </c>
      <c r="O152" s="35">
        <f t="shared" si="42"/>
        <v>108.52979050529242</v>
      </c>
      <c r="P152" s="63">
        <f t="shared" si="43"/>
        <v>0.41023558352809564</v>
      </c>
      <c r="Q152" s="35">
        <f t="shared" si="39"/>
        <v>0.27335531925823187</v>
      </c>
      <c r="R152" s="35">
        <f t="shared" si="44"/>
        <v>72.317460317460316</v>
      </c>
      <c r="S152" s="35">
        <f t="shared" si="40"/>
        <v>72.317460317460316</v>
      </c>
    </row>
    <row r="153" spans="12:19" x14ac:dyDescent="0.25">
      <c r="L153" s="62">
        <v>1390</v>
      </c>
      <c r="M153" s="35">
        <f t="shared" si="38"/>
        <v>1390</v>
      </c>
      <c r="N153" s="35">
        <f t="shared" si="41"/>
        <v>0.158675799086758</v>
      </c>
      <c r="O153" s="35">
        <f t="shared" si="42"/>
        <v>108.20758993296623</v>
      </c>
      <c r="P153" s="63">
        <f t="shared" si="43"/>
        <v>0.40901768621910861</v>
      </c>
      <c r="Q153" s="35">
        <f t="shared" si="39"/>
        <v>0.27335531925823187</v>
      </c>
      <c r="R153" s="35">
        <f t="shared" si="44"/>
        <v>72.317460317460316</v>
      </c>
      <c r="S153" s="35">
        <f t="shared" si="40"/>
        <v>72.317460317460316</v>
      </c>
    </row>
    <row r="154" spans="12:19" x14ac:dyDescent="0.25">
      <c r="L154" s="62">
        <v>1400</v>
      </c>
      <c r="M154" s="35">
        <f t="shared" si="38"/>
        <v>1400</v>
      </c>
      <c r="N154" s="35">
        <f t="shared" si="41"/>
        <v>0.15981735159817351</v>
      </c>
      <c r="O154" s="35">
        <f t="shared" si="42"/>
        <v>107.88704084002252</v>
      </c>
      <c r="P154" s="63">
        <f t="shared" si="43"/>
        <v>0.40780603139529548</v>
      </c>
      <c r="Q154" s="35">
        <f t="shared" si="39"/>
        <v>0.27335531925823187</v>
      </c>
      <c r="R154" s="35">
        <f t="shared" si="44"/>
        <v>72.317460317460316</v>
      </c>
      <c r="S154" s="35">
        <f t="shared" si="40"/>
        <v>72.317460317460316</v>
      </c>
    </row>
    <row r="155" spans="12:19" x14ac:dyDescent="0.25">
      <c r="L155" s="62">
        <v>1410</v>
      </c>
      <c r="M155" s="35">
        <f t="shared" si="38"/>
        <v>1410</v>
      </c>
      <c r="N155" s="35">
        <f t="shared" si="41"/>
        <v>0.16095890410958905</v>
      </c>
      <c r="O155" s="35">
        <f t="shared" si="42"/>
        <v>107.56812305542111</v>
      </c>
      <c r="P155" s="63">
        <f t="shared" si="43"/>
        <v>0.40660054281142999</v>
      </c>
      <c r="Q155" s="35">
        <f t="shared" si="39"/>
        <v>0.27335531925823187</v>
      </c>
      <c r="R155" s="35">
        <f t="shared" si="44"/>
        <v>72.317460317460316</v>
      </c>
      <c r="S155" s="35">
        <f t="shared" si="40"/>
        <v>72.317460317460316</v>
      </c>
    </row>
    <row r="156" spans="12:19" x14ac:dyDescent="0.25">
      <c r="L156" s="62">
        <v>1420</v>
      </c>
      <c r="M156" s="35">
        <f t="shared" si="38"/>
        <v>1420</v>
      </c>
      <c r="N156" s="35">
        <f t="shared" si="41"/>
        <v>0.16210045662100456</v>
      </c>
      <c r="O156" s="35">
        <f t="shared" si="42"/>
        <v>107.25081679544631</v>
      </c>
      <c r="P156" s="63">
        <f t="shared" si="43"/>
        <v>0.40540114568634722</v>
      </c>
      <c r="Q156" s="35">
        <f t="shared" si="39"/>
        <v>0.27335531925823187</v>
      </c>
      <c r="R156" s="35">
        <f t="shared" si="44"/>
        <v>72.317460317460316</v>
      </c>
      <c r="S156" s="35">
        <f t="shared" si="40"/>
        <v>72.317460317460316</v>
      </c>
    </row>
    <row r="157" spans="12:19" x14ac:dyDescent="0.25">
      <c r="L157" s="62">
        <v>1430</v>
      </c>
      <c r="M157" s="35">
        <f t="shared" si="38"/>
        <v>1430</v>
      </c>
      <c r="N157" s="35">
        <f t="shared" si="41"/>
        <v>0.1632420091324201</v>
      </c>
      <c r="O157" s="35">
        <f t="shared" si="42"/>
        <v>106.93510265360052</v>
      </c>
      <c r="P157" s="63">
        <f t="shared" si="43"/>
        <v>0.40420776666474245</v>
      </c>
      <c r="Q157" s="35">
        <f t="shared" si="39"/>
        <v>0.27335531925823187</v>
      </c>
      <c r="R157" s="35">
        <f t="shared" si="44"/>
        <v>72.317460317460316</v>
      </c>
      <c r="S157" s="35">
        <f t="shared" si="40"/>
        <v>72.317460317460316</v>
      </c>
    </row>
    <row r="158" spans="12:19" x14ac:dyDescent="0.25">
      <c r="L158" s="62">
        <v>1440</v>
      </c>
      <c r="M158" s="35">
        <f t="shared" si="38"/>
        <v>1440</v>
      </c>
      <c r="N158" s="35">
        <f t="shared" si="41"/>
        <v>0.16438356164383561</v>
      </c>
      <c r="O158" s="35">
        <f t="shared" si="42"/>
        <v>106.62096159083103</v>
      </c>
      <c r="P158" s="63">
        <f t="shared" si="43"/>
        <v>0.40302033378022861</v>
      </c>
      <c r="Q158" s="35">
        <f t="shared" si="39"/>
        <v>0.27335531925823187</v>
      </c>
      <c r="R158" s="35">
        <f t="shared" si="44"/>
        <v>72.317460317460316</v>
      </c>
      <c r="S158" s="35">
        <f t="shared" si="40"/>
        <v>72.317460317460316</v>
      </c>
    </row>
    <row r="159" spans="12:19" x14ac:dyDescent="0.25">
      <c r="L159" s="62">
        <v>1450</v>
      </c>
      <c r="M159" s="35">
        <f t="shared" si="38"/>
        <v>1450</v>
      </c>
      <c r="N159" s="35">
        <f t="shared" si="41"/>
        <v>0.16552511415525115</v>
      </c>
      <c r="O159" s="35">
        <f t="shared" si="42"/>
        <v>106.30837492607495</v>
      </c>
      <c r="P159" s="63">
        <f t="shared" si="43"/>
        <v>0.4018387764195972</v>
      </c>
      <c r="Q159" s="35">
        <f t="shared" si="39"/>
        <v>0.27335531925823187</v>
      </c>
      <c r="R159" s="35">
        <f t="shared" si="44"/>
        <v>72.317460317460316</v>
      </c>
      <c r="S159" s="35">
        <f t="shared" si="40"/>
        <v>72.317460317460316</v>
      </c>
    </row>
    <row r="160" spans="12:19" x14ac:dyDescent="0.25">
      <c r="L160" s="62">
        <v>1460</v>
      </c>
      <c r="M160" s="35">
        <f t="shared" si="38"/>
        <v>1460</v>
      </c>
      <c r="N160" s="35">
        <f t="shared" si="41"/>
        <v>0.16666666666666666</v>
      </c>
      <c r="O160" s="35">
        <f t="shared" si="42"/>
        <v>105.99732432711174</v>
      </c>
      <c r="P160" s="63">
        <f t="shared" si="43"/>
        <v>0.40066302528824116</v>
      </c>
      <c r="Q160" s="35">
        <f t="shared" si="39"/>
        <v>0.27335531925823187</v>
      </c>
      <c r="R160" s="35">
        <f t="shared" si="44"/>
        <v>72.317460317460316</v>
      </c>
      <c r="S160" s="35">
        <f t="shared" si="40"/>
        <v>72.317460317460316</v>
      </c>
    </row>
    <row r="161" spans="12:19" x14ac:dyDescent="0.25">
      <c r="L161" s="62">
        <v>1470</v>
      </c>
      <c r="M161" s="35">
        <f t="shared" si="38"/>
        <v>1470</v>
      </c>
      <c r="N161" s="35">
        <f t="shared" si="41"/>
        <v>0.1678082191780822</v>
      </c>
      <c r="O161" s="35">
        <f t="shared" si="42"/>
        <v>105.68779180170985</v>
      </c>
      <c r="P161" s="63">
        <f t="shared" si="43"/>
        <v>0.39949301237668966</v>
      </c>
      <c r="Q161" s="35">
        <f t="shared" si="39"/>
        <v>0.27335531925823187</v>
      </c>
      <c r="R161" s="35">
        <f t="shared" si="44"/>
        <v>72.317460317460316</v>
      </c>
      <c r="S161" s="35">
        <f t="shared" si="40"/>
        <v>72.317460317460316</v>
      </c>
    </row>
    <row r="162" spans="12:19" x14ac:dyDescent="0.25">
      <c r="L162" s="62">
        <v>1480</v>
      </c>
      <c r="M162" s="35">
        <f t="shared" si="38"/>
        <v>1480</v>
      </c>
      <c r="N162" s="35">
        <f t="shared" si="41"/>
        <v>0.16894977168949771</v>
      </c>
      <c r="O162" s="35">
        <f t="shared" si="42"/>
        <v>105.37975968905667</v>
      </c>
      <c r="P162" s="63">
        <f t="shared" si="43"/>
        <v>0.39832867092821422</v>
      </c>
      <c r="Q162" s="35">
        <f t="shared" si="39"/>
        <v>0.27335531925823187</v>
      </c>
      <c r="R162" s="35">
        <f t="shared" si="44"/>
        <v>72.317460317460316</v>
      </c>
      <c r="S162" s="35">
        <f t="shared" si="40"/>
        <v>72.317460317460316</v>
      </c>
    </row>
    <row r="163" spans="12:19" x14ac:dyDescent="0.25">
      <c r="L163" s="62">
        <v>1490</v>
      </c>
      <c r="M163" s="35">
        <f t="shared" si="38"/>
        <v>1490</v>
      </c>
      <c r="N163" s="35">
        <f t="shared" si="41"/>
        <v>0.17009132420091325</v>
      </c>
      <c r="O163" s="35">
        <f t="shared" si="42"/>
        <v>105.0732106514611</v>
      </c>
      <c r="P163" s="63">
        <f t="shared" si="43"/>
        <v>0.39716993540746459</v>
      </c>
      <c r="Q163" s="35">
        <f t="shared" si="39"/>
        <v>0.27335531925823187</v>
      </c>
      <c r="R163" s="35">
        <f t="shared" si="44"/>
        <v>72.317460317460316</v>
      </c>
      <c r="S163" s="35">
        <f t="shared" si="40"/>
        <v>72.317460317460316</v>
      </c>
    </row>
    <row r="164" spans="12:19" x14ac:dyDescent="0.25">
      <c r="L164" s="62">
        <v>1500</v>
      </c>
      <c r="M164" s="35">
        <f t="shared" si="38"/>
        <v>1500</v>
      </c>
      <c r="N164" s="35">
        <f t="shared" si="41"/>
        <v>0.17123287671232876</v>
      </c>
      <c r="O164" s="35">
        <f t="shared" si="42"/>
        <v>104.7681276663176</v>
      </c>
      <c r="P164" s="63">
        <f t="shared" si="43"/>
        <v>0.39601674147009369</v>
      </c>
      <c r="Q164" s="35">
        <f t="shared" si="39"/>
        <v>0.27335531925823187</v>
      </c>
      <c r="R164" s="35">
        <f t="shared" si="44"/>
        <v>72.317460317460316</v>
      </c>
      <c r="S164" s="35">
        <f t="shared" si="40"/>
        <v>72.317460317460316</v>
      </c>
    </row>
    <row r="165" spans="12:19" x14ac:dyDescent="0.25">
      <c r="L165" s="62">
        <v>1510</v>
      </c>
      <c r="M165" s="35">
        <f t="shared" si="38"/>
        <v>1510</v>
      </c>
      <c r="N165" s="35">
        <f t="shared" si="41"/>
        <v>0.1723744292237443</v>
      </c>
      <c r="O165" s="35">
        <f t="shared" si="42"/>
        <v>104.46449401832255</v>
      </c>
      <c r="P165" s="63">
        <f t="shared" si="43"/>
        <v>0.39486902593333573</v>
      </c>
      <c r="Q165" s="35">
        <f t="shared" si="39"/>
        <v>0.27335531925823187</v>
      </c>
      <c r="R165" s="35">
        <f t="shared" si="44"/>
        <v>72.317460317460316</v>
      </c>
      <c r="S165" s="35">
        <f t="shared" si="40"/>
        <v>72.317460317460316</v>
      </c>
    </row>
    <row r="166" spans="12:19" x14ac:dyDescent="0.25">
      <c r="L166" s="62">
        <v>1520</v>
      </c>
      <c r="M166" s="35">
        <f t="shared" si="38"/>
        <v>1520</v>
      </c>
      <c r="N166" s="35">
        <f t="shared" si="41"/>
        <v>0.17351598173515981</v>
      </c>
      <c r="O166" s="35">
        <f t="shared" si="42"/>
        <v>104.16229329193295</v>
      </c>
      <c r="P166" s="63">
        <f t="shared" si="43"/>
        <v>0.39372672674750064</v>
      </c>
      <c r="Q166" s="35">
        <f t="shared" si="39"/>
        <v>0.27335531925823187</v>
      </c>
      <c r="R166" s="35">
        <f t="shared" si="44"/>
        <v>72.317460317460316</v>
      </c>
      <c r="S166" s="35">
        <f t="shared" si="40"/>
        <v>72.317460317460316</v>
      </c>
    </row>
    <row r="167" spans="12:19" x14ac:dyDescent="0.25">
      <c r="L167" s="62">
        <v>1530</v>
      </c>
      <c r="M167" s="35">
        <f t="shared" si="38"/>
        <v>1530</v>
      </c>
      <c r="N167" s="35">
        <f t="shared" si="41"/>
        <v>0.17465753424657535</v>
      </c>
      <c r="O167" s="35">
        <f t="shared" si="42"/>
        <v>103.86150936405841</v>
      </c>
      <c r="P167" s="63">
        <f t="shared" si="43"/>
        <v>0.39258978296835023</v>
      </c>
      <c r="Q167" s="35">
        <f t="shared" si="39"/>
        <v>0.27335531925823187</v>
      </c>
      <c r="R167" s="35">
        <f t="shared" si="44"/>
        <v>72.317460317460316</v>
      </c>
      <c r="S167" s="35">
        <f t="shared" si="40"/>
        <v>72.317460317460316</v>
      </c>
    </row>
    <row r="168" spans="12:19" x14ac:dyDescent="0.25">
      <c r="L168" s="62">
        <v>1540</v>
      </c>
      <c r="M168" s="35">
        <f t="shared" si="38"/>
        <v>1540</v>
      </c>
      <c r="N168" s="35">
        <f t="shared" si="41"/>
        <v>0.17579908675799086</v>
      </c>
      <c r="O168" s="35">
        <f t="shared" si="42"/>
        <v>103.56212639697777</v>
      </c>
      <c r="P168" s="63">
        <f t="shared" si="43"/>
        <v>0.39145813473032376</v>
      </c>
      <c r="Q168" s="35">
        <f t="shared" si="39"/>
        <v>0.27335531925823187</v>
      </c>
      <c r="R168" s="35">
        <f t="shared" si="44"/>
        <v>72.317460317460316</v>
      </c>
      <c r="S168" s="35">
        <f t="shared" si="40"/>
        <v>72.317460317460316</v>
      </c>
    </row>
    <row r="169" spans="12:19" x14ac:dyDescent="0.25">
      <c r="L169" s="62">
        <v>1550</v>
      </c>
      <c r="M169" s="35">
        <f t="shared" si="38"/>
        <v>1550</v>
      </c>
      <c r="N169" s="35">
        <f t="shared" si="41"/>
        <v>0.1769406392694064</v>
      </c>
      <c r="O169" s="35">
        <f t="shared" si="42"/>
        <v>103.26412883147233</v>
      </c>
      <c r="P169" s="63">
        <f t="shared" si="43"/>
        <v>0.39033172322058152</v>
      </c>
      <c r="Q169" s="35">
        <f t="shared" si="39"/>
        <v>0.27335531925823187</v>
      </c>
      <c r="R169" s="35">
        <f t="shared" si="44"/>
        <v>72.317460317460316</v>
      </c>
      <c r="S169" s="35">
        <f t="shared" si="40"/>
        <v>72.317460317460316</v>
      </c>
    </row>
    <row r="170" spans="12:19" x14ac:dyDescent="0.25">
      <c r="L170" s="62">
        <v>1560</v>
      </c>
      <c r="M170" s="35">
        <f t="shared" si="38"/>
        <v>1560</v>
      </c>
      <c r="N170" s="35">
        <f t="shared" si="41"/>
        <v>0.17808219178082191</v>
      </c>
      <c r="O170" s="35">
        <f t="shared" si="42"/>
        <v>102.96750138016706</v>
      </c>
      <c r="P170" s="63">
        <f t="shared" si="43"/>
        <v>0.38921049065383539</v>
      </c>
      <c r="Q170" s="35">
        <f t="shared" si="39"/>
        <v>0.27335531925823187</v>
      </c>
      <c r="R170" s="35">
        <f t="shared" si="44"/>
        <v>72.317460317460316</v>
      </c>
      <c r="S170" s="35">
        <f t="shared" si="40"/>
        <v>72.317460317460316</v>
      </c>
    </row>
    <row r="171" spans="12:19" x14ac:dyDescent="0.25">
      <c r="L171" s="62">
        <v>1570</v>
      </c>
      <c r="M171" s="35">
        <f t="shared" si="38"/>
        <v>1570</v>
      </c>
      <c r="N171" s="35">
        <f t="shared" si="41"/>
        <v>0.17922374429223745</v>
      </c>
      <c r="O171" s="35">
        <f t="shared" si="42"/>
        <v>102.67222902107284</v>
      </c>
      <c r="P171" s="63">
        <f t="shared" si="43"/>
        <v>0.38809438024793874</v>
      </c>
      <c r="Q171" s="35">
        <f t="shared" si="39"/>
        <v>0.27335531925823187</v>
      </c>
      <c r="R171" s="35">
        <f t="shared" si="44"/>
        <v>72.317460317460316</v>
      </c>
      <c r="S171" s="35">
        <f t="shared" si="40"/>
        <v>72.317460317460316</v>
      </c>
    </row>
    <row r="172" spans="12:19" x14ac:dyDescent="0.25">
      <c r="L172" s="62">
        <v>1580</v>
      </c>
      <c r="M172" s="35">
        <f t="shared" si="38"/>
        <v>1580</v>
      </c>
      <c r="N172" s="35">
        <f t="shared" si="41"/>
        <v>0.18036529680365296</v>
      </c>
      <c r="O172" s="35">
        <f t="shared" si="42"/>
        <v>102.37829699132212</v>
      </c>
      <c r="P172" s="63">
        <f t="shared" si="43"/>
        <v>0.38698333620020786</v>
      </c>
      <c r="Q172" s="35">
        <f t="shared" si="39"/>
        <v>0.27335531925823187</v>
      </c>
      <c r="R172" s="35">
        <f t="shared" si="44"/>
        <v>72.317460317460316</v>
      </c>
      <c r="S172" s="35">
        <f t="shared" si="40"/>
        <v>72.317460317460316</v>
      </c>
    </row>
    <row r="173" spans="12:19" x14ac:dyDescent="0.25">
      <c r="L173" s="62">
        <v>1590</v>
      </c>
      <c r="M173" s="35">
        <f t="shared" si="38"/>
        <v>1590</v>
      </c>
      <c r="N173" s="35">
        <f t="shared" si="41"/>
        <v>0.1815068493150685</v>
      </c>
      <c r="O173" s="35">
        <f t="shared" si="42"/>
        <v>102.0856907810912</v>
      </c>
      <c r="P173" s="63">
        <f t="shared" si="43"/>
        <v>0.38587730366444828</v>
      </c>
      <c r="Q173" s="35">
        <f t="shared" si="39"/>
        <v>0.27335531925823187</v>
      </c>
      <c r="R173" s="35">
        <f t="shared" si="44"/>
        <v>72.317460317460316</v>
      </c>
      <c r="S173" s="35">
        <f t="shared" si="40"/>
        <v>72.317460317460316</v>
      </c>
    </row>
    <row r="174" spans="12:19" x14ac:dyDescent="0.25">
      <c r="L174" s="62">
        <v>1600</v>
      </c>
      <c r="M174" s="35">
        <f t="shared" ref="M174:M237" si="45">IF(L174&gt;$B$8,$B$8,L174)</f>
        <v>1600</v>
      </c>
      <c r="N174" s="35">
        <f t="shared" si="41"/>
        <v>0.18264840182648401</v>
      </c>
      <c r="O174" s="35">
        <f t="shared" si="42"/>
        <v>101.79439612770186</v>
      </c>
      <c r="P174" s="63">
        <f t="shared" si="43"/>
        <v>0.38477622872865946</v>
      </c>
      <c r="Q174" s="35">
        <f t="shared" si="39"/>
        <v>0.27335531925823187</v>
      </c>
      <c r="R174" s="35">
        <f t="shared" si="44"/>
        <v>72.317460317460316</v>
      </c>
      <c r="S174" s="35">
        <f t="shared" si="40"/>
        <v>72.317460317460316</v>
      </c>
    </row>
    <row r="175" spans="12:19" x14ac:dyDescent="0.25">
      <c r="L175" s="62">
        <v>1610</v>
      </c>
      <c r="M175" s="35">
        <f t="shared" si="45"/>
        <v>1610</v>
      </c>
      <c r="N175" s="35">
        <f t="shared" si="41"/>
        <v>0.18378995433789955</v>
      </c>
      <c r="O175" s="35">
        <f t="shared" si="42"/>
        <v>101.50439900989716</v>
      </c>
      <c r="P175" s="63">
        <f t="shared" si="43"/>
        <v>0.38368005839339769</v>
      </c>
      <c r="Q175" s="35">
        <f t="shared" si="39"/>
        <v>0.27335531925823187</v>
      </c>
      <c r="R175" s="35">
        <f t="shared" si="44"/>
        <v>72.317460317460316</v>
      </c>
      <c r="S175" s="35">
        <f t="shared" si="40"/>
        <v>72.317460317460316</v>
      </c>
    </row>
    <row r="176" spans="12:19" x14ac:dyDescent="0.25">
      <c r="L176" s="62">
        <v>1620</v>
      </c>
      <c r="M176" s="35">
        <f t="shared" si="45"/>
        <v>1620</v>
      </c>
      <c r="N176" s="35">
        <f t="shared" si="41"/>
        <v>0.18493150684931506</v>
      </c>
      <c r="O176" s="35">
        <f t="shared" si="42"/>
        <v>101.21568564228359</v>
      </c>
      <c r="P176" s="63">
        <f t="shared" si="43"/>
        <v>0.38258874055076775</v>
      </c>
      <c r="Q176" s="35">
        <f t="shared" si="39"/>
        <v>0.27335531925823187</v>
      </c>
      <c r="R176" s="35">
        <f t="shared" si="44"/>
        <v>72.317460317460316</v>
      </c>
      <c r="S176" s="35">
        <f t="shared" si="40"/>
        <v>72.317460317460316</v>
      </c>
    </row>
    <row r="177" spans="12:19" x14ac:dyDescent="0.25">
      <c r="L177" s="62">
        <v>1630</v>
      </c>
      <c r="M177" s="35">
        <f t="shared" si="45"/>
        <v>1630</v>
      </c>
      <c r="N177" s="35">
        <f t="shared" si="41"/>
        <v>0.1860730593607306</v>
      </c>
      <c r="O177" s="35">
        <f t="shared" si="42"/>
        <v>100.9282424699354</v>
      </c>
      <c r="P177" s="63">
        <f t="shared" si="43"/>
        <v>0.38150222396402766</v>
      </c>
      <c r="Q177" s="35">
        <f t="shared" si="39"/>
        <v>0.27335531925823187</v>
      </c>
      <c r="R177" s="35">
        <f t="shared" si="44"/>
        <v>72.317460317460316</v>
      </c>
      <c r="S177" s="35">
        <f t="shared" si="40"/>
        <v>72.317460317460316</v>
      </c>
    </row>
    <row r="178" spans="12:19" x14ac:dyDescent="0.25">
      <c r="L178" s="62">
        <v>1640</v>
      </c>
      <c r="M178" s="35">
        <f t="shared" si="45"/>
        <v>1640</v>
      </c>
      <c r="N178" s="35">
        <f t="shared" si="41"/>
        <v>0.18721461187214611</v>
      </c>
      <c r="O178" s="35">
        <f t="shared" si="42"/>
        <v>100.64205616315411</v>
      </c>
      <c r="P178" s="63">
        <f t="shared" si="43"/>
        <v>0.38042045824777992</v>
      </c>
      <c r="Q178" s="35">
        <f t="shared" si="39"/>
        <v>0.27335531925823187</v>
      </c>
      <c r="R178" s="35">
        <f t="shared" si="44"/>
        <v>72.317460317460316</v>
      </c>
      <c r="S178" s="35">
        <f t="shared" si="40"/>
        <v>72.317460317460316</v>
      </c>
    </row>
    <row r="179" spans="12:19" x14ac:dyDescent="0.25">
      <c r="L179" s="62">
        <v>1650</v>
      </c>
      <c r="M179" s="35">
        <f t="shared" si="45"/>
        <v>1650</v>
      </c>
      <c r="N179" s="35">
        <f t="shared" si="41"/>
        <v>0.18835616438356165</v>
      </c>
      <c r="O179" s="35">
        <f t="shared" si="42"/>
        <v>100.35711361237865</v>
      </c>
      <c r="P179" s="63">
        <f t="shared" si="43"/>
        <v>0.37934339384873228</v>
      </c>
      <c r="Q179" s="35">
        <f t="shared" si="39"/>
        <v>0.27335531925823187</v>
      </c>
      <c r="R179" s="35">
        <f t="shared" si="44"/>
        <v>72.317460317460316</v>
      </c>
      <c r="S179" s="35">
        <f t="shared" si="40"/>
        <v>72.317460317460316</v>
      </c>
    </row>
    <row r="180" spans="12:19" x14ac:dyDescent="0.25">
      <c r="L180" s="62">
        <v>1660</v>
      </c>
      <c r="M180" s="35">
        <f t="shared" si="45"/>
        <v>1660</v>
      </c>
      <c r="N180" s="35">
        <f t="shared" si="41"/>
        <v>0.18949771689497716</v>
      </c>
      <c r="O180" s="35">
        <f t="shared" si="42"/>
        <v>100.07340192324047</v>
      </c>
      <c r="P180" s="63">
        <f t="shared" si="43"/>
        <v>0.37827098202700604</v>
      </c>
      <c r="Q180" s="35">
        <f t="shared" si="39"/>
        <v>0.27335531925823187</v>
      </c>
      <c r="R180" s="35">
        <f t="shared" si="44"/>
        <v>72.317460317460316</v>
      </c>
      <c r="S180" s="35">
        <f t="shared" si="40"/>
        <v>72.317460317460316</v>
      </c>
    </row>
    <row r="181" spans="12:19" x14ac:dyDescent="0.25">
      <c r="L181" s="62">
        <v>1670</v>
      </c>
      <c r="M181" s="35">
        <f t="shared" si="45"/>
        <v>1670</v>
      </c>
      <c r="N181" s="35">
        <f t="shared" si="41"/>
        <v>0.1906392694063927</v>
      </c>
      <c r="O181" s="35">
        <f t="shared" si="42"/>
        <v>99.790908411758693</v>
      </c>
      <c r="P181" s="63">
        <f t="shared" si="43"/>
        <v>0.37720317483797461</v>
      </c>
      <c r="Q181" s="35">
        <f t="shared" si="39"/>
        <v>0.27335531925823187</v>
      </c>
      <c r="R181" s="35">
        <f t="shared" si="44"/>
        <v>72.317460317460316</v>
      </c>
      <c r="S181" s="35">
        <f t="shared" si="40"/>
        <v>72.317460317460316</v>
      </c>
    </row>
    <row r="182" spans="12:19" x14ac:dyDescent="0.25">
      <c r="L182" s="62">
        <v>1680</v>
      </c>
      <c r="M182" s="35">
        <f t="shared" si="45"/>
        <v>1680</v>
      </c>
      <c r="N182" s="35">
        <f t="shared" si="41"/>
        <v>0.19178082191780821</v>
      </c>
      <c r="O182" s="35">
        <f t="shared" si="42"/>
        <v>99.509620599670882</v>
      </c>
      <c r="P182" s="63">
        <f t="shared" si="43"/>
        <v>0.37613992511461358</v>
      </c>
      <c r="Q182" s="35">
        <f t="shared" si="39"/>
        <v>0.27335531925823187</v>
      </c>
      <c r="R182" s="35">
        <f t="shared" si="44"/>
        <v>72.317460317460316</v>
      </c>
      <c r="S182" s="35">
        <f t="shared" si="40"/>
        <v>72.317460317460316</v>
      </c>
    </row>
    <row r="183" spans="12:19" x14ac:dyDescent="0.25">
      <c r="L183" s="62">
        <v>1690</v>
      </c>
      <c r="M183" s="35">
        <f t="shared" si="45"/>
        <v>1690</v>
      </c>
      <c r="N183" s="35">
        <f t="shared" si="41"/>
        <v>0.19292237442922375</v>
      </c>
      <c r="O183" s="35">
        <f t="shared" si="42"/>
        <v>99.22952620989436</v>
      </c>
      <c r="P183" s="63">
        <f t="shared" si="43"/>
        <v>0.37508118645034505</v>
      </c>
      <c r="Q183" s="35">
        <f t="shared" si="39"/>
        <v>0.27335531925823187</v>
      </c>
      <c r="R183" s="35">
        <f t="shared" si="44"/>
        <v>72.317460317460316</v>
      </c>
      <c r="S183" s="35">
        <f t="shared" si="40"/>
        <v>72.317460317460316</v>
      </c>
    </row>
    <row r="184" spans="12:19" x14ac:dyDescent="0.25">
      <c r="L184" s="62">
        <v>1700</v>
      </c>
      <c r="M184" s="35">
        <f t="shared" si="45"/>
        <v>1700</v>
      </c>
      <c r="N184" s="35">
        <f t="shared" si="41"/>
        <v>0.19406392694063926</v>
      </c>
      <c r="O184" s="35">
        <f t="shared" si="42"/>
        <v>98.950613162113939</v>
      </c>
      <c r="P184" s="63">
        <f t="shared" si="43"/>
        <v>0.37402691318235948</v>
      </c>
      <c r="Q184" s="35">
        <f t="shared" si="39"/>
        <v>0.27335531925823187</v>
      </c>
      <c r="R184" s="35">
        <f t="shared" si="44"/>
        <v>72.317460317460316</v>
      </c>
      <c r="S184" s="35">
        <f t="shared" si="40"/>
        <v>72.317460317460316</v>
      </c>
    </row>
    <row r="185" spans="12:19" x14ac:dyDescent="0.25">
      <c r="L185" s="62">
        <v>1710</v>
      </c>
      <c r="M185" s="35">
        <f t="shared" si="45"/>
        <v>1710</v>
      </c>
      <c r="N185" s="35">
        <f t="shared" si="41"/>
        <v>0.1952054794520548</v>
      </c>
      <c r="O185" s="35">
        <f t="shared" si="42"/>
        <v>98.672869568491691</v>
      </c>
      <c r="P185" s="63">
        <f t="shared" si="43"/>
        <v>0.37297706037539902</v>
      </c>
      <c r="Q185" s="35">
        <f t="shared" si="39"/>
        <v>0.27335531925823187</v>
      </c>
      <c r="R185" s="35">
        <f t="shared" si="44"/>
        <v>72.317460317460316</v>
      </c>
      <c r="S185" s="35">
        <f t="shared" si="40"/>
        <v>72.317460317460316</v>
      </c>
    </row>
    <row r="186" spans="12:19" x14ac:dyDescent="0.25">
      <c r="L186" s="62">
        <v>1720</v>
      </c>
      <c r="M186" s="35">
        <f t="shared" si="45"/>
        <v>1720</v>
      </c>
      <c r="N186" s="35">
        <f t="shared" si="41"/>
        <v>0.19634703196347031</v>
      </c>
      <c r="O186" s="35">
        <f t="shared" si="42"/>
        <v>98.396283729494797</v>
      </c>
      <c r="P186" s="63">
        <f t="shared" si="43"/>
        <v>0.37193158380598679</v>
      </c>
      <c r="Q186" s="35">
        <f t="shared" si="39"/>
        <v>0.27335531925823187</v>
      </c>
      <c r="R186" s="35">
        <f t="shared" si="44"/>
        <v>72.317460317460316</v>
      </c>
      <c r="S186" s="35">
        <f t="shared" si="40"/>
        <v>72.317460317460316</v>
      </c>
    </row>
    <row r="187" spans="12:19" x14ac:dyDescent="0.25">
      <c r="L187" s="62">
        <v>1730</v>
      </c>
      <c r="M187" s="35">
        <f t="shared" si="45"/>
        <v>1730</v>
      </c>
      <c r="N187" s="35">
        <f t="shared" si="41"/>
        <v>0.19748858447488585</v>
      </c>
      <c r="O187" s="35">
        <f t="shared" si="42"/>
        <v>98.120844129837536</v>
      </c>
      <c r="P187" s="63">
        <f t="shared" si="43"/>
        <v>0.37089043994708815</v>
      </c>
      <c r="Q187" s="35">
        <f t="shared" si="39"/>
        <v>0.27335531925823187</v>
      </c>
      <c r="R187" s="35">
        <f t="shared" si="44"/>
        <v>72.317460317460316</v>
      </c>
      <c r="S187" s="35">
        <f t="shared" si="40"/>
        <v>72.317460317460316</v>
      </c>
    </row>
    <row r="188" spans="12:19" x14ac:dyDescent="0.25">
      <c r="L188" s="62">
        <v>1740</v>
      </c>
      <c r="M188" s="35">
        <f t="shared" si="45"/>
        <v>1740</v>
      </c>
      <c r="N188" s="35">
        <f t="shared" si="41"/>
        <v>0.19863013698630136</v>
      </c>
      <c r="O188" s="35">
        <f t="shared" si="42"/>
        <v>97.846539434533668</v>
      </c>
      <c r="P188" s="63">
        <f t="shared" si="43"/>
        <v>0.36985358595318873</v>
      </c>
      <c r="Q188" s="35">
        <f t="shared" si="39"/>
        <v>0.27335531925823187</v>
      </c>
      <c r="R188" s="35">
        <f t="shared" si="44"/>
        <v>72.317460317460316</v>
      </c>
      <c r="S188" s="35">
        <f t="shared" si="40"/>
        <v>72.317460317460316</v>
      </c>
    </row>
    <row r="189" spans="12:19" x14ac:dyDescent="0.25">
      <c r="L189" s="62">
        <v>1750</v>
      </c>
      <c r="M189" s="35">
        <f t="shared" si="45"/>
        <v>1750</v>
      </c>
      <c r="N189" s="35">
        <f t="shared" si="41"/>
        <v>0.1997716894977169</v>
      </c>
      <c r="O189" s="35">
        <f t="shared" si="42"/>
        <v>97.573358485055408</v>
      </c>
      <c r="P189" s="63">
        <f t="shared" si="43"/>
        <v>0.36882097964577576</v>
      </c>
      <c r="Q189" s="35">
        <f t="shared" si="39"/>
        <v>0.27335531925823187</v>
      </c>
      <c r="R189" s="35">
        <f t="shared" si="44"/>
        <v>72.317460317460316</v>
      </c>
      <c r="S189" s="35">
        <f t="shared" si="40"/>
        <v>72.317460317460316</v>
      </c>
    </row>
    <row r="190" spans="12:19" x14ac:dyDescent="0.25">
      <c r="L190" s="62">
        <v>1760</v>
      </c>
      <c r="M190" s="35">
        <f t="shared" si="45"/>
        <v>1760</v>
      </c>
      <c r="N190" s="35">
        <f t="shared" si="41"/>
        <v>0.20091324200913241</v>
      </c>
      <c r="O190" s="35">
        <f t="shared" si="42"/>
        <v>97.301290295595749</v>
      </c>
      <c r="P190" s="63">
        <f t="shared" si="43"/>
        <v>0.36779257949920985</v>
      </c>
      <c r="Q190" s="35">
        <f t="shared" si="39"/>
        <v>0.27335531925823187</v>
      </c>
      <c r="R190" s="35">
        <f t="shared" si="44"/>
        <v>72.317460317460316</v>
      </c>
      <c r="S190" s="35">
        <f t="shared" si="40"/>
        <v>72.317460317460316</v>
      </c>
    </row>
    <row r="191" spans="12:19" x14ac:dyDescent="0.25">
      <c r="L191" s="62">
        <v>1770</v>
      </c>
      <c r="M191" s="35">
        <f t="shared" si="45"/>
        <v>1770</v>
      </c>
      <c r="N191" s="35">
        <f t="shared" si="41"/>
        <v>0.20205479452054795</v>
      </c>
      <c r="O191" s="35">
        <f t="shared" si="42"/>
        <v>97.030324049430789</v>
      </c>
      <c r="P191" s="63">
        <f t="shared" si="43"/>
        <v>0.36676834462697461</v>
      </c>
      <c r="Q191" s="35">
        <f t="shared" si="39"/>
        <v>0.27335531925823187</v>
      </c>
      <c r="R191" s="35">
        <f t="shared" si="44"/>
        <v>72.317460317460316</v>
      </c>
      <c r="S191" s="35">
        <f t="shared" si="40"/>
        <v>72.317460317460316</v>
      </c>
    </row>
    <row r="192" spans="12:19" x14ac:dyDescent="0.25">
      <c r="L192" s="62">
        <v>1780</v>
      </c>
      <c r="M192" s="35">
        <f t="shared" si="45"/>
        <v>1780</v>
      </c>
      <c r="N192" s="35">
        <f t="shared" si="41"/>
        <v>0.20319634703196346</v>
      </c>
      <c r="O192" s="35">
        <f t="shared" si="42"/>
        <v>96.760449095378533</v>
      </c>
      <c r="P192" s="63">
        <f t="shared" si="43"/>
        <v>0.36574823476829166</v>
      </c>
      <c r="Q192" s="35">
        <f t="shared" si="39"/>
        <v>0.27335531925823187</v>
      </c>
      <c r="R192" s="35">
        <f t="shared" si="44"/>
        <v>72.317460317460316</v>
      </c>
      <c r="S192" s="35">
        <f t="shared" si="40"/>
        <v>72.317460317460316</v>
      </c>
    </row>
    <row r="193" spans="12:19" x14ac:dyDescent="0.25">
      <c r="L193" s="62">
        <v>1790</v>
      </c>
      <c r="M193" s="35">
        <f t="shared" si="45"/>
        <v>1790</v>
      </c>
      <c r="N193" s="35">
        <f t="shared" si="41"/>
        <v>0.204337899543379</v>
      </c>
      <c r="O193" s="35">
        <f t="shared" si="42"/>
        <v>96.491654944351595</v>
      </c>
      <c r="P193" s="63">
        <f t="shared" si="43"/>
        <v>0.36473221027508951</v>
      </c>
      <c r="Q193" s="35">
        <f t="shared" si="39"/>
        <v>0.27335531925823187</v>
      </c>
      <c r="R193" s="35">
        <f t="shared" si="44"/>
        <v>72.317460317460316</v>
      </c>
      <c r="S193" s="35">
        <f t="shared" si="40"/>
        <v>72.317460317460316</v>
      </c>
    </row>
    <row r="194" spans="12:19" x14ac:dyDescent="0.25">
      <c r="L194" s="62">
        <v>1800</v>
      </c>
      <c r="M194" s="35">
        <f t="shared" si="45"/>
        <v>1800</v>
      </c>
      <c r="N194" s="35">
        <f t="shared" si="41"/>
        <v>0.20547945205479451</v>
      </c>
      <c r="O194" s="35">
        <f t="shared" si="42"/>
        <v>96.223931266000207</v>
      </c>
      <c r="P194" s="63">
        <f t="shared" si="43"/>
        <v>0.3637202320993147</v>
      </c>
      <c r="Q194" s="35">
        <f t="shared" si="39"/>
        <v>0.27335531925823187</v>
      </c>
      <c r="R194" s="35">
        <f t="shared" si="44"/>
        <v>72.317460317460316</v>
      </c>
      <c r="S194" s="35">
        <f t="shared" si="40"/>
        <v>72.317460317460316</v>
      </c>
    </row>
    <row r="195" spans="12:19" x14ac:dyDescent="0.25">
      <c r="L195" s="62">
        <v>1810</v>
      </c>
      <c r="M195" s="35">
        <f t="shared" si="45"/>
        <v>1810</v>
      </c>
      <c r="N195" s="35">
        <f t="shared" si="41"/>
        <v>0.20662100456621005</v>
      </c>
      <c r="O195" s="35">
        <f t="shared" si="42"/>
        <v>95.957267885443187</v>
      </c>
      <c r="P195" s="63">
        <f t="shared" si="43"/>
        <v>0.36271226178057492</v>
      </c>
      <c r="Q195" s="35">
        <f t="shared" si="39"/>
        <v>0.27335531925823187</v>
      </c>
      <c r="R195" s="35">
        <f t="shared" si="44"/>
        <v>72.317460317460316</v>
      </c>
      <c r="S195" s="35">
        <f t="shared" si="40"/>
        <v>72.317460317460316</v>
      </c>
    </row>
    <row r="196" spans="12:19" x14ac:dyDescent="0.25">
      <c r="L196" s="62">
        <v>1820</v>
      </c>
      <c r="M196" s="35">
        <f t="shared" si="45"/>
        <v>1820</v>
      </c>
      <c r="N196" s="35">
        <f t="shared" si="41"/>
        <v>0.20776255707762556</v>
      </c>
      <c r="O196" s="35">
        <f t="shared" si="42"/>
        <v>95.691654780083795</v>
      </c>
      <c r="P196" s="63">
        <f t="shared" si="43"/>
        <v>0.36170826143410317</v>
      </c>
      <c r="Q196" s="35">
        <f t="shared" si="39"/>
        <v>0.27335531925823187</v>
      </c>
      <c r="R196" s="35">
        <f t="shared" si="44"/>
        <v>72.317460317460316</v>
      </c>
      <c r="S196" s="35">
        <f t="shared" si="40"/>
        <v>72.317460317460316</v>
      </c>
    </row>
    <row r="197" spans="12:19" x14ac:dyDescent="0.25">
      <c r="L197" s="62">
        <v>1830</v>
      </c>
      <c r="M197" s="35">
        <f t="shared" si="45"/>
        <v>1830</v>
      </c>
      <c r="N197" s="35">
        <f t="shared" si="41"/>
        <v>0.2089041095890411</v>
      </c>
      <c r="O197" s="35">
        <f t="shared" si="42"/>
        <v>95.427082076507858</v>
      </c>
      <c r="P197" s="63">
        <f t="shared" si="43"/>
        <v>0.36070819373903296</v>
      </c>
      <c r="Q197" s="35">
        <f t="shared" si="39"/>
        <v>0.27335531925823187</v>
      </c>
      <c r="R197" s="35">
        <f t="shared" si="44"/>
        <v>72.317460317460316</v>
      </c>
      <c r="S197" s="35">
        <f t="shared" si="40"/>
        <v>72.317460317460316</v>
      </c>
    </row>
    <row r="198" spans="12:19" x14ac:dyDescent="0.25">
      <c r="L198" s="62">
        <v>1840</v>
      </c>
      <c r="M198" s="35">
        <f t="shared" si="45"/>
        <v>1840</v>
      </c>
      <c r="N198" s="35">
        <f t="shared" si="41"/>
        <v>0.21004566210045661</v>
      </c>
      <c r="O198" s="35">
        <f t="shared" si="42"/>
        <v>95.163540047461922</v>
      </c>
      <c r="P198" s="63">
        <f t="shared" si="43"/>
        <v>0.35971202192697582</v>
      </c>
      <c r="Q198" s="35">
        <f t="shared" si="39"/>
        <v>0.27335531925823187</v>
      </c>
      <c r="R198" s="35">
        <f t="shared" si="44"/>
        <v>72.317460317460316</v>
      </c>
      <c r="S198" s="35">
        <f t="shared" si="40"/>
        <v>72.317460317460316</v>
      </c>
    </row>
    <row r="199" spans="12:19" x14ac:dyDescent="0.25">
      <c r="L199" s="62">
        <v>1850</v>
      </c>
      <c r="M199" s="35">
        <f t="shared" si="45"/>
        <v>1850</v>
      </c>
      <c r="N199" s="35">
        <f t="shared" si="41"/>
        <v>0.21118721461187215</v>
      </c>
      <c r="O199" s="35">
        <f t="shared" si="42"/>
        <v>94.901019108908216</v>
      </c>
      <c r="P199" s="63">
        <f t="shared" si="43"/>
        <v>0.35871970977088929</v>
      </c>
      <c r="Q199" s="35">
        <f t="shared" si="39"/>
        <v>0.27335531925823187</v>
      </c>
      <c r="R199" s="35">
        <f t="shared" si="44"/>
        <v>72.317460317460316</v>
      </c>
      <c r="S199" s="35">
        <f t="shared" si="40"/>
        <v>72.317460317460316</v>
      </c>
    </row>
    <row r="200" spans="12:19" x14ac:dyDescent="0.25">
      <c r="L200" s="62">
        <v>1860</v>
      </c>
      <c r="M200" s="35">
        <f t="shared" si="45"/>
        <v>1860</v>
      </c>
      <c r="N200" s="35">
        <f t="shared" si="41"/>
        <v>0.21232876712328766</v>
      </c>
      <c r="O200" s="35">
        <f t="shared" si="42"/>
        <v>94.639509817154959</v>
      </c>
      <c r="P200" s="63">
        <f t="shared" si="43"/>
        <v>0.35773122157422976</v>
      </c>
      <c r="Q200" s="35">
        <f t="shared" si="39"/>
        <v>0.27335531925823187</v>
      </c>
      <c r="R200" s="35">
        <f t="shared" si="44"/>
        <v>72.317460317460316</v>
      </c>
      <c r="S200" s="35">
        <f t="shared" si="40"/>
        <v>72.317460317460316</v>
      </c>
    </row>
    <row r="201" spans="12:19" x14ac:dyDescent="0.25">
      <c r="L201" s="62">
        <v>1870</v>
      </c>
      <c r="M201" s="35">
        <f t="shared" si="45"/>
        <v>1870</v>
      </c>
      <c r="N201" s="35">
        <f t="shared" si="41"/>
        <v>0.2134703196347032</v>
      </c>
      <c r="O201" s="35">
        <f t="shared" si="42"/>
        <v>94.379002866059011</v>
      </c>
      <c r="P201" s="63">
        <f t="shared" si="43"/>
        <v>0.35674652216037839</v>
      </c>
      <c r="Q201" s="35">
        <f t="shared" si="39"/>
        <v>0.27335531925823187</v>
      </c>
      <c r="R201" s="35">
        <f t="shared" si="44"/>
        <v>72.317460317460316</v>
      </c>
      <c r="S201" s="35">
        <f t="shared" si="40"/>
        <v>72.317460317460316</v>
      </c>
    </row>
    <row r="202" spans="12:19" x14ac:dyDescent="0.25">
      <c r="L202" s="62">
        <v>1880</v>
      </c>
      <c r="M202" s="35">
        <f t="shared" si="45"/>
        <v>1880</v>
      </c>
      <c r="N202" s="35">
        <f t="shared" si="41"/>
        <v>0.21461187214611871</v>
      </c>
      <c r="O202" s="35">
        <f t="shared" si="42"/>
        <v>94.119489084298948</v>
      </c>
      <c r="P202" s="63">
        <f t="shared" si="43"/>
        <v>0.3557655768623339</v>
      </c>
      <c r="Q202" s="35">
        <f t="shared" si="39"/>
        <v>0.27335531925823187</v>
      </c>
      <c r="R202" s="35">
        <f t="shared" si="44"/>
        <v>72.317460317460316</v>
      </c>
      <c r="S202" s="35">
        <f t="shared" si="40"/>
        <v>72.317460317460316</v>
      </c>
    </row>
    <row r="203" spans="12:19" x14ac:dyDescent="0.25">
      <c r="L203" s="62">
        <v>1890</v>
      </c>
      <c r="M203" s="35">
        <f t="shared" si="45"/>
        <v>1890</v>
      </c>
      <c r="N203" s="35">
        <f t="shared" si="41"/>
        <v>0.21575342465753425</v>
      </c>
      <c r="O203" s="35">
        <f t="shared" si="42"/>
        <v>93.860959432716541</v>
      </c>
      <c r="P203" s="63">
        <f t="shared" si="43"/>
        <v>0.35478835151266319</v>
      </c>
      <c r="Q203" s="35">
        <f t="shared" si="39"/>
        <v>0.27335531925823187</v>
      </c>
      <c r="R203" s="35">
        <f t="shared" si="44"/>
        <v>72.317460317460316</v>
      </c>
      <c r="S203" s="35">
        <f t="shared" si="40"/>
        <v>72.317460317460316</v>
      </c>
    </row>
    <row r="204" spans="12:19" x14ac:dyDescent="0.25">
      <c r="L204" s="62">
        <v>1900</v>
      </c>
      <c r="M204" s="35">
        <f t="shared" si="45"/>
        <v>1900</v>
      </c>
      <c r="N204" s="35">
        <f t="shared" si="41"/>
        <v>0.21689497716894976</v>
      </c>
      <c r="O204" s="35">
        <f t="shared" si="42"/>
        <v>93.603405001724198</v>
      </c>
      <c r="P204" s="63">
        <f t="shared" si="43"/>
        <v>0.35381481243370183</v>
      </c>
      <c r="Q204" s="35">
        <f t="shared" si="39"/>
        <v>0.27335531925823187</v>
      </c>
      <c r="R204" s="35">
        <f t="shared" si="44"/>
        <v>72.317460317460316</v>
      </c>
      <c r="S204" s="35">
        <f t="shared" si="40"/>
        <v>72.317460317460316</v>
      </c>
    </row>
    <row r="205" spans="12:19" x14ac:dyDescent="0.25">
      <c r="L205" s="62">
        <v>1910</v>
      </c>
      <c r="M205" s="35">
        <f t="shared" si="45"/>
        <v>1910</v>
      </c>
      <c r="N205" s="35">
        <f t="shared" si="41"/>
        <v>0.2180365296803653</v>
      </c>
      <c r="O205" s="35">
        <f t="shared" si="42"/>
        <v>93.346817008776753</v>
      </c>
      <c r="P205" s="63">
        <f t="shared" si="43"/>
        <v>0.35284492642799758</v>
      </c>
      <c r="Q205" s="35">
        <f t="shared" si="39"/>
        <v>0.27335531925823187</v>
      </c>
      <c r="R205" s="35">
        <f t="shared" si="44"/>
        <v>72.317460317460316</v>
      </c>
      <c r="S205" s="35">
        <f t="shared" si="40"/>
        <v>72.317460317460316</v>
      </c>
    </row>
    <row r="206" spans="12:19" x14ac:dyDescent="0.25">
      <c r="L206" s="62">
        <v>1920</v>
      </c>
      <c r="M206" s="35">
        <f t="shared" si="45"/>
        <v>1920</v>
      </c>
      <c r="N206" s="35">
        <f t="shared" si="41"/>
        <v>0.21917808219178081</v>
      </c>
      <c r="O206" s="35">
        <f t="shared" si="42"/>
        <v>93.091186795905514</v>
      </c>
      <c r="P206" s="63">
        <f t="shared" si="43"/>
        <v>0.3518786607689891</v>
      </c>
      <c r="Q206" s="35">
        <f t="shared" ref="Q206:Q269" si="46">IF(M206&lt;=$B$57,$B$50,0)</f>
        <v>0.27335531925823187</v>
      </c>
      <c r="R206" s="35">
        <f t="shared" si="44"/>
        <v>72.317460317460316</v>
      </c>
      <c r="S206" s="35">
        <f t="shared" ref="S206:S269" si="47">IF(O206&gt;$B$47,$B$47,O206)</f>
        <v>72.317460317460316</v>
      </c>
    </row>
    <row r="207" spans="12:19" x14ac:dyDescent="0.25">
      <c r="L207" s="62">
        <v>1930</v>
      </c>
      <c r="M207" s="35">
        <f t="shared" si="45"/>
        <v>1930</v>
      </c>
      <c r="N207" s="35">
        <f t="shared" ref="N207:N270" si="48">M207/$B$8</f>
        <v>0.22031963470319635</v>
      </c>
      <c r="O207" s="35">
        <f t="shared" ref="O207:O270" si="49">P207*$B$5</f>
        <v>92.836505827312706</v>
      </c>
      <c r="P207" s="63">
        <f t="shared" ref="P207:P270" si="50">IF(N207=1,0,1-$I$9*N207^$I$8)</f>
        <v>0.35091598319191342</v>
      </c>
      <c r="Q207" s="35">
        <f t="shared" si="46"/>
        <v>0.27335531925823187</v>
      </c>
      <c r="R207" s="35">
        <f t="shared" ref="R207:R270" si="51">Q207*$B$5</f>
        <v>72.317460317460316</v>
      </c>
      <c r="S207" s="35">
        <f t="shared" si="47"/>
        <v>72.317460317460316</v>
      </c>
    </row>
    <row r="208" spans="12:19" x14ac:dyDescent="0.25">
      <c r="L208" s="62">
        <v>1940</v>
      </c>
      <c r="M208" s="35">
        <f t="shared" si="45"/>
        <v>1940</v>
      </c>
      <c r="N208" s="35">
        <f t="shared" si="48"/>
        <v>0.22146118721461186</v>
      </c>
      <c r="O208" s="35">
        <f t="shared" si="49"/>
        <v>92.582765687024732</v>
      </c>
      <c r="P208" s="63">
        <f t="shared" si="50"/>
        <v>0.34995686188493491</v>
      </c>
      <c r="Q208" s="35">
        <f t="shared" si="46"/>
        <v>0.27335531925823187</v>
      </c>
      <c r="R208" s="35">
        <f t="shared" si="51"/>
        <v>72.317460317460316</v>
      </c>
      <c r="S208" s="35">
        <f t="shared" si="47"/>
        <v>72.317460317460316</v>
      </c>
    </row>
    <row r="209" spans="12:19" x14ac:dyDescent="0.25">
      <c r="L209" s="62">
        <v>1950</v>
      </c>
      <c r="M209" s="35">
        <f t="shared" si="45"/>
        <v>1950</v>
      </c>
      <c r="N209" s="35">
        <f t="shared" si="48"/>
        <v>0.2226027397260274</v>
      </c>
      <c r="O209" s="35">
        <f t="shared" si="49"/>
        <v>92.32995807660204</v>
      </c>
      <c r="P209" s="63">
        <f t="shared" si="50"/>
        <v>0.34900126548048926</v>
      </c>
      <c r="Q209" s="35">
        <f t="shared" si="46"/>
        <v>0.27335531925823187</v>
      </c>
      <c r="R209" s="35">
        <f t="shared" si="51"/>
        <v>72.317460317460316</v>
      </c>
      <c r="S209" s="35">
        <f t="shared" si="47"/>
        <v>72.317460317460316</v>
      </c>
    </row>
    <row r="210" spans="12:19" x14ac:dyDescent="0.25">
      <c r="L210" s="62">
        <v>1960</v>
      </c>
      <c r="M210" s="35">
        <f t="shared" si="45"/>
        <v>1960</v>
      </c>
      <c r="N210" s="35">
        <f t="shared" si="48"/>
        <v>0.22374429223744291</v>
      </c>
      <c r="O210" s="35">
        <f t="shared" si="49"/>
        <v>92.078074812904617</v>
      </c>
      <c r="P210" s="63">
        <f t="shared" si="50"/>
        <v>0.34804916304683686</v>
      </c>
      <c r="Q210" s="35">
        <f t="shared" si="46"/>
        <v>0.27335531925823187</v>
      </c>
      <c r="R210" s="35">
        <f t="shared" si="51"/>
        <v>72.317460317460316</v>
      </c>
      <c r="S210" s="35">
        <f t="shared" si="47"/>
        <v>72.317460317460316</v>
      </c>
    </row>
    <row r="211" spans="12:19" x14ac:dyDescent="0.25">
      <c r="L211" s="62">
        <v>1970</v>
      </c>
      <c r="M211" s="35">
        <f t="shared" si="45"/>
        <v>1970</v>
      </c>
      <c r="N211" s="35">
        <f t="shared" si="48"/>
        <v>0.22488584474885845</v>
      </c>
      <c r="O211" s="35">
        <f t="shared" si="49"/>
        <v>91.827107825910744</v>
      </c>
      <c r="P211" s="63">
        <f t="shared" si="50"/>
        <v>0.34710052407981795</v>
      </c>
      <c r="Q211" s="35">
        <f t="shared" si="46"/>
        <v>0.27335531925823187</v>
      </c>
      <c r="R211" s="35">
        <f t="shared" si="51"/>
        <v>72.317460317460316</v>
      </c>
      <c r="S211" s="35">
        <f t="shared" si="47"/>
        <v>72.317460317460316</v>
      </c>
    </row>
    <row r="212" spans="12:19" x14ac:dyDescent="0.25">
      <c r="L212" s="62">
        <v>1980</v>
      </c>
      <c r="M212" s="35">
        <f t="shared" si="45"/>
        <v>1980</v>
      </c>
      <c r="N212" s="35">
        <f t="shared" si="48"/>
        <v>0.22602739726027396</v>
      </c>
      <c r="O212" s="35">
        <f t="shared" si="49"/>
        <v>91.577049156588345</v>
      </c>
      <c r="P212" s="63">
        <f t="shared" si="50"/>
        <v>0.34615531849480641</v>
      </c>
      <c r="Q212" s="35">
        <f t="shared" si="46"/>
        <v>0.27335531925823187</v>
      </c>
      <c r="R212" s="35">
        <f t="shared" si="51"/>
        <v>72.317460317460316</v>
      </c>
      <c r="S212" s="35">
        <f t="shared" si="47"/>
        <v>72.317460317460316</v>
      </c>
    </row>
    <row r="213" spans="12:19" x14ac:dyDescent="0.25">
      <c r="L213" s="62">
        <v>1990</v>
      </c>
      <c r="M213" s="35">
        <f t="shared" si="45"/>
        <v>1990</v>
      </c>
      <c r="N213" s="35">
        <f t="shared" si="48"/>
        <v>0.2271689497716895</v>
      </c>
      <c r="O213" s="35">
        <f t="shared" si="49"/>
        <v>91.327890954816425</v>
      </c>
      <c r="P213" s="63">
        <f t="shared" si="50"/>
        <v>0.34521351661885302</v>
      </c>
      <c r="Q213" s="35">
        <f t="shared" si="46"/>
        <v>0.27335531925823187</v>
      </c>
      <c r="R213" s="35">
        <f t="shared" si="51"/>
        <v>72.317460317460316</v>
      </c>
      <c r="S213" s="35">
        <f t="shared" si="47"/>
        <v>72.317460317460316</v>
      </c>
    </row>
    <row r="214" spans="12:19" x14ac:dyDescent="0.25">
      <c r="L214" s="62">
        <v>2000</v>
      </c>
      <c r="M214" s="35">
        <f t="shared" si="45"/>
        <v>2000</v>
      </c>
      <c r="N214" s="35">
        <f t="shared" si="48"/>
        <v>0.22831050228310501</v>
      </c>
      <c r="O214" s="35">
        <f t="shared" si="49"/>
        <v>91.079625477355989</v>
      </c>
      <c r="P214" s="63">
        <f t="shared" si="50"/>
        <v>0.34427508918301553</v>
      </c>
      <c r="Q214" s="35">
        <f t="shared" si="46"/>
        <v>0.27335531925823187</v>
      </c>
      <c r="R214" s="35">
        <f t="shared" si="51"/>
        <v>72.317460317460316</v>
      </c>
      <c r="S214" s="35">
        <f t="shared" si="47"/>
        <v>72.317460317460316</v>
      </c>
    </row>
    <row r="215" spans="12:19" x14ac:dyDescent="0.25">
      <c r="L215" s="62">
        <v>2010</v>
      </c>
      <c r="M215" s="35">
        <f t="shared" si="45"/>
        <v>2010</v>
      </c>
      <c r="N215" s="35">
        <f t="shared" si="48"/>
        <v>0.22945205479452055</v>
      </c>
      <c r="O215" s="35">
        <f t="shared" si="49"/>
        <v>90.832245085868578</v>
      </c>
      <c r="P215" s="63">
        <f t="shared" si="50"/>
        <v>0.34334000731486891</v>
      </c>
      <c r="Q215" s="35">
        <f t="shared" si="46"/>
        <v>0.27335531925823187</v>
      </c>
      <c r="R215" s="35">
        <f t="shared" si="51"/>
        <v>72.317460317460316</v>
      </c>
      <c r="S215" s="35">
        <f t="shared" si="47"/>
        <v>72.317460317460316</v>
      </c>
    </row>
    <row r="216" spans="12:19" x14ac:dyDescent="0.25">
      <c r="L216" s="62">
        <v>2020</v>
      </c>
      <c r="M216" s="35">
        <f t="shared" si="45"/>
        <v>2020</v>
      </c>
      <c r="N216" s="35">
        <f t="shared" si="48"/>
        <v>0.23059360730593606</v>
      </c>
      <c r="O216" s="35">
        <f t="shared" si="49"/>
        <v>90.58574224498129</v>
      </c>
      <c r="P216" s="63">
        <f t="shared" si="50"/>
        <v>0.3424082425311914</v>
      </c>
      <c r="Q216" s="35">
        <f t="shared" si="46"/>
        <v>0.27335531925823187</v>
      </c>
      <c r="R216" s="35">
        <f t="shared" si="51"/>
        <v>72.317460317460316</v>
      </c>
      <c r="S216" s="35">
        <f t="shared" si="47"/>
        <v>72.317460317460316</v>
      </c>
    </row>
    <row r="217" spans="12:19" x14ac:dyDescent="0.25">
      <c r="L217" s="62">
        <v>2030</v>
      </c>
      <c r="M217" s="35">
        <f t="shared" si="45"/>
        <v>2030</v>
      </c>
      <c r="N217" s="35">
        <f t="shared" si="48"/>
        <v>0.2317351598173516</v>
      </c>
      <c r="O217" s="35">
        <f t="shared" si="49"/>
        <v>90.340109520396595</v>
      </c>
      <c r="P217" s="63">
        <f t="shared" si="50"/>
        <v>0.34147976673081948</v>
      </c>
      <c r="Q217" s="35">
        <f t="shared" si="46"/>
        <v>0.27335531925823187</v>
      </c>
      <c r="R217" s="35">
        <f t="shared" si="51"/>
        <v>72.317460317460316</v>
      </c>
      <c r="S217" s="35">
        <f t="shared" si="47"/>
        <v>72.317460317460316</v>
      </c>
    </row>
    <row r="218" spans="12:19" x14ac:dyDescent="0.25">
      <c r="L218" s="62">
        <v>2040</v>
      </c>
      <c r="M218" s="35">
        <f t="shared" si="45"/>
        <v>2040</v>
      </c>
      <c r="N218" s="35">
        <f t="shared" si="48"/>
        <v>0.23287671232876711</v>
      </c>
      <c r="O218" s="35">
        <f t="shared" si="49"/>
        <v>90.095339577046502</v>
      </c>
      <c r="P218" s="63">
        <f t="shared" si="50"/>
        <v>0.34055455218767094</v>
      </c>
      <c r="Q218" s="35">
        <f t="shared" si="46"/>
        <v>0.27335531925823187</v>
      </c>
      <c r="R218" s="35">
        <f t="shared" si="51"/>
        <v>72.317460317460316</v>
      </c>
      <c r="S218" s="35">
        <f t="shared" si="47"/>
        <v>72.317460317460316</v>
      </c>
    </row>
    <row r="219" spans="12:19" x14ac:dyDescent="0.25">
      <c r="L219" s="62">
        <v>2050</v>
      </c>
      <c r="M219" s="35">
        <f t="shared" si="45"/>
        <v>2050</v>
      </c>
      <c r="N219" s="35">
        <f t="shared" si="48"/>
        <v>0.23401826484018265</v>
      </c>
      <c r="O219" s="35">
        <f t="shared" si="49"/>
        <v>89.851425177288789</v>
      </c>
      <c r="P219" s="63">
        <f t="shared" si="50"/>
        <v>0.33963257154392656</v>
      </c>
      <c r="Q219" s="35">
        <f t="shared" si="46"/>
        <v>0.27335531925823187</v>
      </c>
      <c r="R219" s="35">
        <f t="shared" si="51"/>
        <v>72.317460317460316</v>
      </c>
      <c r="S219" s="35">
        <f t="shared" si="47"/>
        <v>72.317460317460316</v>
      </c>
    </row>
    <row r="220" spans="12:19" x14ac:dyDescent="0.25">
      <c r="L220" s="62">
        <v>2060</v>
      </c>
      <c r="M220" s="35">
        <f t="shared" si="45"/>
        <v>2060</v>
      </c>
      <c r="N220" s="35">
        <f t="shared" si="48"/>
        <v>0.23515981735159816</v>
      </c>
      <c r="O220" s="35">
        <f t="shared" si="49"/>
        <v>89.608359179144841</v>
      </c>
      <c r="P220" s="63">
        <f t="shared" si="50"/>
        <v>0.33871379780336952</v>
      </c>
      <c r="Q220" s="35">
        <f t="shared" si="46"/>
        <v>0.27335531925823187</v>
      </c>
      <c r="R220" s="35">
        <f t="shared" si="51"/>
        <v>72.317460317460316</v>
      </c>
      <c r="S220" s="35">
        <f t="shared" si="47"/>
        <v>72.317460317460316</v>
      </c>
    </row>
    <row r="221" spans="12:19" x14ac:dyDescent="0.25">
      <c r="L221" s="62">
        <v>2070</v>
      </c>
      <c r="M221" s="35">
        <f t="shared" si="45"/>
        <v>2070</v>
      </c>
      <c r="N221" s="35">
        <f t="shared" si="48"/>
        <v>0.2363013698630137</v>
      </c>
      <c r="O221" s="35">
        <f t="shared" si="49"/>
        <v>89.366134534577867</v>
      </c>
      <c r="P221" s="63">
        <f t="shared" si="50"/>
        <v>0.33779820432487684</v>
      </c>
      <c r="Q221" s="35">
        <f t="shared" si="46"/>
        <v>0.27335531925823187</v>
      </c>
      <c r="R221" s="35">
        <f t="shared" si="51"/>
        <v>72.317460317460316</v>
      </c>
      <c r="S221" s="35">
        <f t="shared" si="47"/>
        <v>72.317460317460316</v>
      </c>
    </row>
    <row r="222" spans="12:19" x14ac:dyDescent="0.25">
      <c r="L222" s="62">
        <v>2080</v>
      </c>
      <c r="M222" s="35">
        <f t="shared" si="45"/>
        <v>2080</v>
      </c>
      <c r="N222" s="35">
        <f t="shared" si="48"/>
        <v>0.23744292237442921</v>
      </c>
      <c r="O222" s="35">
        <f t="shared" si="49"/>
        <v>89.124744287810046</v>
      </c>
      <c r="P222" s="63">
        <f t="shared" si="50"/>
        <v>0.3368857648160587</v>
      </c>
      <c r="Q222" s="35">
        <f t="shared" si="46"/>
        <v>0.27335531925823187</v>
      </c>
      <c r="R222" s="35">
        <f t="shared" si="51"/>
        <v>72.317460317460316</v>
      </c>
      <c r="S222" s="35">
        <f t="shared" si="47"/>
        <v>72.317460317460316</v>
      </c>
    </row>
    <row r="223" spans="12:19" x14ac:dyDescent="0.25">
      <c r="L223" s="62">
        <v>2090</v>
      </c>
      <c r="M223" s="35">
        <f t="shared" si="45"/>
        <v>2090</v>
      </c>
      <c r="N223" s="35">
        <f t="shared" si="48"/>
        <v>0.23858447488584475</v>
      </c>
      <c r="O223" s="35">
        <f t="shared" si="49"/>
        <v>88.884181573677878</v>
      </c>
      <c r="P223" s="63">
        <f t="shared" si="50"/>
        <v>0.33597645332704129</v>
      </c>
      <c r="Q223" s="35">
        <f t="shared" si="46"/>
        <v>0.27335531925823187</v>
      </c>
      <c r="R223" s="35">
        <f t="shared" si="51"/>
        <v>72.317460317460316</v>
      </c>
      <c r="S223" s="35">
        <f t="shared" si="47"/>
        <v>72.317460317460316</v>
      </c>
    </row>
    <row r="224" spans="12:19" x14ac:dyDescent="0.25">
      <c r="L224" s="62">
        <v>2100</v>
      </c>
      <c r="M224" s="35">
        <f t="shared" si="45"/>
        <v>2100</v>
      </c>
      <c r="N224" s="35">
        <f t="shared" si="48"/>
        <v>0.23972602739726026</v>
      </c>
      <c r="O224" s="35">
        <f t="shared" si="49"/>
        <v>88.644439616024556</v>
      </c>
      <c r="P224" s="63">
        <f t="shared" si="50"/>
        <v>0.33507024424439058</v>
      </c>
      <c r="Q224" s="35">
        <f t="shared" si="46"/>
        <v>0.27335531925823187</v>
      </c>
      <c r="R224" s="35">
        <f t="shared" si="51"/>
        <v>72.317460317460316</v>
      </c>
      <c r="S224" s="35">
        <f t="shared" si="47"/>
        <v>72.317460317460316</v>
      </c>
    </row>
    <row r="225" spans="12:19" x14ac:dyDescent="0.25">
      <c r="L225" s="62">
        <v>2110</v>
      </c>
      <c r="M225" s="35">
        <f t="shared" si="45"/>
        <v>2110</v>
      </c>
      <c r="N225" s="35">
        <f t="shared" si="48"/>
        <v>0.2408675799086758</v>
      </c>
      <c r="O225" s="35">
        <f t="shared" si="49"/>
        <v>88.40551172612841</v>
      </c>
      <c r="P225" s="63">
        <f t="shared" si="50"/>
        <v>0.33416711228517149</v>
      </c>
      <c r="Q225" s="35">
        <f t="shared" si="46"/>
        <v>0.27335531925823187</v>
      </c>
      <c r="R225" s="35">
        <f t="shared" si="51"/>
        <v>72.317460317460316</v>
      </c>
      <c r="S225" s="35">
        <f t="shared" si="47"/>
        <v>72.317460317460316</v>
      </c>
    </row>
    <row r="226" spans="12:19" x14ac:dyDescent="0.25">
      <c r="L226" s="62">
        <v>2120</v>
      </c>
      <c r="M226" s="35">
        <f t="shared" si="45"/>
        <v>2120</v>
      </c>
      <c r="N226" s="35">
        <f t="shared" si="48"/>
        <v>0.24200913242009131</v>
      </c>
      <c r="O226" s="35">
        <f t="shared" si="49"/>
        <v>88.167391301166191</v>
      </c>
      <c r="P226" s="63">
        <f t="shared" si="50"/>
        <v>0.33326703249113954</v>
      </c>
      <c r="Q226" s="35">
        <f t="shared" si="46"/>
        <v>0.27335531925823187</v>
      </c>
      <c r="R226" s="35">
        <f t="shared" si="51"/>
        <v>72.317460317460316</v>
      </c>
      <c r="S226" s="35">
        <f t="shared" si="47"/>
        <v>72.317460317460316</v>
      </c>
    </row>
    <row r="227" spans="12:19" x14ac:dyDescent="0.25">
      <c r="L227" s="62">
        <v>2130</v>
      </c>
      <c r="M227" s="35">
        <f t="shared" si="45"/>
        <v>2130</v>
      </c>
      <c r="N227" s="35">
        <f t="shared" si="48"/>
        <v>0.24315068493150685</v>
      </c>
      <c r="O227" s="35">
        <f t="shared" si="49"/>
        <v>87.930071822710744</v>
      </c>
      <c r="P227" s="63">
        <f t="shared" si="50"/>
        <v>0.33236998022306197</v>
      </c>
      <c r="Q227" s="35">
        <f t="shared" si="46"/>
        <v>0.27335531925823187</v>
      </c>
      <c r="R227" s="35">
        <f t="shared" si="51"/>
        <v>72.317460317460316</v>
      </c>
      <c r="S227" s="35">
        <f t="shared" si="47"/>
        <v>72.317460317460316</v>
      </c>
    </row>
    <row r="228" spans="12:19" x14ac:dyDescent="0.25">
      <c r="L228" s="62">
        <v>2140</v>
      </c>
      <c r="M228" s="35">
        <f t="shared" si="45"/>
        <v>2140</v>
      </c>
      <c r="N228" s="35">
        <f t="shared" si="48"/>
        <v>0.24429223744292236</v>
      </c>
      <c r="O228" s="35">
        <f t="shared" si="49"/>
        <v>87.693546855261715</v>
      </c>
      <c r="P228" s="63">
        <f t="shared" si="50"/>
        <v>0.33147593115516405</v>
      </c>
      <c r="Q228" s="35">
        <f t="shared" si="46"/>
        <v>0.27335531925823187</v>
      </c>
      <c r="R228" s="35">
        <f t="shared" si="51"/>
        <v>72.317460317460316</v>
      </c>
      <c r="S228" s="35">
        <f t="shared" si="47"/>
        <v>72.317460317460316</v>
      </c>
    </row>
    <row r="229" spans="12:19" x14ac:dyDescent="0.25">
      <c r="L229" s="62">
        <v>2150</v>
      </c>
      <c r="M229" s="35">
        <f t="shared" si="45"/>
        <v>2150</v>
      </c>
      <c r="N229" s="35">
        <f t="shared" si="48"/>
        <v>0.2454337899543379</v>
      </c>
      <c r="O229" s="35">
        <f t="shared" si="49"/>
        <v>87.457810044808767</v>
      </c>
      <c r="P229" s="63">
        <f t="shared" si="50"/>
        <v>0.33058486126969788</v>
      </c>
      <c r="Q229" s="35">
        <f t="shared" si="46"/>
        <v>0.27335531925823187</v>
      </c>
      <c r="R229" s="35">
        <f t="shared" si="51"/>
        <v>72.317460317460316</v>
      </c>
      <c r="S229" s="35">
        <f t="shared" si="47"/>
        <v>72.317460317460316</v>
      </c>
    </row>
    <row r="230" spans="12:19" x14ac:dyDescent="0.25">
      <c r="L230" s="62">
        <v>2160</v>
      </c>
      <c r="M230" s="35">
        <f t="shared" si="45"/>
        <v>2160</v>
      </c>
      <c r="N230" s="35">
        <f t="shared" si="48"/>
        <v>0.24657534246575341</v>
      </c>
      <c r="O230" s="35">
        <f t="shared" si="49"/>
        <v>87.22285511742578</v>
      </c>
      <c r="P230" s="63">
        <f t="shared" si="50"/>
        <v>0.32969674685162886</v>
      </c>
      <c r="Q230" s="35">
        <f t="shared" si="46"/>
        <v>0.27335531925823187</v>
      </c>
      <c r="R230" s="35">
        <f t="shared" si="51"/>
        <v>72.317460317460316</v>
      </c>
      <c r="S230" s="35">
        <f t="shared" si="47"/>
        <v>72.317460317460316</v>
      </c>
    </row>
    <row r="231" spans="12:19" x14ac:dyDescent="0.25">
      <c r="L231" s="62">
        <v>2170</v>
      </c>
      <c r="M231" s="35">
        <f t="shared" si="45"/>
        <v>2170</v>
      </c>
      <c r="N231" s="35">
        <f t="shared" si="48"/>
        <v>0.24771689497716895</v>
      </c>
      <c r="O231" s="35">
        <f t="shared" si="49"/>
        <v>86.988675877896299</v>
      </c>
      <c r="P231" s="63">
        <f t="shared" si="50"/>
        <v>0.32881156448343973</v>
      </c>
      <c r="Q231" s="35">
        <f t="shared" si="46"/>
        <v>0.27335531925823187</v>
      </c>
      <c r="R231" s="35">
        <f t="shared" si="51"/>
        <v>72.317460317460316</v>
      </c>
      <c r="S231" s="35">
        <f t="shared" si="47"/>
        <v>72.317460317460316</v>
      </c>
    </row>
    <row r="232" spans="12:19" x14ac:dyDescent="0.25">
      <c r="L232" s="62">
        <v>2180</v>
      </c>
      <c r="M232" s="35">
        <f t="shared" si="45"/>
        <v>2180</v>
      </c>
      <c r="N232" s="35">
        <f t="shared" si="48"/>
        <v>0.24885844748858446</v>
      </c>
      <c r="O232" s="35">
        <f t="shared" si="49"/>
        <v>86.755266208368354</v>
      </c>
      <c r="P232" s="63">
        <f t="shared" si="50"/>
        <v>0.32792929104004609</v>
      </c>
      <c r="Q232" s="35">
        <f t="shared" si="46"/>
        <v>0.27335531925823187</v>
      </c>
      <c r="R232" s="35">
        <f t="shared" si="51"/>
        <v>72.317460317460316</v>
      </c>
      <c r="S232" s="35">
        <f t="shared" si="47"/>
        <v>72.317460317460316</v>
      </c>
    </row>
    <row r="233" spans="12:19" x14ac:dyDescent="0.25">
      <c r="L233" s="62">
        <v>2190</v>
      </c>
      <c r="M233" s="35">
        <f t="shared" si="45"/>
        <v>2190</v>
      </c>
      <c r="N233" s="35">
        <f t="shared" si="48"/>
        <v>0.25</v>
      </c>
      <c r="O233" s="35">
        <f t="shared" si="49"/>
        <v>86.522620067038503</v>
      </c>
      <c r="P233" s="63">
        <f t="shared" si="50"/>
        <v>0.32704990368382192</v>
      </c>
      <c r="Q233" s="35">
        <f t="shared" si="46"/>
        <v>0.27335531925823187</v>
      </c>
      <c r="R233" s="35">
        <f t="shared" si="51"/>
        <v>72.317460317460316</v>
      </c>
      <c r="S233" s="35">
        <f t="shared" si="47"/>
        <v>72.317460317460316</v>
      </c>
    </row>
    <row r="234" spans="12:19" x14ac:dyDescent="0.25">
      <c r="L234" s="62">
        <v>2200</v>
      </c>
      <c r="M234" s="35">
        <f t="shared" si="45"/>
        <v>2200</v>
      </c>
      <c r="N234" s="35">
        <f t="shared" si="48"/>
        <v>0.25114155251141551</v>
      </c>
      <c r="O234" s="35">
        <f t="shared" si="49"/>
        <v>86.290731486864132</v>
      </c>
      <c r="P234" s="63">
        <f t="shared" si="50"/>
        <v>0.32617337985973238</v>
      </c>
      <c r="Q234" s="35">
        <f t="shared" si="46"/>
        <v>0.27335531925823187</v>
      </c>
      <c r="R234" s="35">
        <f t="shared" si="51"/>
        <v>72.317460317460316</v>
      </c>
      <c r="S234" s="35">
        <f t="shared" si="47"/>
        <v>72.317460317460316</v>
      </c>
    </row>
    <row r="235" spans="12:19" x14ac:dyDescent="0.25">
      <c r="L235" s="62">
        <v>2210</v>
      </c>
      <c r="M235" s="35">
        <f t="shared" si="45"/>
        <v>2210</v>
      </c>
      <c r="N235" s="35">
        <f t="shared" si="48"/>
        <v>0.25228310502283108</v>
      </c>
      <c r="O235" s="35">
        <f t="shared" si="49"/>
        <v>86.059594574303176</v>
      </c>
      <c r="P235" s="63">
        <f t="shared" si="50"/>
        <v>0.32529969729056996</v>
      </c>
      <c r="Q235" s="35">
        <f t="shared" si="46"/>
        <v>0.27335531925823187</v>
      </c>
      <c r="R235" s="35">
        <f t="shared" si="51"/>
        <v>72.317460317460316</v>
      </c>
      <c r="S235" s="35">
        <f t="shared" si="47"/>
        <v>72.317460317460316</v>
      </c>
    </row>
    <row r="236" spans="12:19" x14ac:dyDescent="0.25">
      <c r="L236" s="62">
        <v>2220</v>
      </c>
      <c r="M236" s="35">
        <f t="shared" si="45"/>
        <v>2220</v>
      </c>
      <c r="N236" s="35">
        <f t="shared" si="48"/>
        <v>0.25342465753424659</v>
      </c>
      <c r="O236" s="35">
        <f t="shared" si="49"/>
        <v>85.829203508081036</v>
      </c>
      <c r="P236" s="63">
        <f t="shared" si="50"/>
        <v>0.32442883397229338</v>
      </c>
      <c r="Q236" s="35">
        <f t="shared" si="46"/>
        <v>0.27335531925823187</v>
      </c>
      <c r="R236" s="35">
        <f t="shared" si="51"/>
        <v>72.317460317460316</v>
      </c>
      <c r="S236" s="35">
        <f t="shared" si="47"/>
        <v>72.317460317460316</v>
      </c>
    </row>
    <row r="237" spans="12:19" x14ac:dyDescent="0.25">
      <c r="L237" s="62">
        <v>2230</v>
      </c>
      <c r="M237" s="35">
        <f t="shared" si="45"/>
        <v>2230</v>
      </c>
      <c r="N237" s="35">
        <f t="shared" si="48"/>
        <v>0.2545662100456621</v>
      </c>
      <c r="O237" s="35">
        <f t="shared" si="49"/>
        <v>85.599552537983143</v>
      </c>
      <c r="P237" s="63">
        <f t="shared" si="50"/>
        <v>0.32356076816946377</v>
      </c>
      <c r="Q237" s="35">
        <f t="shared" si="46"/>
        <v>0.27335531925823187</v>
      </c>
      <c r="R237" s="35">
        <f t="shared" si="51"/>
        <v>72.317460317460316</v>
      </c>
      <c r="S237" s="35">
        <f t="shared" si="47"/>
        <v>72.317460317460316</v>
      </c>
    </row>
    <row r="238" spans="12:19" x14ac:dyDescent="0.25">
      <c r="L238" s="62">
        <v>2240</v>
      </c>
      <c r="M238" s="35">
        <f t="shared" ref="M238:M301" si="52">IF(L238&gt;$B$8,$B$8,L238)</f>
        <v>2240</v>
      </c>
      <c r="N238" s="35">
        <f t="shared" si="48"/>
        <v>0.25570776255707761</v>
      </c>
      <c r="O238" s="35">
        <f t="shared" si="49"/>
        <v>85.370635983673424</v>
      </c>
      <c r="P238" s="63">
        <f t="shared" si="50"/>
        <v>0.3226954784107785</v>
      </c>
      <c r="Q238" s="35">
        <f t="shared" si="46"/>
        <v>0.27335531925823187</v>
      </c>
      <c r="R238" s="35">
        <f t="shared" si="51"/>
        <v>72.317460317460316</v>
      </c>
      <c r="S238" s="35">
        <f t="shared" si="47"/>
        <v>72.317460317460316</v>
      </c>
    </row>
    <row r="239" spans="12:19" x14ac:dyDescent="0.25">
      <c r="L239" s="62">
        <v>2250</v>
      </c>
      <c r="M239" s="35">
        <f t="shared" si="52"/>
        <v>2250</v>
      </c>
      <c r="N239" s="35">
        <f t="shared" si="48"/>
        <v>0.25684931506849318</v>
      </c>
      <c r="O239" s="35">
        <f t="shared" si="49"/>
        <v>85.14244823353738</v>
      </c>
      <c r="P239" s="63">
        <f t="shared" si="50"/>
        <v>0.32183294348469793</v>
      </c>
      <c r="Q239" s="35">
        <f t="shared" si="46"/>
        <v>0.27335531925823187</v>
      </c>
      <c r="R239" s="35">
        <f t="shared" si="51"/>
        <v>72.317460317460316</v>
      </c>
      <c r="S239" s="35">
        <f t="shared" si="47"/>
        <v>72.317460317460316</v>
      </c>
    </row>
    <row r="240" spans="12:19" x14ac:dyDescent="0.25">
      <c r="L240" s="62">
        <v>2260</v>
      </c>
      <c r="M240" s="35">
        <f t="shared" si="52"/>
        <v>2260</v>
      </c>
      <c r="N240" s="35">
        <f t="shared" si="48"/>
        <v>0.25799086757990869</v>
      </c>
      <c r="O240" s="35">
        <f t="shared" si="49"/>
        <v>84.914983743549428</v>
      </c>
      <c r="P240" s="63">
        <f t="shared" si="50"/>
        <v>0.32097314243516417</v>
      </c>
      <c r="Q240" s="35">
        <f t="shared" si="46"/>
        <v>0.27335531925823187</v>
      </c>
      <c r="R240" s="35">
        <f t="shared" si="51"/>
        <v>72.317460317460316</v>
      </c>
      <c r="S240" s="35">
        <f t="shared" si="47"/>
        <v>72.317460317460316</v>
      </c>
    </row>
    <row r="241" spans="12:19" x14ac:dyDescent="0.25">
      <c r="L241" s="62">
        <v>2270</v>
      </c>
      <c r="M241" s="35">
        <f t="shared" si="52"/>
        <v>2270</v>
      </c>
      <c r="N241" s="35">
        <f t="shared" si="48"/>
        <v>0.2591324200913242</v>
      </c>
      <c r="O241" s="35">
        <f t="shared" si="49"/>
        <v>84.688237036163855</v>
      </c>
      <c r="P241" s="63">
        <f t="shared" si="50"/>
        <v>0.32011605455740899</v>
      </c>
      <c r="Q241" s="35">
        <f t="shared" si="46"/>
        <v>0.27335531925823187</v>
      </c>
      <c r="R241" s="35">
        <f t="shared" si="51"/>
        <v>72.317460317460316</v>
      </c>
      <c r="S241" s="35">
        <f t="shared" si="47"/>
        <v>72.317460317460316</v>
      </c>
    </row>
    <row r="242" spans="12:19" x14ac:dyDescent="0.25">
      <c r="L242" s="62">
        <v>2280</v>
      </c>
      <c r="M242" s="35">
        <f t="shared" si="52"/>
        <v>2280</v>
      </c>
      <c r="N242" s="35">
        <f t="shared" si="48"/>
        <v>0.26027397260273971</v>
      </c>
      <c r="O242" s="35">
        <f t="shared" si="49"/>
        <v>84.462202699228612</v>
      </c>
      <c r="P242" s="63">
        <f t="shared" si="50"/>
        <v>0.31926165939384799</v>
      </c>
      <c r="Q242" s="35">
        <f t="shared" si="46"/>
        <v>0.27335531925823187</v>
      </c>
      <c r="R242" s="35">
        <f t="shared" si="51"/>
        <v>72.317460317460316</v>
      </c>
      <c r="S242" s="35">
        <f t="shared" si="47"/>
        <v>72.317460317460316</v>
      </c>
    </row>
    <row r="243" spans="12:19" x14ac:dyDescent="0.25">
      <c r="L243" s="62">
        <v>2290</v>
      </c>
      <c r="M243" s="35">
        <f t="shared" si="52"/>
        <v>2290</v>
      </c>
      <c r="N243" s="35">
        <f t="shared" si="48"/>
        <v>0.26141552511415528</v>
      </c>
      <c r="O243" s="35">
        <f t="shared" si="49"/>
        <v>84.236875384921902</v>
      </c>
      <c r="P243" s="63">
        <f t="shared" si="50"/>
        <v>0.31840993673006079</v>
      </c>
      <c r="Q243" s="35">
        <f t="shared" si="46"/>
        <v>0.27335531925823187</v>
      </c>
      <c r="R243" s="35">
        <f t="shared" si="51"/>
        <v>72.317460317460316</v>
      </c>
      <c r="S243" s="35">
        <f t="shared" si="47"/>
        <v>72.317460317460316</v>
      </c>
    </row>
    <row r="244" spans="12:19" x14ac:dyDescent="0.25">
      <c r="L244" s="62">
        <v>2300</v>
      </c>
      <c r="M244" s="35">
        <f t="shared" si="52"/>
        <v>2300</v>
      </c>
      <c r="N244" s="35">
        <f t="shared" si="48"/>
        <v>0.26255707762557079</v>
      </c>
      <c r="O244" s="35">
        <f t="shared" si="49"/>
        <v>84.012249808710138</v>
      </c>
      <c r="P244" s="63">
        <f t="shared" si="50"/>
        <v>0.31756086659085259</v>
      </c>
      <c r="Q244" s="35">
        <f t="shared" si="46"/>
        <v>0.27335531925823187</v>
      </c>
      <c r="R244" s="35">
        <f t="shared" si="51"/>
        <v>72.317460317460316</v>
      </c>
      <c r="S244" s="35">
        <f t="shared" si="47"/>
        <v>72.317460317460316</v>
      </c>
    </row>
    <row r="245" spans="12:19" x14ac:dyDescent="0.25">
      <c r="L245" s="62">
        <v>2310</v>
      </c>
      <c r="M245" s="35">
        <f t="shared" si="52"/>
        <v>2310</v>
      </c>
      <c r="N245" s="35">
        <f t="shared" si="48"/>
        <v>0.2636986301369863</v>
      </c>
      <c r="O245" s="35">
        <f t="shared" si="49"/>
        <v>83.788320748327607</v>
      </c>
      <c r="P245" s="63">
        <f t="shared" si="50"/>
        <v>0.31671442923639692</v>
      </c>
      <c r="Q245" s="35">
        <f t="shared" si="46"/>
        <v>0.27335531925823187</v>
      </c>
      <c r="R245" s="35">
        <f t="shared" si="51"/>
        <v>72.317460317460316</v>
      </c>
      <c r="S245" s="35">
        <f t="shared" si="47"/>
        <v>72.317460317460316</v>
      </c>
    </row>
    <row r="246" spans="12:19" x14ac:dyDescent="0.25">
      <c r="L246" s="62">
        <v>2320</v>
      </c>
      <c r="M246" s="35">
        <f t="shared" si="52"/>
        <v>2320</v>
      </c>
      <c r="N246" s="35">
        <f t="shared" si="48"/>
        <v>0.26484018264840181</v>
      </c>
      <c r="O246" s="35">
        <f t="shared" si="49"/>
        <v>83.565083042776777</v>
      </c>
      <c r="P246" s="63">
        <f t="shared" si="50"/>
        <v>0.31587060515845722</v>
      </c>
      <c r="Q246" s="35">
        <f t="shared" si="46"/>
        <v>0.27335531925823187</v>
      </c>
      <c r="R246" s="35">
        <f t="shared" si="51"/>
        <v>72.317460317460316</v>
      </c>
      <c r="S246" s="35">
        <f t="shared" si="47"/>
        <v>72.317460317460316</v>
      </c>
    </row>
    <row r="247" spans="12:19" x14ac:dyDescent="0.25">
      <c r="L247" s="62">
        <v>2330</v>
      </c>
      <c r="M247" s="35">
        <f t="shared" si="52"/>
        <v>2330</v>
      </c>
      <c r="N247" s="35">
        <f t="shared" si="48"/>
        <v>0.26598173515981738</v>
      </c>
      <c r="O247" s="35">
        <f t="shared" si="49"/>
        <v>83.342531591348859</v>
      </c>
      <c r="P247" s="63">
        <f t="shared" si="50"/>
        <v>0.31502937507668438</v>
      </c>
      <c r="Q247" s="35">
        <f t="shared" si="46"/>
        <v>0.27335531925823187</v>
      </c>
      <c r="R247" s="35">
        <f t="shared" si="51"/>
        <v>72.317460317460316</v>
      </c>
      <c r="S247" s="35">
        <f t="shared" si="47"/>
        <v>72.317460317460316</v>
      </c>
    </row>
    <row r="248" spans="12:19" x14ac:dyDescent="0.25">
      <c r="L248" s="62">
        <v>2340</v>
      </c>
      <c r="M248" s="35">
        <f t="shared" si="52"/>
        <v>2340</v>
      </c>
      <c r="N248" s="35">
        <f t="shared" si="48"/>
        <v>0.26712328767123289</v>
      </c>
      <c r="O248" s="35">
        <f t="shared" si="49"/>
        <v>83.120661352664229</v>
      </c>
      <c r="P248" s="63">
        <f t="shared" si="50"/>
        <v>0.3141907199349897</v>
      </c>
      <c r="Q248" s="35">
        <f t="shared" si="46"/>
        <v>0.27335531925823187</v>
      </c>
      <c r="R248" s="35">
        <f t="shared" si="51"/>
        <v>72.317460317460316</v>
      </c>
      <c r="S248" s="35">
        <f t="shared" si="47"/>
        <v>72.317460317460316</v>
      </c>
    </row>
    <row r="249" spans="12:19" x14ac:dyDescent="0.25">
      <c r="L249" s="62">
        <v>2350</v>
      </c>
      <c r="M249" s="35">
        <f t="shared" si="52"/>
        <v>2350</v>
      </c>
      <c r="N249" s="35">
        <f t="shared" si="48"/>
        <v>0.2682648401826484</v>
      </c>
      <c r="O249" s="35">
        <f t="shared" si="49"/>
        <v>82.89946734373207</v>
      </c>
      <c r="P249" s="63">
        <f t="shared" si="50"/>
        <v>0.31335462089799049</v>
      </c>
      <c r="Q249" s="35">
        <f t="shared" si="46"/>
        <v>0.27335531925823187</v>
      </c>
      <c r="R249" s="35">
        <f t="shared" si="51"/>
        <v>72.317460317460316</v>
      </c>
      <c r="S249" s="35">
        <f t="shared" si="47"/>
        <v>72.317460317460316</v>
      </c>
    </row>
    <row r="250" spans="12:19" x14ac:dyDescent="0.25">
      <c r="L250" s="62">
        <v>2360</v>
      </c>
      <c r="M250" s="35">
        <f t="shared" si="52"/>
        <v>2360</v>
      </c>
      <c r="N250" s="35">
        <f t="shared" si="48"/>
        <v>0.26940639269406391</v>
      </c>
      <c r="O250" s="35">
        <f t="shared" si="49"/>
        <v>82.678944639029083</v>
      </c>
      <c r="P250" s="63">
        <f t="shared" si="50"/>
        <v>0.31252105934752739</v>
      </c>
      <c r="Q250" s="35">
        <f t="shared" si="46"/>
        <v>0.27335531925823187</v>
      </c>
      <c r="R250" s="35">
        <f t="shared" si="51"/>
        <v>72.317460317460316</v>
      </c>
      <c r="S250" s="35">
        <f t="shared" si="47"/>
        <v>72.317460317460316</v>
      </c>
    </row>
    <row r="251" spans="12:19" x14ac:dyDescent="0.25">
      <c r="L251" s="62">
        <v>2370</v>
      </c>
      <c r="M251" s="35">
        <f t="shared" si="52"/>
        <v>2370</v>
      </c>
      <c r="N251" s="35">
        <f t="shared" si="48"/>
        <v>0.27054794520547948</v>
      </c>
      <c r="O251" s="35">
        <f t="shared" si="49"/>
        <v>82.459088369596046</v>
      </c>
      <c r="P251" s="63">
        <f t="shared" si="50"/>
        <v>0.3116900168792498</v>
      </c>
      <c r="Q251" s="35">
        <f t="shared" si="46"/>
        <v>0.27335531925823187</v>
      </c>
      <c r="R251" s="35">
        <f t="shared" si="51"/>
        <v>72.317460317460316</v>
      </c>
      <c r="S251" s="35">
        <f t="shared" si="47"/>
        <v>72.317460317460316</v>
      </c>
    </row>
    <row r="252" spans="12:19" x14ac:dyDescent="0.25">
      <c r="L252" s="62">
        <v>2380</v>
      </c>
      <c r="M252" s="35">
        <f t="shared" si="52"/>
        <v>2380</v>
      </c>
      <c r="N252" s="35">
        <f t="shared" si="48"/>
        <v>0.27168949771689499</v>
      </c>
      <c r="O252" s="35">
        <f t="shared" si="49"/>
        <v>82.239893722153084</v>
      </c>
      <c r="P252" s="63">
        <f t="shared" si="50"/>
        <v>0.31086147529927122</v>
      </c>
      <c r="Q252" s="35">
        <f t="shared" si="46"/>
        <v>0.27335531925823187</v>
      </c>
      <c r="R252" s="35">
        <f t="shared" si="51"/>
        <v>72.317460317460316</v>
      </c>
      <c r="S252" s="35">
        <f t="shared" si="47"/>
        <v>72.317460317460316</v>
      </c>
    </row>
    <row r="253" spans="12:19" x14ac:dyDescent="0.25">
      <c r="L253" s="62">
        <v>2390</v>
      </c>
      <c r="M253" s="35">
        <f t="shared" si="52"/>
        <v>2390</v>
      </c>
      <c r="N253" s="35">
        <f t="shared" si="48"/>
        <v>0.2728310502283105</v>
      </c>
      <c r="O253" s="35">
        <f t="shared" si="49"/>
        <v>82.021355938231665</v>
      </c>
      <c r="P253" s="63">
        <f t="shared" si="50"/>
        <v>0.31003541662088863</v>
      </c>
      <c r="Q253" s="35">
        <f t="shared" si="46"/>
        <v>0.27335531925823187</v>
      </c>
      <c r="R253" s="35">
        <f t="shared" si="51"/>
        <v>72.317460317460316</v>
      </c>
      <c r="S253" s="35">
        <f t="shared" si="47"/>
        <v>72.317460317460316</v>
      </c>
    </row>
    <row r="254" spans="12:19" x14ac:dyDescent="0.25">
      <c r="L254" s="62">
        <v>2400</v>
      </c>
      <c r="M254" s="35">
        <f t="shared" si="52"/>
        <v>2400</v>
      </c>
      <c r="N254" s="35">
        <f t="shared" si="48"/>
        <v>0.27397260273972601</v>
      </c>
      <c r="O254" s="35">
        <f t="shared" si="49"/>
        <v>81.803470313324254</v>
      </c>
      <c r="P254" s="63">
        <f t="shared" si="50"/>
        <v>0.30921182306136807</v>
      </c>
      <c r="Q254" s="35">
        <f t="shared" si="46"/>
        <v>0.27335531925823187</v>
      </c>
      <c r="R254" s="35">
        <f t="shared" si="51"/>
        <v>72.317460317460316</v>
      </c>
      <c r="S254" s="35">
        <f t="shared" si="47"/>
        <v>72.317460317460316</v>
      </c>
    </row>
    <row r="255" spans="12:19" x14ac:dyDescent="0.25">
      <c r="L255" s="62">
        <v>2410</v>
      </c>
      <c r="M255" s="35">
        <f t="shared" si="52"/>
        <v>2410</v>
      </c>
      <c r="N255" s="35">
        <f t="shared" si="48"/>
        <v>0.27511415525114158</v>
      </c>
      <c r="O255" s="35">
        <f t="shared" si="49"/>
        <v>81.586232196050304</v>
      </c>
      <c r="P255" s="63">
        <f t="shared" si="50"/>
        <v>0.30839067703879208</v>
      </c>
      <c r="Q255" s="35">
        <f t="shared" si="46"/>
        <v>0.27335531925823187</v>
      </c>
      <c r="R255" s="35">
        <f t="shared" si="51"/>
        <v>72.317460317460316</v>
      </c>
      <c r="S255" s="35">
        <f t="shared" si="47"/>
        <v>72.317460317460316</v>
      </c>
    </row>
    <row r="256" spans="12:19" x14ac:dyDescent="0.25">
      <c r="L256" s="62">
        <v>2420</v>
      </c>
      <c r="M256" s="35">
        <f t="shared" si="52"/>
        <v>2420</v>
      </c>
      <c r="N256" s="35">
        <f t="shared" si="48"/>
        <v>0.27625570776255709</v>
      </c>
      <c r="O256" s="35">
        <f t="shared" si="49"/>
        <v>81.369636987338836</v>
      </c>
      <c r="P256" s="63">
        <f t="shared" si="50"/>
        <v>0.30757196116897012</v>
      </c>
      <c r="Q256" s="35">
        <f t="shared" si="46"/>
        <v>0.27335531925823187</v>
      </c>
      <c r="R256" s="35">
        <f t="shared" si="51"/>
        <v>72.317460317460316</v>
      </c>
      <c r="S256" s="35">
        <f t="shared" si="47"/>
        <v>72.317460317460316</v>
      </c>
    </row>
    <row r="257" spans="12:19" x14ac:dyDescent="0.25">
      <c r="L257" s="62">
        <v>2430</v>
      </c>
      <c r="M257" s="35">
        <f t="shared" si="52"/>
        <v>2430</v>
      </c>
      <c r="N257" s="35">
        <f t="shared" si="48"/>
        <v>0.2773972602739726</v>
      </c>
      <c r="O257" s="35">
        <f t="shared" si="49"/>
        <v>81.153680139626516</v>
      </c>
      <c r="P257" s="63">
        <f t="shared" si="50"/>
        <v>0.30675565826240703</v>
      </c>
      <c r="Q257" s="35">
        <f t="shared" si="46"/>
        <v>0.27335531925823187</v>
      </c>
      <c r="R257" s="35">
        <f t="shared" si="51"/>
        <v>72.317460317460316</v>
      </c>
      <c r="S257" s="35">
        <f t="shared" si="47"/>
        <v>72.317460317460316</v>
      </c>
    </row>
    <row r="258" spans="12:19" x14ac:dyDescent="0.25">
      <c r="L258" s="62">
        <v>2440</v>
      </c>
      <c r="M258" s="35">
        <f t="shared" si="52"/>
        <v>2440</v>
      </c>
      <c r="N258" s="35">
        <f t="shared" si="48"/>
        <v>0.27853881278538811</v>
      </c>
      <c r="O258" s="35">
        <f t="shared" si="49"/>
        <v>80.93835715607176</v>
      </c>
      <c r="P258" s="63">
        <f t="shared" si="50"/>
        <v>0.30594175132133272</v>
      </c>
      <c r="Q258" s="35">
        <f t="shared" si="46"/>
        <v>0.27335531925823187</v>
      </c>
      <c r="R258" s="35">
        <f t="shared" si="51"/>
        <v>72.317460317460316</v>
      </c>
      <c r="S258" s="35">
        <f t="shared" si="47"/>
        <v>72.317460317460316</v>
      </c>
    </row>
    <row r="259" spans="12:19" x14ac:dyDescent="0.25">
      <c r="L259" s="62">
        <v>2450</v>
      </c>
      <c r="M259" s="35">
        <f t="shared" si="52"/>
        <v>2450</v>
      </c>
      <c r="N259" s="35">
        <f t="shared" si="48"/>
        <v>0.27968036529680368</v>
      </c>
      <c r="O259" s="35">
        <f t="shared" si="49"/>
        <v>80.723663589783484</v>
      </c>
      <c r="P259" s="63">
        <f t="shared" si="50"/>
        <v>0.30513022353678676</v>
      </c>
      <c r="Q259" s="35">
        <f t="shared" si="46"/>
        <v>0.27335531925823187</v>
      </c>
      <c r="R259" s="35">
        <f t="shared" si="51"/>
        <v>72.317460317460316</v>
      </c>
      <c r="S259" s="35">
        <f t="shared" si="47"/>
        <v>72.317460317460316</v>
      </c>
    </row>
    <row r="260" spans="12:19" x14ac:dyDescent="0.25">
      <c r="L260" s="62">
        <v>2460</v>
      </c>
      <c r="M260" s="35">
        <f t="shared" si="52"/>
        <v>2460</v>
      </c>
      <c r="N260" s="35">
        <f t="shared" si="48"/>
        <v>0.28082191780821919</v>
      </c>
      <c r="O260" s="35">
        <f t="shared" si="49"/>
        <v>80.509595043065218</v>
      </c>
      <c r="P260" s="63">
        <f t="shared" si="50"/>
        <v>0.30432105828576106</v>
      </c>
      <c r="Q260" s="35">
        <f t="shared" si="46"/>
        <v>0.27335531925823187</v>
      </c>
      <c r="R260" s="35">
        <f t="shared" si="51"/>
        <v>72.317460317460316</v>
      </c>
      <c r="S260" s="35">
        <f t="shared" si="47"/>
        <v>72.317460317460316</v>
      </c>
    </row>
    <row r="261" spans="12:19" x14ac:dyDescent="0.25">
      <c r="L261" s="62">
        <v>2470</v>
      </c>
      <c r="M261" s="35">
        <f t="shared" si="52"/>
        <v>2470</v>
      </c>
      <c r="N261" s="35">
        <f t="shared" si="48"/>
        <v>0.2819634703196347</v>
      </c>
      <c r="O261" s="35">
        <f t="shared" si="49"/>
        <v>80.296147166673151</v>
      </c>
      <c r="P261" s="63">
        <f t="shared" si="50"/>
        <v>0.30351423912839559</v>
      </c>
      <c r="Q261" s="35">
        <f t="shared" si="46"/>
        <v>0.27335531925823187</v>
      </c>
      <c r="R261" s="35">
        <f t="shared" si="51"/>
        <v>72.317460317460316</v>
      </c>
      <c r="S261" s="35">
        <f t="shared" si="47"/>
        <v>72.317460317460316</v>
      </c>
    </row>
    <row r="262" spans="12:19" x14ac:dyDescent="0.25">
      <c r="L262" s="62">
        <v>2480</v>
      </c>
      <c r="M262" s="35">
        <f t="shared" si="52"/>
        <v>2480</v>
      </c>
      <c r="N262" s="35">
        <f t="shared" si="48"/>
        <v>0.28310502283105021</v>
      </c>
      <c r="O262" s="35">
        <f t="shared" si="49"/>
        <v>80.083315659088697</v>
      </c>
      <c r="P262" s="63">
        <f t="shared" si="50"/>
        <v>0.30270974980522847</v>
      </c>
      <c r="Q262" s="35">
        <f t="shared" si="46"/>
        <v>0.27335531925823187</v>
      </c>
      <c r="R262" s="35">
        <f t="shared" si="51"/>
        <v>72.317460317460316</v>
      </c>
      <c r="S262" s="35">
        <f t="shared" si="47"/>
        <v>72.317460317460316</v>
      </c>
    </row>
    <row r="263" spans="12:19" x14ac:dyDescent="0.25">
      <c r="L263" s="62">
        <v>2490</v>
      </c>
      <c r="M263" s="35">
        <f t="shared" si="52"/>
        <v>2490</v>
      </c>
      <c r="N263" s="35">
        <f t="shared" si="48"/>
        <v>0.28424657534246578</v>
      </c>
      <c r="O263" s="35">
        <f t="shared" si="49"/>
        <v>79.871096265804695</v>
      </c>
      <c r="P263" s="63">
        <f t="shared" si="50"/>
        <v>0.30190757423449799</v>
      </c>
      <c r="Q263" s="35">
        <f t="shared" si="46"/>
        <v>0.27335531925823187</v>
      </c>
      <c r="R263" s="35">
        <f t="shared" si="51"/>
        <v>72.317460317460316</v>
      </c>
      <c r="S263" s="35">
        <f t="shared" si="47"/>
        <v>72.317460317460316</v>
      </c>
    </row>
    <row r="264" spans="12:19" x14ac:dyDescent="0.25">
      <c r="L264" s="62">
        <v>2500</v>
      </c>
      <c r="M264" s="35">
        <f t="shared" si="52"/>
        <v>2500</v>
      </c>
      <c r="N264" s="35">
        <f t="shared" si="48"/>
        <v>0.28538812785388129</v>
      </c>
      <c r="O264" s="35">
        <f t="shared" si="49"/>
        <v>79.659484778625156</v>
      </c>
      <c r="P264" s="63">
        <f t="shared" si="50"/>
        <v>0.30110769650949576</v>
      </c>
      <c r="Q264" s="35">
        <f t="shared" si="46"/>
        <v>0.27335531925823187</v>
      </c>
      <c r="R264" s="35">
        <f t="shared" si="51"/>
        <v>72.317460317460316</v>
      </c>
      <c r="S264" s="35">
        <f t="shared" si="47"/>
        <v>72.317460317460316</v>
      </c>
    </row>
    <row r="265" spans="12:19" x14ac:dyDescent="0.25">
      <c r="L265" s="62">
        <v>2510</v>
      </c>
      <c r="M265" s="35">
        <f t="shared" si="52"/>
        <v>2510</v>
      </c>
      <c r="N265" s="35">
        <f t="shared" si="48"/>
        <v>0.2865296803652968</v>
      </c>
      <c r="O265" s="35">
        <f t="shared" si="49"/>
        <v>79.448477034978211</v>
      </c>
      <c r="P265" s="63">
        <f t="shared" si="50"/>
        <v>0.30031010089596943</v>
      </c>
      <c r="Q265" s="35">
        <f t="shared" si="46"/>
        <v>0.27335531925823187</v>
      </c>
      <c r="R265" s="35">
        <f t="shared" si="51"/>
        <v>72.317460317460316</v>
      </c>
      <c r="S265" s="35">
        <f t="shared" si="47"/>
        <v>72.317460317460316</v>
      </c>
    </row>
    <row r="266" spans="12:19" x14ac:dyDescent="0.25">
      <c r="L266" s="62">
        <v>2520</v>
      </c>
      <c r="M266" s="35">
        <f t="shared" si="52"/>
        <v>2520</v>
      </c>
      <c r="N266" s="35">
        <f t="shared" si="48"/>
        <v>0.28767123287671231</v>
      </c>
      <c r="O266" s="35">
        <f t="shared" si="49"/>
        <v>79.238068917241918</v>
      </c>
      <c r="P266" s="63">
        <f t="shared" si="50"/>
        <v>0.29951477182957464</v>
      </c>
      <c r="Q266" s="35">
        <f t="shared" si="46"/>
        <v>0.27335531925823187</v>
      </c>
      <c r="R266" s="35">
        <f t="shared" si="51"/>
        <v>72.317460317460316</v>
      </c>
      <c r="S266" s="35">
        <f t="shared" si="47"/>
        <v>72.317460317460316</v>
      </c>
    </row>
    <row r="267" spans="12:19" x14ac:dyDescent="0.25">
      <c r="L267" s="62">
        <v>2530</v>
      </c>
      <c r="M267" s="35">
        <f t="shared" si="52"/>
        <v>2530</v>
      </c>
      <c r="N267" s="35">
        <f t="shared" si="48"/>
        <v>0.28881278538812788</v>
      </c>
      <c r="O267" s="35">
        <f t="shared" si="49"/>
        <v>79.028256352082593</v>
      </c>
      <c r="P267" s="63">
        <f t="shared" si="50"/>
        <v>0.29872169391337366</v>
      </c>
      <c r="Q267" s="35">
        <f t="shared" si="46"/>
        <v>0.27335531925823187</v>
      </c>
      <c r="R267" s="35">
        <f t="shared" si="51"/>
        <v>72.317460317460316</v>
      </c>
      <c r="S267" s="35">
        <f t="shared" si="47"/>
        <v>72.317460317460316</v>
      </c>
    </row>
    <row r="268" spans="12:19" x14ac:dyDescent="0.25">
      <c r="L268" s="62">
        <v>2540</v>
      </c>
      <c r="M268" s="35">
        <f t="shared" si="52"/>
        <v>2540</v>
      </c>
      <c r="N268" s="35">
        <f t="shared" si="48"/>
        <v>0.28995433789954339</v>
      </c>
      <c r="O268" s="35">
        <f t="shared" si="49"/>
        <v>78.819035309805599</v>
      </c>
      <c r="P268" s="63">
        <f t="shared" si="50"/>
        <v>0.29793085191538171</v>
      </c>
      <c r="Q268" s="35">
        <f t="shared" si="46"/>
        <v>0.27335531925823187</v>
      </c>
      <c r="R268" s="35">
        <f t="shared" si="51"/>
        <v>72.317460317460316</v>
      </c>
      <c r="S268" s="35">
        <f t="shared" si="47"/>
        <v>72.317460317460316</v>
      </c>
    </row>
    <row r="269" spans="12:19" x14ac:dyDescent="0.25">
      <c r="L269" s="62">
        <v>2550</v>
      </c>
      <c r="M269" s="35">
        <f t="shared" si="52"/>
        <v>2550</v>
      </c>
      <c r="N269" s="35">
        <f t="shared" si="48"/>
        <v>0.2910958904109589</v>
      </c>
      <c r="O269" s="35">
        <f t="shared" si="49"/>
        <v>78.610401803718133</v>
      </c>
      <c r="P269" s="63">
        <f t="shared" si="50"/>
        <v>0.29714223076615787</v>
      </c>
      <c r="Q269" s="35">
        <f t="shared" si="46"/>
        <v>0.27335531925823187</v>
      </c>
      <c r="R269" s="35">
        <f t="shared" si="51"/>
        <v>72.317460317460316</v>
      </c>
      <c r="S269" s="35">
        <f t="shared" si="47"/>
        <v>72.317460317460316</v>
      </c>
    </row>
    <row r="270" spans="12:19" x14ac:dyDescent="0.25">
      <c r="L270" s="62">
        <v>2560</v>
      </c>
      <c r="M270" s="35">
        <f t="shared" si="52"/>
        <v>2560</v>
      </c>
      <c r="N270" s="35">
        <f t="shared" si="48"/>
        <v>0.29223744292237441</v>
      </c>
      <c r="O270" s="35">
        <f t="shared" si="49"/>
        <v>78.402351889503677</v>
      </c>
      <c r="P270" s="63">
        <f t="shared" si="50"/>
        <v>0.29635581555644108</v>
      </c>
      <c r="Q270" s="35">
        <f t="shared" ref="Q270:Q333" si="53">IF(M270&lt;=$B$57,$B$50,0)</f>
        <v>0.27335531925823187</v>
      </c>
      <c r="R270" s="35">
        <f t="shared" si="51"/>
        <v>72.317460317460316</v>
      </c>
      <c r="S270" s="35">
        <f t="shared" ref="S270:S333" si="54">IF(O270&gt;$B$47,$B$47,O270)</f>
        <v>72.317460317460316</v>
      </c>
    </row>
    <row r="271" spans="12:19" x14ac:dyDescent="0.25">
      <c r="L271" s="62">
        <v>2570</v>
      </c>
      <c r="M271" s="35">
        <f t="shared" si="52"/>
        <v>2570</v>
      </c>
      <c r="N271" s="35">
        <f t="shared" ref="N271:N334" si="55">M271/$B$8</f>
        <v>0.29337899543378998</v>
      </c>
      <c r="O271" s="35">
        <f t="shared" ref="O271:O334" si="56">P271*$B$5</f>
        <v>78.194881664607905</v>
      </c>
      <c r="P271" s="63">
        <f t="shared" ref="P271:P334" si="57">IF(N271=1,0,1-$I$9*N271^$I$8)</f>
        <v>0.29557159153482859</v>
      </c>
      <c r="Q271" s="35">
        <f t="shared" si="53"/>
        <v>0.27335531925823187</v>
      </c>
      <c r="R271" s="35">
        <f t="shared" ref="R271:R334" si="58">Q271*$B$5</f>
        <v>72.317460317460316</v>
      </c>
      <c r="S271" s="35">
        <f t="shared" si="54"/>
        <v>72.317460317460316</v>
      </c>
    </row>
    <row r="272" spans="12:19" x14ac:dyDescent="0.25">
      <c r="L272" s="62">
        <v>2580</v>
      </c>
      <c r="M272" s="35">
        <f t="shared" si="52"/>
        <v>2580</v>
      </c>
      <c r="N272" s="35">
        <f t="shared" si="55"/>
        <v>0.29452054794520549</v>
      </c>
      <c r="O272" s="35">
        <f t="shared" si="56"/>
        <v>77.987987267636228</v>
      </c>
      <c r="P272" s="63">
        <f t="shared" si="57"/>
        <v>0.29478954410549874</v>
      </c>
      <c r="Q272" s="35">
        <f t="shared" si="53"/>
        <v>0.27335531925823187</v>
      </c>
      <c r="R272" s="35">
        <f t="shared" si="58"/>
        <v>72.317460317460316</v>
      </c>
      <c r="S272" s="35">
        <f t="shared" si="54"/>
        <v>72.317460317460316</v>
      </c>
    </row>
    <row r="273" spans="12:19" x14ac:dyDescent="0.25">
      <c r="L273" s="62">
        <v>2590</v>
      </c>
      <c r="M273" s="35">
        <f t="shared" si="52"/>
        <v>2590</v>
      </c>
      <c r="N273" s="35">
        <f t="shared" si="55"/>
        <v>0.295662100456621</v>
      </c>
      <c r="O273" s="35">
        <f t="shared" si="56"/>
        <v>77.781664877761798</v>
      </c>
      <c r="P273" s="63">
        <f t="shared" si="57"/>
        <v>0.29400965882597341</v>
      </c>
      <c r="Q273" s="35">
        <f t="shared" si="53"/>
        <v>0.27335531925823187</v>
      </c>
      <c r="R273" s="35">
        <f t="shared" si="58"/>
        <v>72.317460317460316</v>
      </c>
      <c r="S273" s="35">
        <f t="shared" si="54"/>
        <v>72.317460317460316</v>
      </c>
    </row>
    <row r="274" spans="12:19" x14ac:dyDescent="0.25">
      <c r="L274" s="62">
        <v>2600</v>
      </c>
      <c r="M274" s="35">
        <f t="shared" si="52"/>
        <v>2600</v>
      </c>
      <c r="N274" s="35">
        <f t="shared" si="55"/>
        <v>0.29680365296803651</v>
      </c>
      <c r="O274" s="35">
        <f t="shared" si="56"/>
        <v>77.575910714144698</v>
      </c>
      <c r="P274" s="63">
        <f t="shared" si="57"/>
        <v>0.29323192140492238</v>
      </c>
      <c r="Q274" s="35">
        <f t="shared" si="53"/>
        <v>0.27335531925823187</v>
      </c>
      <c r="R274" s="35">
        <f t="shared" si="58"/>
        <v>72.317460317460316</v>
      </c>
      <c r="S274" s="35">
        <f t="shared" si="54"/>
        <v>72.317460317460316</v>
      </c>
    </row>
    <row r="275" spans="12:19" x14ac:dyDescent="0.25">
      <c r="L275" s="62">
        <v>2610</v>
      </c>
      <c r="M275" s="35">
        <f t="shared" si="52"/>
        <v>2610</v>
      </c>
      <c r="N275" s="35">
        <f t="shared" si="55"/>
        <v>0.29794520547945208</v>
      </c>
      <c r="O275" s="35">
        <f t="shared" si="56"/>
        <v>77.370721035361356</v>
      </c>
      <c r="P275" s="63">
        <f t="shared" si="57"/>
        <v>0.29245631770000668</v>
      </c>
      <c r="Q275" s="35">
        <f t="shared" si="53"/>
        <v>0.27335531925823187</v>
      </c>
      <c r="R275" s="35">
        <f t="shared" si="58"/>
        <v>72.317460317460316</v>
      </c>
      <c r="S275" s="35">
        <f t="shared" si="54"/>
        <v>72.317460317460316</v>
      </c>
    </row>
    <row r="276" spans="12:19" x14ac:dyDescent="0.25">
      <c r="L276" s="62">
        <v>2620</v>
      </c>
      <c r="M276" s="35">
        <f t="shared" si="52"/>
        <v>2620</v>
      </c>
      <c r="N276" s="35">
        <f t="shared" si="55"/>
        <v>0.29908675799086759</v>
      </c>
      <c r="O276" s="35">
        <f t="shared" si="56"/>
        <v>77.166092138844419</v>
      </c>
      <c r="P276" s="63">
        <f t="shared" si="57"/>
        <v>0.29168283371576142</v>
      </c>
      <c r="Q276" s="35">
        <f t="shared" si="53"/>
        <v>0.27335531925823187</v>
      </c>
      <c r="R276" s="35">
        <f t="shared" si="58"/>
        <v>72.317460317460316</v>
      </c>
      <c r="S276" s="35">
        <f t="shared" si="54"/>
        <v>72.317460317460316</v>
      </c>
    </row>
    <row r="277" spans="12:19" x14ac:dyDescent="0.25">
      <c r="L277" s="62">
        <v>2630</v>
      </c>
      <c r="M277" s="35">
        <f t="shared" si="52"/>
        <v>2630</v>
      </c>
      <c r="N277" s="35">
        <f t="shared" si="55"/>
        <v>0.3002283105022831</v>
      </c>
      <c r="O277" s="35">
        <f t="shared" si="56"/>
        <v>76.962020360332659</v>
      </c>
      <c r="P277" s="63">
        <f t="shared" si="57"/>
        <v>0.29091145560151632</v>
      </c>
      <c r="Q277" s="35">
        <f t="shared" si="53"/>
        <v>0.27335531925823187</v>
      </c>
      <c r="R277" s="35">
        <f t="shared" si="58"/>
        <v>72.317460317460316</v>
      </c>
      <c r="S277" s="35">
        <f t="shared" si="54"/>
        <v>72.317460317460316</v>
      </c>
    </row>
    <row r="278" spans="12:19" x14ac:dyDescent="0.25">
      <c r="L278" s="62">
        <v>2640</v>
      </c>
      <c r="M278" s="35">
        <f t="shared" si="52"/>
        <v>2640</v>
      </c>
      <c r="N278" s="35">
        <f t="shared" si="55"/>
        <v>0.30136986301369861</v>
      </c>
      <c r="O278" s="35">
        <f t="shared" si="56"/>
        <v>76.75850207333076</v>
      </c>
      <c r="P278" s="63">
        <f t="shared" si="57"/>
        <v>0.2901421696493538</v>
      </c>
      <c r="Q278" s="35">
        <f t="shared" si="53"/>
        <v>0.27335531925823187</v>
      </c>
      <c r="R278" s="35">
        <f t="shared" si="58"/>
        <v>72.317460317460316</v>
      </c>
      <c r="S278" s="35">
        <f t="shared" si="54"/>
        <v>72.317460317460316</v>
      </c>
    </row>
    <row r="279" spans="12:19" x14ac:dyDescent="0.25">
      <c r="L279" s="62">
        <v>2650</v>
      </c>
      <c r="M279" s="35">
        <f t="shared" si="52"/>
        <v>2650</v>
      </c>
      <c r="N279" s="35">
        <f t="shared" si="55"/>
        <v>0.30251141552511418</v>
      </c>
      <c r="O279" s="35">
        <f t="shared" si="56"/>
        <v>76.555533688578564</v>
      </c>
      <c r="P279" s="63">
        <f t="shared" si="57"/>
        <v>0.2893749622921028</v>
      </c>
      <c r="Q279" s="35">
        <f t="shared" si="53"/>
        <v>0.27335531925823187</v>
      </c>
      <c r="R279" s="35">
        <f t="shared" si="58"/>
        <v>72.317460317460316</v>
      </c>
      <c r="S279" s="35">
        <f t="shared" si="54"/>
        <v>72.317460317460316</v>
      </c>
    </row>
    <row r="280" spans="12:19" x14ac:dyDescent="0.25">
      <c r="L280" s="62">
        <v>2660</v>
      </c>
      <c r="M280" s="35">
        <f t="shared" si="52"/>
        <v>2660</v>
      </c>
      <c r="N280" s="35">
        <f t="shared" si="55"/>
        <v>0.30365296803652969</v>
      </c>
      <c r="O280" s="35">
        <f t="shared" si="56"/>
        <v>76.35311165353005</v>
      </c>
      <c r="P280" s="63">
        <f t="shared" si="57"/>
        <v>0.28860982010136926</v>
      </c>
      <c r="Q280" s="35">
        <f t="shared" si="53"/>
        <v>0.27335531925823187</v>
      </c>
      <c r="R280" s="35">
        <f t="shared" si="58"/>
        <v>72.317460317460316</v>
      </c>
      <c r="S280" s="35">
        <f t="shared" si="54"/>
        <v>72.317460317460316</v>
      </c>
    </row>
    <row r="281" spans="12:19" x14ac:dyDescent="0.25">
      <c r="L281" s="62">
        <v>2670</v>
      </c>
      <c r="M281" s="35">
        <f t="shared" si="52"/>
        <v>2670</v>
      </c>
      <c r="N281" s="35">
        <f t="shared" si="55"/>
        <v>0.3047945205479452</v>
      </c>
      <c r="O281" s="35">
        <f t="shared" si="56"/>
        <v>76.151232451841153</v>
      </c>
      <c r="P281" s="63">
        <f t="shared" si="57"/>
        <v>0.28784672978560022</v>
      </c>
      <c r="Q281" s="35">
        <f t="shared" si="53"/>
        <v>0.27335531925823187</v>
      </c>
      <c r="R281" s="35">
        <f t="shared" si="58"/>
        <v>72.317460317460316</v>
      </c>
      <c r="S281" s="35">
        <f t="shared" si="54"/>
        <v>72.317460317460316</v>
      </c>
    </row>
    <row r="282" spans="12:19" x14ac:dyDescent="0.25">
      <c r="L282" s="62">
        <v>2680</v>
      </c>
      <c r="M282" s="35">
        <f t="shared" si="52"/>
        <v>2680</v>
      </c>
      <c r="N282" s="35">
        <f t="shared" si="55"/>
        <v>0.30593607305936071</v>
      </c>
      <c r="O282" s="35">
        <f t="shared" si="56"/>
        <v>75.949892602867024</v>
      </c>
      <c r="P282" s="63">
        <f t="shared" si="57"/>
        <v>0.28708567818818342</v>
      </c>
      <c r="Q282" s="35">
        <f t="shared" si="53"/>
        <v>0.27335531925823187</v>
      </c>
      <c r="R282" s="35">
        <f t="shared" si="58"/>
        <v>72.317460317460316</v>
      </c>
      <c r="S282" s="35">
        <f t="shared" si="54"/>
        <v>72.317460317460316</v>
      </c>
    </row>
    <row r="283" spans="12:19" x14ac:dyDescent="0.25">
      <c r="L283" s="62">
        <v>2690</v>
      </c>
      <c r="M283" s="35">
        <f t="shared" si="52"/>
        <v>2690</v>
      </c>
      <c r="N283" s="35">
        <f t="shared" si="55"/>
        <v>0.30707762557077628</v>
      </c>
      <c r="O283" s="35">
        <f t="shared" si="56"/>
        <v>75.749088661167747</v>
      </c>
      <c r="P283" s="63">
        <f t="shared" si="57"/>
        <v>0.28632665228557908</v>
      </c>
      <c r="Q283" s="35">
        <f t="shared" si="53"/>
        <v>0.27335531925823187</v>
      </c>
      <c r="R283" s="35">
        <f t="shared" si="58"/>
        <v>72.317460317460316</v>
      </c>
      <c r="S283" s="35">
        <f t="shared" si="54"/>
        <v>72.317460317460316</v>
      </c>
    </row>
    <row r="284" spans="12:19" x14ac:dyDescent="0.25">
      <c r="L284" s="62">
        <v>2700</v>
      </c>
      <c r="M284" s="35">
        <f t="shared" si="52"/>
        <v>2700</v>
      </c>
      <c r="N284" s="35">
        <f t="shared" si="55"/>
        <v>0.30821917808219179</v>
      </c>
      <c r="O284" s="35">
        <f t="shared" si="56"/>
        <v>75.548817216023068</v>
      </c>
      <c r="P284" s="63">
        <f t="shared" si="57"/>
        <v>0.28556963918548528</v>
      </c>
      <c r="Q284" s="35">
        <f t="shared" si="53"/>
        <v>0.27335531925823187</v>
      </c>
      <c r="R284" s="35">
        <f t="shared" si="58"/>
        <v>72.317460317460316</v>
      </c>
      <c r="S284" s="35">
        <f t="shared" si="54"/>
        <v>72.317460317460316</v>
      </c>
    </row>
    <row r="285" spans="12:19" x14ac:dyDescent="0.25">
      <c r="L285" s="62">
        <v>2710</v>
      </c>
      <c r="M285" s="35">
        <f t="shared" si="52"/>
        <v>2710</v>
      </c>
      <c r="N285" s="35">
        <f t="shared" si="55"/>
        <v>0.3093607305936073</v>
      </c>
      <c r="O285" s="35">
        <f t="shared" si="56"/>
        <v>75.349074890955194</v>
      </c>
      <c r="P285" s="63">
        <f t="shared" si="57"/>
        <v>0.2848146261250345</v>
      </c>
      <c r="Q285" s="35">
        <f t="shared" si="53"/>
        <v>0.27335531925823187</v>
      </c>
      <c r="R285" s="35">
        <f t="shared" si="58"/>
        <v>72.317460317460316</v>
      </c>
      <c r="S285" s="35">
        <f t="shared" si="54"/>
        <v>72.317460317460316</v>
      </c>
    </row>
    <row r="286" spans="12:19" x14ac:dyDescent="0.25">
      <c r="L286" s="62">
        <v>2720</v>
      </c>
      <c r="M286" s="35">
        <f t="shared" si="52"/>
        <v>2720</v>
      </c>
      <c r="N286" s="35">
        <f t="shared" si="55"/>
        <v>0.31050228310502281</v>
      </c>
      <c r="O286" s="35">
        <f t="shared" si="56"/>
        <v>75.149858343260206</v>
      </c>
      <c r="P286" s="63">
        <f t="shared" si="57"/>
        <v>0.2840616004690224</v>
      </c>
      <c r="Q286" s="35">
        <f t="shared" si="53"/>
        <v>0.27335531925823187</v>
      </c>
      <c r="R286" s="35">
        <f t="shared" si="58"/>
        <v>72.317460317460316</v>
      </c>
      <c r="S286" s="35">
        <f t="shared" si="54"/>
        <v>72.317460317460316</v>
      </c>
    </row>
    <row r="287" spans="12:19" x14ac:dyDescent="0.25">
      <c r="L287" s="62">
        <v>2730</v>
      </c>
      <c r="M287" s="35">
        <f t="shared" si="52"/>
        <v>2730</v>
      </c>
      <c r="N287" s="35">
        <f t="shared" si="55"/>
        <v>0.31164383561643838</v>
      </c>
      <c r="O287" s="35">
        <f t="shared" si="56"/>
        <v>74.951164263547412</v>
      </c>
      <c r="P287" s="63">
        <f t="shared" si="57"/>
        <v>0.28331054970816627</v>
      </c>
      <c r="Q287" s="35">
        <f t="shared" si="53"/>
        <v>0.27335531925823187</v>
      </c>
      <c r="R287" s="35">
        <f t="shared" si="58"/>
        <v>72.317460317460316</v>
      </c>
      <c r="S287" s="35">
        <f t="shared" si="54"/>
        <v>72.317460317460316</v>
      </c>
    </row>
    <row r="288" spans="12:19" x14ac:dyDescent="0.25">
      <c r="L288" s="62">
        <v>2740</v>
      </c>
      <c r="M288" s="35">
        <f t="shared" si="52"/>
        <v>2740</v>
      </c>
      <c r="N288" s="35">
        <f t="shared" si="55"/>
        <v>0.31278538812785389</v>
      </c>
      <c r="O288" s="35">
        <f t="shared" si="56"/>
        <v>74.752989375286845</v>
      </c>
      <c r="P288" s="63">
        <f t="shared" si="57"/>
        <v>0.28256146145739491</v>
      </c>
      <c r="Q288" s="35">
        <f t="shared" si="53"/>
        <v>0.27335531925823187</v>
      </c>
      <c r="R288" s="35">
        <f t="shared" si="58"/>
        <v>72.317460317460316</v>
      </c>
      <c r="S288" s="35">
        <f t="shared" si="54"/>
        <v>72.317460317460316</v>
      </c>
    </row>
    <row r="289" spans="12:19" x14ac:dyDescent="0.25">
      <c r="L289" s="62">
        <v>2750</v>
      </c>
      <c r="M289" s="35">
        <f t="shared" si="52"/>
        <v>2750</v>
      </c>
      <c r="N289" s="35">
        <f t="shared" si="55"/>
        <v>0.3139269406392694</v>
      </c>
      <c r="O289" s="35">
        <f t="shared" si="56"/>
        <v>74.555330434364123</v>
      </c>
      <c r="P289" s="63">
        <f t="shared" si="57"/>
        <v>0.28181432345416602</v>
      </c>
      <c r="Q289" s="35">
        <f t="shared" si="53"/>
        <v>0.27335531925823187</v>
      </c>
      <c r="R289" s="35">
        <f t="shared" si="58"/>
        <v>72.317460317460316</v>
      </c>
      <c r="S289" s="35">
        <f t="shared" si="54"/>
        <v>72.317460317460316</v>
      </c>
    </row>
    <row r="290" spans="12:19" x14ac:dyDescent="0.25">
      <c r="L290" s="62">
        <v>2760</v>
      </c>
      <c r="M290" s="35">
        <f t="shared" si="52"/>
        <v>2760</v>
      </c>
      <c r="N290" s="35">
        <f t="shared" si="55"/>
        <v>0.31506849315068491</v>
      </c>
      <c r="O290" s="35">
        <f t="shared" si="56"/>
        <v>74.358184228643381</v>
      </c>
      <c r="P290" s="63">
        <f t="shared" si="57"/>
        <v>0.28106912355681379</v>
      </c>
      <c r="Q290" s="35">
        <f t="shared" si="53"/>
        <v>0.27335531925823187</v>
      </c>
      <c r="R290" s="35">
        <f t="shared" si="58"/>
        <v>72.317460317460316</v>
      </c>
      <c r="S290" s="35">
        <f t="shared" si="54"/>
        <v>72.317460317460316</v>
      </c>
    </row>
    <row r="291" spans="12:19" x14ac:dyDescent="0.25">
      <c r="L291" s="62">
        <v>2770</v>
      </c>
      <c r="M291" s="35">
        <f t="shared" si="52"/>
        <v>2770</v>
      </c>
      <c r="N291" s="35">
        <f t="shared" si="55"/>
        <v>0.31621004566210048</v>
      </c>
      <c r="O291" s="35">
        <f t="shared" si="56"/>
        <v>74.161547577537391</v>
      </c>
      <c r="P291" s="63">
        <f t="shared" si="57"/>
        <v>0.28032584974292452</v>
      </c>
      <c r="Q291" s="35">
        <f t="shared" si="53"/>
        <v>0.27335531925823187</v>
      </c>
      <c r="R291" s="35">
        <f t="shared" si="58"/>
        <v>72.317460317460316</v>
      </c>
      <c r="S291" s="35">
        <f t="shared" si="54"/>
        <v>72.317460317460316</v>
      </c>
    </row>
    <row r="292" spans="12:19" x14ac:dyDescent="0.25">
      <c r="L292" s="62">
        <v>2780</v>
      </c>
      <c r="M292" s="35">
        <f t="shared" si="52"/>
        <v>2780</v>
      </c>
      <c r="N292" s="35">
        <f t="shared" si="55"/>
        <v>0.31735159817351599</v>
      </c>
      <c r="O292" s="35">
        <f t="shared" si="56"/>
        <v>73.965417331585243</v>
      </c>
      <c r="P292" s="63">
        <f t="shared" si="57"/>
        <v>0.27958449010773967</v>
      </c>
      <c r="Q292" s="35">
        <f t="shared" si="53"/>
        <v>0.27335531925823187</v>
      </c>
      <c r="R292" s="35">
        <f t="shared" si="58"/>
        <v>72.317460317460316</v>
      </c>
      <c r="S292" s="35">
        <f t="shared" si="54"/>
        <v>72.317460317460316</v>
      </c>
    </row>
    <row r="293" spans="12:19" x14ac:dyDescent="0.25">
      <c r="L293" s="62">
        <v>2790</v>
      </c>
      <c r="M293" s="35">
        <f t="shared" si="52"/>
        <v>2790</v>
      </c>
      <c r="N293" s="35">
        <f t="shared" si="55"/>
        <v>0.3184931506849315</v>
      </c>
      <c r="O293" s="35">
        <f t="shared" si="56"/>
        <v>73.769790372036638</v>
      </c>
      <c r="P293" s="63">
        <f t="shared" si="57"/>
        <v>0.27884503286258511</v>
      </c>
      <c r="Q293" s="35">
        <f t="shared" si="53"/>
        <v>0.27335531925823187</v>
      </c>
      <c r="R293" s="35">
        <f t="shared" si="58"/>
        <v>72.317460317460316</v>
      </c>
      <c r="S293" s="35">
        <f t="shared" si="54"/>
        <v>72.317460317460316</v>
      </c>
    </row>
    <row r="294" spans="12:19" x14ac:dyDescent="0.25">
      <c r="L294" s="62">
        <v>2800</v>
      </c>
      <c r="M294" s="35">
        <f t="shared" si="52"/>
        <v>2800</v>
      </c>
      <c r="N294" s="35">
        <f t="shared" si="55"/>
        <v>0.31963470319634701</v>
      </c>
      <c r="O294" s="35">
        <f t="shared" si="56"/>
        <v>73.574663610443992</v>
      </c>
      <c r="P294" s="63">
        <f t="shared" si="57"/>
        <v>0.27810746633332872</v>
      </c>
      <c r="Q294" s="35">
        <f t="shared" si="53"/>
        <v>0.27335531925823187</v>
      </c>
      <c r="R294" s="35">
        <f t="shared" si="58"/>
        <v>72.317460317460316</v>
      </c>
      <c r="S294" s="35">
        <f t="shared" si="54"/>
        <v>72.317460317460316</v>
      </c>
    </row>
    <row r="295" spans="12:19" x14ac:dyDescent="0.25">
      <c r="L295" s="62">
        <v>2810</v>
      </c>
      <c r="M295" s="35">
        <f t="shared" si="52"/>
        <v>2810</v>
      </c>
      <c r="N295" s="35">
        <f t="shared" si="55"/>
        <v>0.32077625570776258</v>
      </c>
      <c r="O295" s="35">
        <f t="shared" si="56"/>
        <v>73.380033988260607</v>
      </c>
      <c r="P295" s="63">
        <f t="shared" si="57"/>
        <v>0.27737177895886211</v>
      </c>
      <c r="Q295" s="35">
        <f t="shared" si="53"/>
        <v>0.27335531925823187</v>
      </c>
      <c r="R295" s="35">
        <f t="shared" si="58"/>
        <v>72.317460317460316</v>
      </c>
      <c r="S295" s="35">
        <f t="shared" si="54"/>
        <v>72.317460317460316</v>
      </c>
    </row>
    <row r="296" spans="12:19" x14ac:dyDescent="0.25">
      <c r="L296" s="62">
        <v>2820</v>
      </c>
      <c r="M296" s="35">
        <f t="shared" si="52"/>
        <v>2820</v>
      </c>
      <c r="N296" s="35">
        <f t="shared" si="55"/>
        <v>0.32191780821917809</v>
      </c>
      <c r="O296" s="35">
        <f t="shared" si="56"/>
        <v>73.185898476446269</v>
      </c>
      <c r="P296" s="63">
        <f t="shared" si="57"/>
        <v>0.27663795928960921</v>
      </c>
      <c r="Q296" s="35">
        <f t="shared" si="53"/>
        <v>0.27335531925823187</v>
      </c>
      <c r="R296" s="35">
        <f t="shared" si="58"/>
        <v>72.317460317460316</v>
      </c>
      <c r="S296" s="35">
        <f t="shared" si="54"/>
        <v>72.317460317460316</v>
      </c>
    </row>
    <row r="297" spans="12:19" x14ac:dyDescent="0.25">
      <c r="L297" s="62">
        <v>2830</v>
      </c>
      <c r="M297" s="35">
        <f t="shared" si="52"/>
        <v>2830</v>
      </c>
      <c r="N297" s="35">
        <f t="shared" si="55"/>
        <v>0.3230593607305936</v>
      </c>
      <c r="O297" s="35">
        <f t="shared" si="56"/>
        <v>72.992254075078705</v>
      </c>
      <c r="P297" s="63">
        <f t="shared" si="57"/>
        <v>0.27590599598605803</v>
      </c>
      <c r="Q297" s="35">
        <f t="shared" si="53"/>
        <v>0.27335531925823187</v>
      </c>
      <c r="R297" s="35">
        <f t="shared" si="58"/>
        <v>72.317460317460316</v>
      </c>
      <c r="S297" s="35">
        <f t="shared" si="54"/>
        <v>72.317460317460316</v>
      </c>
    </row>
    <row r="298" spans="12:19" x14ac:dyDescent="0.25">
      <c r="L298" s="62">
        <v>2840</v>
      </c>
      <c r="M298" s="35">
        <f t="shared" si="52"/>
        <v>2840</v>
      </c>
      <c r="N298" s="35">
        <f t="shared" si="55"/>
        <v>0.32420091324200911</v>
      </c>
      <c r="O298" s="35">
        <f t="shared" si="56"/>
        <v>72.799097812972377</v>
      </c>
      <c r="P298" s="63">
        <f t="shared" si="57"/>
        <v>0.27517587781731956</v>
      </c>
      <c r="Q298" s="35">
        <f t="shared" si="53"/>
        <v>0.27335531925823187</v>
      </c>
      <c r="R298" s="35">
        <f t="shared" si="58"/>
        <v>72.317460317460316</v>
      </c>
      <c r="S298" s="35">
        <f t="shared" si="54"/>
        <v>72.317460317460316</v>
      </c>
    </row>
    <row r="299" spans="12:19" x14ac:dyDescent="0.25">
      <c r="L299" s="62">
        <v>2850</v>
      </c>
      <c r="M299" s="35">
        <f t="shared" si="52"/>
        <v>2850</v>
      </c>
      <c r="N299" s="35">
        <f t="shared" si="55"/>
        <v>0.32534246575342468</v>
      </c>
      <c r="O299" s="35">
        <f t="shared" si="56"/>
        <v>72.606426747302635</v>
      </c>
      <c r="P299" s="63">
        <f t="shared" si="57"/>
        <v>0.27444759365970706</v>
      </c>
      <c r="Q299" s="35">
        <f t="shared" si="53"/>
        <v>0.27335531925823187</v>
      </c>
      <c r="R299" s="35">
        <f t="shared" si="58"/>
        <v>72.317460317460316</v>
      </c>
      <c r="S299" s="35">
        <f t="shared" si="54"/>
        <v>72.317460317460316</v>
      </c>
    </row>
    <row r="300" spans="12:19" x14ac:dyDescent="0.25">
      <c r="L300" s="62">
        <v>2860</v>
      </c>
      <c r="M300" s="35">
        <f t="shared" si="52"/>
        <v>2860</v>
      </c>
      <c r="N300" s="35">
        <f t="shared" si="55"/>
        <v>0.32648401826484019</v>
      </c>
      <c r="O300" s="35">
        <f t="shared" si="56"/>
        <v>72.414237963236943</v>
      </c>
      <c r="P300" s="63">
        <f t="shared" si="57"/>
        <v>0.27372113249534225</v>
      </c>
      <c r="Q300" s="35">
        <f t="shared" si="53"/>
        <v>0.27335531925823187</v>
      </c>
      <c r="R300" s="35">
        <f t="shared" si="58"/>
        <v>72.317460317460316</v>
      </c>
      <c r="S300" s="35">
        <f t="shared" si="54"/>
        <v>72.317460317460316</v>
      </c>
    </row>
    <row r="301" spans="12:19" x14ac:dyDescent="0.25">
      <c r="L301" s="62">
        <v>2870</v>
      </c>
      <c r="M301" s="35">
        <f t="shared" si="52"/>
        <v>2870</v>
      </c>
      <c r="N301" s="35">
        <f t="shared" si="55"/>
        <v>0.3276255707762557</v>
      </c>
      <c r="O301" s="35">
        <f t="shared" si="56"/>
        <v>72.222528573571566</v>
      </c>
      <c r="P301" s="63">
        <f t="shared" si="57"/>
        <v>0.27299648341078186</v>
      </c>
      <c r="Q301" s="35">
        <f t="shared" si="53"/>
        <v>0.27335531925823187</v>
      </c>
      <c r="R301" s="35">
        <f t="shared" si="58"/>
        <v>72.317460317460316</v>
      </c>
      <c r="S301" s="35">
        <f t="shared" si="54"/>
        <v>72.222528573571566</v>
      </c>
    </row>
    <row r="302" spans="12:19" x14ac:dyDescent="0.25">
      <c r="L302" s="62">
        <v>2880</v>
      </c>
      <c r="M302" s="35">
        <f t="shared" ref="M302:M365" si="59">IF(L302&gt;$B$8,$B$8,L302)</f>
        <v>2880</v>
      </c>
      <c r="N302" s="35">
        <f t="shared" si="55"/>
        <v>0.32876712328767121</v>
      </c>
      <c r="O302" s="35">
        <f t="shared" si="56"/>
        <v>72.031295718374608</v>
      </c>
      <c r="P302" s="63">
        <f t="shared" si="57"/>
        <v>0.27227363559566842</v>
      </c>
      <c r="Q302" s="35">
        <f t="shared" si="53"/>
        <v>0.27335531925823187</v>
      </c>
      <c r="R302" s="35">
        <f t="shared" si="58"/>
        <v>72.317460317460316</v>
      </c>
      <c r="S302" s="35">
        <f t="shared" si="54"/>
        <v>72.031295718374608</v>
      </c>
    </row>
    <row r="303" spans="12:19" x14ac:dyDescent="0.25">
      <c r="L303" s="62">
        <v>2890</v>
      </c>
      <c r="M303" s="35">
        <f t="shared" si="59"/>
        <v>2890</v>
      </c>
      <c r="N303" s="35">
        <f t="shared" si="55"/>
        <v>0.32990867579908678</v>
      </c>
      <c r="O303" s="35">
        <f t="shared" si="56"/>
        <v>71.84053656463449</v>
      </c>
      <c r="P303" s="63">
        <f t="shared" si="57"/>
        <v>0.27155257834140156</v>
      </c>
      <c r="Q303" s="35">
        <f t="shared" si="53"/>
        <v>0.27335531925823187</v>
      </c>
      <c r="R303" s="35">
        <f t="shared" si="58"/>
        <v>72.317460317460316</v>
      </c>
      <c r="S303" s="35">
        <f t="shared" si="54"/>
        <v>71.84053656463449</v>
      </c>
    </row>
    <row r="304" spans="12:19" x14ac:dyDescent="0.25">
      <c r="L304" s="62">
        <v>2900</v>
      </c>
      <c r="M304" s="35">
        <f t="shared" si="59"/>
        <v>2900</v>
      </c>
      <c r="N304" s="35">
        <f t="shared" si="55"/>
        <v>0.33105022831050229</v>
      </c>
      <c r="O304" s="35">
        <f t="shared" si="56"/>
        <v>71.650248305914701</v>
      </c>
      <c r="P304" s="63">
        <f t="shared" si="57"/>
        <v>0.27083330103983294</v>
      </c>
      <c r="Q304" s="35">
        <f t="shared" si="53"/>
        <v>0.27335531925823187</v>
      </c>
      <c r="R304" s="35">
        <f t="shared" si="58"/>
        <v>72.317460317460316</v>
      </c>
      <c r="S304" s="35">
        <f t="shared" si="54"/>
        <v>71.650248305914701</v>
      </c>
    </row>
    <row r="305" spans="12:19" x14ac:dyDescent="0.25">
      <c r="L305" s="62">
        <v>2910</v>
      </c>
      <c r="M305" s="35">
        <f t="shared" si="59"/>
        <v>2910</v>
      </c>
      <c r="N305" s="35">
        <f t="shared" si="55"/>
        <v>0.3321917808219178</v>
      </c>
      <c r="O305" s="35">
        <f t="shared" si="56"/>
        <v>71.460428162013599</v>
      </c>
      <c r="P305" s="63">
        <f t="shared" si="57"/>
        <v>0.2701157931819802</v>
      </c>
      <c r="Q305" s="35">
        <f t="shared" si="53"/>
        <v>0.27335531925823187</v>
      </c>
      <c r="R305" s="35">
        <f t="shared" si="58"/>
        <v>72.317460317460316</v>
      </c>
      <c r="S305" s="35">
        <f t="shared" si="54"/>
        <v>71.460428162013599</v>
      </c>
    </row>
    <row r="306" spans="12:19" x14ac:dyDescent="0.25">
      <c r="L306" s="62">
        <v>2920</v>
      </c>
      <c r="M306" s="35">
        <f t="shared" si="59"/>
        <v>2920</v>
      </c>
      <c r="N306" s="35">
        <f t="shared" si="55"/>
        <v>0.33333333333333331</v>
      </c>
      <c r="O306" s="35">
        <f t="shared" si="56"/>
        <v>71.271073378630092</v>
      </c>
      <c r="P306" s="63">
        <f t="shared" si="57"/>
        <v>0.26940004435676357</v>
      </c>
      <c r="Q306" s="35">
        <f t="shared" si="53"/>
        <v>0.27335531925823187</v>
      </c>
      <c r="R306" s="35">
        <f t="shared" si="58"/>
        <v>72.317460317460316</v>
      </c>
      <c r="S306" s="35">
        <f t="shared" si="54"/>
        <v>71.271073378630092</v>
      </c>
    </row>
    <row r="307" spans="12:19" x14ac:dyDescent="0.25">
      <c r="L307" s="62">
        <v>2930</v>
      </c>
      <c r="M307" s="35">
        <f t="shared" si="59"/>
        <v>2930</v>
      </c>
      <c r="N307" s="35">
        <f t="shared" si="55"/>
        <v>0.33447488584474888</v>
      </c>
      <c r="O307" s="35">
        <f t="shared" si="56"/>
        <v>71.082181227034482</v>
      </c>
      <c r="P307" s="63">
        <f t="shared" si="57"/>
        <v>0.26868604424976139</v>
      </c>
      <c r="Q307" s="35">
        <f t="shared" si="53"/>
        <v>0.27335531925823187</v>
      </c>
      <c r="R307" s="35">
        <f t="shared" si="58"/>
        <v>72.317460317460316</v>
      </c>
      <c r="S307" s="35">
        <f t="shared" si="54"/>
        <v>71.082181227034482</v>
      </c>
    </row>
    <row r="308" spans="12:19" x14ac:dyDescent="0.25">
      <c r="L308" s="62">
        <v>2940</v>
      </c>
      <c r="M308" s="35">
        <f t="shared" si="59"/>
        <v>2940</v>
      </c>
      <c r="N308" s="35">
        <f t="shared" si="55"/>
        <v>0.33561643835616439</v>
      </c>
      <c r="O308" s="35">
        <f t="shared" si="56"/>
        <v>70.893749003744759</v>
      </c>
      <c r="P308" s="63">
        <f t="shared" si="57"/>
        <v>0.26797378264198668</v>
      </c>
      <c r="Q308" s="35">
        <f t="shared" si="53"/>
        <v>0.27335531925823187</v>
      </c>
      <c r="R308" s="35">
        <f t="shared" si="58"/>
        <v>72.317460317460316</v>
      </c>
      <c r="S308" s="35">
        <f t="shared" si="54"/>
        <v>70.893749003744759</v>
      </c>
    </row>
    <row r="309" spans="12:19" x14ac:dyDescent="0.25">
      <c r="L309" s="62">
        <v>2950</v>
      </c>
      <c r="M309" s="35">
        <f t="shared" si="59"/>
        <v>2950</v>
      </c>
      <c r="N309" s="35">
        <f t="shared" si="55"/>
        <v>0.3367579908675799</v>
      </c>
      <c r="O309" s="35">
        <f t="shared" si="56"/>
        <v>70.705774030208076</v>
      </c>
      <c r="P309" s="63">
        <f t="shared" si="57"/>
        <v>0.26726324940868296</v>
      </c>
      <c r="Q309" s="35">
        <f t="shared" si="53"/>
        <v>0.27335531925823187</v>
      </c>
      <c r="R309" s="35">
        <f t="shared" si="58"/>
        <v>72.317460317460316</v>
      </c>
      <c r="S309" s="35">
        <f t="shared" si="54"/>
        <v>70.705774030208076</v>
      </c>
    </row>
    <row r="310" spans="12:19" x14ac:dyDescent="0.25">
      <c r="L310" s="62">
        <v>2960</v>
      </c>
      <c r="M310" s="35">
        <f t="shared" si="59"/>
        <v>2960</v>
      </c>
      <c r="N310" s="35">
        <f t="shared" si="55"/>
        <v>0.33789954337899542</v>
      </c>
      <c r="O310" s="35">
        <f t="shared" si="56"/>
        <v>70.518253652487147</v>
      </c>
      <c r="P310" s="63">
        <f t="shared" si="57"/>
        <v>0.26655443451813909</v>
      </c>
      <c r="Q310" s="35">
        <f t="shared" si="53"/>
        <v>0.27335531925823187</v>
      </c>
      <c r="R310" s="35">
        <f t="shared" si="58"/>
        <v>72.317460317460316</v>
      </c>
      <c r="S310" s="35">
        <f t="shared" si="54"/>
        <v>70.518253652487147</v>
      </c>
    </row>
    <row r="311" spans="12:19" x14ac:dyDescent="0.25">
      <c r="L311" s="62">
        <v>2970</v>
      </c>
      <c r="M311" s="35">
        <f t="shared" si="59"/>
        <v>2970</v>
      </c>
      <c r="N311" s="35">
        <f t="shared" si="55"/>
        <v>0.33904109589041098</v>
      </c>
      <c r="O311" s="35">
        <f t="shared" si="56"/>
        <v>70.33118524095164</v>
      </c>
      <c r="P311" s="63">
        <f t="shared" si="57"/>
        <v>0.26584732803052269</v>
      </c>
      <c r="Q311" s="35">
        <f t="shared" si="53"/>
        <v>0.27335531925823187</v>
      </c>
      <c r="R311" s="35">
        <f t="shared" si="58"/>
        <v>72.317460317460316</v>
      </c>
      <c r="S311" s="35">
        <f t="shared" si="54"/>
        <v>70.33118524095164</v>
      </c>
    </row>
    <row r="312" spans="12:19" x14ac:dyDescent="0.25">
      <c r="L312" s="62">
        <v>2980</v>
      </c>
      <c r="M312" s="35">
        <f t="shared" si="59"/>
        <v>2980</v>
      </c>
      <c r="N312" s="35">
        <f t="shared" si="55"/>
        <v>0.34018264840182649</v>
      </c>
      <c r="O312" s="35">
        <f t="shared" si="56"/>
        <v>70.144566189974853</v>
      </c>
      <c r="P312" s="63">
        <f t="shared" si="57"/>
        <v>0.26514192009673343</v>
      </c>
      <c r="Q312" s="35">
        <f t="shared" si="53"/>
        <v>0.27335531925823187</v>
      </c>
      <c r="R312" s="35">
        <f t="shared" si="58"/>
        <v>72.317460317460316</v>
      </c>
      <c r="S312" s="35">
        <f t="shared" si="54"/>
        <v>70.144566189974853</v>
      </c>
    </row>
    <row r="313" spans="12:19" x14ac:dyDescent="0.25">
      <c r="L313" s="62">
        <v>2990</v>
      </c>
      <c r="M313" s="35">
        <f t="shared" si="59"/>
        <v>2990</v>
      </c>
      <c r="N313" s="35">
        <f t="shared" si="55"/>
        <v>0.341324200913242</v>
      </c>
      <c r="O313" s="35">
        <f t="shared" si="56"/>
        <v>69.958393917634695</v>
      </c>
      <c r="P313" s="63">
        <f t="shared" si="57"/>
        <v>0.26443820095727288</v>
      </c>
      <c r="Q313" s="35">
        <f t="shared" si="53"/>
        <v>0.27335531925823187</v>
      </c>
      <c r="R313" s="35">
        <f t="shared" si="58"/>
        <v>72.317460317460316</v>
      </c>
      <c r="S313" s="35">
        <f t="shared" si="54"/>
        <v>69.958393917634695</v>
      </c>
    </row>
    <row r="314" spans="12:19" x14ac:dyDescent="0.25">
      <c r="L314" s="62">
        <v>3000</v>
      </c>
      <c r="M314" s="35">
        <f t="shared" si="59"/>
        <v>3000</v>
      </c>
      <c r="N314" s="35">
        <f t="shared" si="55"/>
        <v>0.34246575342465752</v>
      </c>
      <c r="O314" s="35">
        <f t="shared" si="56"/>
        <v>69.772665865419469</v>
      </c>
      <c r="P314" s="63">
        <f t="shared" si="57"/>
        <v>0.2637361609411325</v>
      </c>
      <c r="Q314" s="35">
        <f t="shared" si="53"/>
        <v>0.27335531925823187</v>
      </c>
      <c r="R314" s="35">
        <f t="shared" si="58"/>
        <v>72.317460317460316</v>
      </c>
      <c r="S314" s="35">
        <f t="shared" si="54"/>
        <v>69.772665865419469</v>
      </c>
    </row>
    <row r="315" spans="12:19" x14ac:dyDescent="0.25">
      <c r="L315" s="62">
        <v>3010</v>
      </c>
      <c r="M315" s="35">
        <f t="shared" si="59"/>
        <v>3010</v>
      </c>
      <c r="N315" s="35">
        <f t="shared" si="55"/>
        <v>0.34360730593607308</v>
      </c>
      <c r="O315" s="35">
        <f t="shared" si="56"/>
        <v>69.587379497938599</v>
      </c>
      <c r="P315" s="63">
        <f t="shared" si="57"/>
        <v>0.26303579046469994</v>
      </c>
      <c r="Q315" s="35">
        <f t="shared" si="53"/>
        <v>0.27335531925823187</v>
      </c>
      <c r="R315" s="35">
        <f t="shared" si="58"/>
        <v>72.317460317460316</v>
      </c>
      <c r="S315" s="35">
        <f t="shared" si="54"/>
        <v>69.587379497938599</v>
      </c>
    </row>
    <row r="316" spans="12:19" x14ac:dyDescent="0.25">
      <c r="L316" s="62">
        <v>3020</v>
      </c>
      <c r="M316" s="35">
        <f t="shared" si="59"/>
        <v>3020</v>
      </c>
      <c r="N316" s="35">
        <f t="shared" si="55"/>
        <v>0.34474885844748859</v>
      </c>
      <c r="O316" s="35">
        <f t="shared" si="56"/>
        <v>69.402532302637596</v>
      </c>
      <c r="P316" s="63">
        <f t="shared" si="57"/>
        <v>0.2623370800306819</v>
      </c>
      <c r="Q316" s="35">
        <f t="shared" si="53"/>
        <v>0.27335531925823187</v>
      </c>
      <c r="R316" s="35">
        <f t="shared" si="58"/>
        <v>72.317460317460316</v>
      </c>
      <c r="S316" s="35">
        <f t="shared" si="54"/>
        <v>69.402532302637596</v>
      </c>
    </row>
    <row r="317" spans="12:19" x14ac:dyDescent="0.25">
      <c r="L317" s="62">
        <v>3030</v>
      </c>
      <c r="M317" s="35">
        <f t="shared" si="59"/>
        <v>3030</v>
      </c>
      <c r="N317" s="35">
        <f t="shared" si="55"/>
        <v>0.3458904109589041</v>
      </c>
      <c r="O317" s="35">
        <f t="shared" si="56"/>
        <v>69.218121789517312</v>
      </c>
      <c r="P317" s="63">
        <f t="shared" si="57"/>
        <v>0.2616400202270428</v>
      </c>
      <c r="Q317" s="35">
        <f t="shared" si="53"/>
        <v>0.27335531925823187</v>
      </c>
      <c r="R317" s="35">
        <f t="shared" si="58"/>
        <v>72.317460317460316</v>
      </c>
      <c r="S317" s="35">
        <f t="shared" si="54"/>
        <v>69.218121789517312</v>
      </c>
    </row>
    <row r="318" spans="12:19" x14ac:dyDescent="0.25">
      <c r="L318" s="62">
        <v>3040</v>
      </c>
      <c r="M318" s="35">
        <f t="shared" si="59"/>
        <v>3040</v>
      </c>
      <c r="N318" s="35">
        <f t="shared" si="55"/>
        <v>0.34703196347031962</v>
      </c>
      <c r="O318" s="35">
        <f t="shared" si="56"/>
        <v>69.034145490858165</v>
      </c>
      <c r="P318" s="63">
        <f t="shared" si="57"/>
        <v>0.26094460172596223</v>
      </c>
      <c r="Q318" s="35">
        <f t="shared" si="53"/>
        <v>0.27335531925823187</v>
      </c>
      <c r="R318" s="35">
        <f t="shared" si="58"/>
        <v>72.317460317460316</v>
      </c>
      <c r="S318" s="35">
        <f t="shared" si="54"/>
        <v>69.034145490858165</v>
      </c>
    </row>
    <row r="319" spans="12:19" x14ac:dyDescent="0.25">
      <c r="L319" s="62">
        <v>3050</v>
      </c>
      <c r="M319" s="35">
        <f t="shared" si="59"/>
        <v>3050</v>
      </c>
      <c r="N319" s="35">
        <f t="shared" si="55"/>
        <v>0.34817351598173518</v>
      </c>
      <c r="O319" s="35">
        <f t="shared" si="56"/>
        <v>68.850600960947801</v>
      </c>
      <c r="P319" s="63">
        <f t="shared" si="57"/>
        <v>0.26025081528280591</v>
      </c>
      <c r="Q319" s="35">
        <f t="shared" si="53"/>
        <v>0.27335531925823187</v>
      </c>
      <c r="R319" s="35">
        <f t="shared" si="58"/>
        <v>72.317460317460316</v>
      </c>
      <c r="S319" s="35">
        <f t="shared" si="54"/>
        <v>68.850600960947801</v>
      </c>
    </row>
    <row r="320" spans="12:19" x14ac:dyDescent="0.25">
      <c r="L320" s="62">
        <v>3060</v>
      </c>
      <c r="M320" s="35">
        <f t="shared" si="59"/>
        <v>3060</v>
      </c>
      <c r="N320" s="35">
        <f t="shared" si="55"/>
        <v>0.34931506849315069</v>
      </c>
      <c r="O320" s="35">
        <f t="shared" si="56"/>
        <v>68.66748577581383</v>
      </c>
      <c r="P320" s="63">
        <f t="shared" si="57"/>
        <v>0.25955865173511505</v>
      </c>
      <c r="Q320" s="35">
        <f t="shared" si="53"/>
        <v>0.27335531925823187</v>
      </c>
      <c r="R320" s="35">
        <f t="shared" si="58"/>
        <v>72.317460317460316</v>
      </c>
      <c r="S320" s="35">
        <f t="shared" si="54"/>
        <v>68.66748577581383</v>
      </c>
    </row>
    <row r="321" spans="12:19" x14ac:dyDescent="0.25">
      <c r="L321" s="62">
        <v>3070</v>
      </c>
      <c r="M321" s="35">
        <f t="shared" si="59"/>
        <v>3070</v>
      </c>
      <c r="N321" s="35">
        <f t="shared" si="55"/>
        <v>0.3504566210045662</v>
      </c>
      <c r="O321" s="35">
        <f t="shared" si="56"/>
        <v>68.48479753295986</v>
      </c>
      <c r="P321" s="63">
        <f t="shared" si="57"/>
        <v>0.25886810200160881</v>
      </c>
      <c r="Q321" s="35">
        <f t="shared" si="53"/>
        <v>0.27335531925823187</v>
      </c>
      <c r="R321" s="35">
        <f t="shared" si="58"/>
        <v>72.317460317460316</v>
      </c>
      <c r="S321" s="35">
        <f t="shared" si="54"/>
        <v>68.48479753295986</v>
      </c>
    </row>
    <row r="322" spans="12:19" x14ac:dyDescent="0.25">
      <c r="L322" s="62">
        <v>3080</v>
      </c>
      <c r="M322" s="35">
        <f t="shared" si="59"/>
        <v>3080</v>
      </c>
      <c r="N322" s="35">
        <f t="shared" si="55"/>
        <v>0.35159817351598172</v>
      </c>
      <c r="O322" s="35">
        <f t="shared" si="56"/>
        <v>68.302533851106304</v>
      </c>
      <c r="P322" s="63">
        <f t="shared" si="57"/>
        <v>0.25817915708120442</v>
      </c>
      <c r="Q322" s="35">
        <f t="shared" si="53"/>
        <v>0.27335531925823187</v>
      </c>
      <c r="R322" s="35">
        <f t="shared" si="58"/>
        <v>72.317460317460316</v>
      </c>
      <c r="S322" s="35">
        <f t="shared" si="54"/>
        <v>68.302533851106304</v>
      </c>
    </row>
    <row r="323" spans="12:19" x14ac:dyDescent="0.25">
      <c r="L323" s="62">
        <v>3090</v>
      </c>
      <c r="M323" s="35">
        <f t="shared" si="59"/>
        <v>3090</v>
      </c>
      <c r="N323" s="35">
        <f t="shared" si="55"/>
        <v>0.35273972602739728</v>
      </c>
      <c r="O323" s="35">
        <f t="shared" si="56"/>
        <v>68.120692369934545</v>
      </c>
      <c r="P323" s="63">
        <f t="shared" si="57"/>
        <v>0.2574918080520503</v>
      </c>
      <c r="Q323" s="35">
        <f t="shared" si="53"/>
        <v>0.27335531925823187</v>
      </c>
      <c r="R323" s="35">
        <f t="shared" si="58"/>
        <v>72.317460317460316</v>
      </c>
      <c r="S323" s="35">
        <f t="shared" si="54"/>
        <v>68.120692369934545</v>
      </c>
    </row>
    <row r="324" spans="12:19" x14ac:dyDescent="0.25">
      <c r="L324" s="62">
        <v>3100</v>
      </c>
      <c r="M324" s="35">
        <f t="shared" si="59"/>
        <v>3100</v>
      </c>
      <c r="N324" s="35">
        <f t="shared" si="55"/>
        <v>0.35388127853881279</v>
      </c>
      <c r="O324" s="35">
        <f t="shared" si="56"/>
        <v>67.939270749835487</v>
      </c>
      <c r="P324" s="63">
        <f t="shared" si="57"/>
        <v>0.25680604607057556</v>
      </c>
      <c r="Q324" s="35">
        <f t="shared" si="53"/>
        <v>0.27335531925823187</v>
      </c>
      <c r="R324" s="35">
        <f t="shared" si="58"/>
        <v>72.317460317460316</v>
      </c>
      <c r="S324" s="35">
        <f t="shared" si="54"/>
        <v>67.939270749835487</v>
      </c>
    </row>
    <row r="325" spans="12:19" x14ac:dyDescent="0.25">
      <c r="L325" s="62">
        <v>3110</v>
      </c>
      <c r="M325" s="35">
        <f t="shared" si="59"/>
        <v>3110</v>
      </c>
      <c r="N325" s="35">
        <f t="shared" si="55"/>
        <v>0.3550228310502283</v>
      </c>
      <c r="O325" s="35">
        <f t="shared" si="56"/>
        <v>67.758266671661502</v>
      </c>
      <c r="P325" s="63">
        <f t="shared" si="57"/>
        <v>0.25612186237055223</v>
      </c>
      <c r="Q325" s="35">
        <f t="shared" si="53"/>
        <v>0.27335531925823187</v>
      </c>
      <c r="R325" s="35">
        <f t="shared" si="58"/>
        <v>72.317460317460316</v>
      </c>
      <c r="S325" s="35">
        <f t="shared" si="54"/>
        <v>67.758266671661502</v>
      </c>
    </row>
    <row r="326" spans="12:19" x14ac:dyDescent="0.25">
      <c r="L326" s="62">
        <v>3120</v>
      </c>
      <c r="M326" s="35">
        <f t="shared" si="59"/>
        <v>3120</v>
      </c>
      <c r="N326" s="35">
        <f t="shared" si="55"/>
        <v>0.35616438356164382</v>
      </c>
      <c r="O326" s="35">
        <f t="shared" si="56"/>
        <v>67.577677836482479</v>
      </c>
      <c r="P326" s="63">
        <f t="shared" si="57"/>
        <v>0.25543924826217324</v>
      </c>
      <c r="Q326" s="35">
        <f t="shared" si="53"/>
        <v>0.27335531925823187</v>
      </c>
      <c r="R326" s="35">
        <f t="shared" si="58"/>
        <v>72.317460317460316</v>
      </c>
      <c r="S326" s="35">
        <f t="shared" si="54"/>
        <v>67.577677836482479</v>
      </c>
    </row>
    <row r="327" spans="12:19" x14ac:dyDescent="0.25">
      <c r="L327" s="62">
        <v>3130</v>
      </c>
      <c r="M327" s="35">
        <f t="shared" si="59"/>
        <v>3130</v>
      </c>
      <c r="N327" s="35">
        <f t="shared" si="55"/>
        <v>0.35730593607305938</v>
      </c>
      <c r="O327" s="35">
        <f t="shared" si="56"/>
        <v>67.397501965345356</v>
      </c>
      <c r="P327" s="63">
        <f t="shared" si="57"/>
        <v>0.25475819513114362</v>
      </c>
      <c r="Q327" s="35">
        <f t="shared" si="53"/>
        <v>0.27335531925823187</v>
      </c>
      <c r="R327" s="35">
        <f t="shared" si="58"/>
        <v>72.317460317460316</v>
      </c>
      <c r="S327" s="35">
        <f t="shared" si="54"/>
        <v>67.397501965345356</v>
      </c>
    </row>
    <row r="328" spans="12:19" x14ac:dyDescent="0.25">
      <c r="L328" s="62">
        <v>3140</v>
      </c>
      <c r="M328" s="35">
        <f t="shared" si="59"/>
        <v>3140</v>
      </c>
      <c r="N328" s="35">
        <f t="shared" si="55"/>
        <v>0.35844748858447489</v>
      </c>
      <c r="O328" s="35">
        <f t="shared" si="56"/>
        <v>67.217736799037411</v>
      </c>
      <c r="P328" s="63">
        <f t="shared" si="57"/>
        <v>0.25407869443778541</v>
      </c>
      <c r="Q328" s="35">
        <f t="shared" si="53"/>
        <v>0.27335531925823187</v>
      </c>
      <c r="R328" s="35">
        <f t="shared" si="58"/>
        <v>72.317460317460316</v>
      </c>
      <c r="S328" s="35">
        <f t="shared" si="54"/>
        <v>67.217736799037411</v>
      </c>
    </row>
    <row r="329" spans="12:19" x14ac:dyDescent="0.25">
      <c r="L329" s="62">
        <v>3150</v>
      </c>
      <c r="M329" s="35">
        <f t="shared" si="59"/>
        <v>3150</v>
      </c>
      <c r="N329" s="35">
        <f t="shared" si="55"/>
        <v>0.3595890410958904</v>
      </c>
      <c r="O329" s="35">
        <f t="shared" si="56"/>
        <v>67.038380097852894</v>
      </c>
      <c r="P329" s="63">
        <f t="shared" si="57"/>
        <v>0.2534007377161559</v>
      </c>
      <c r="Q329" s="35">
        <f t="shared" si="53"/>
        <v>0.27335531925823187</v>
      </c>
      <c r="R329" s="35">
        <f t="shared" si="58"/>
        <v>72.317460317460316</v>
      </c>
      <c r="S329" s="35">
        <f t="shared" si="54"/>
        <v>67.038380097852894</v>
      </c>
    </row>
    <row r="330" spans="12:19" x14ac:dyDescent="0.25">
      <c r="L330" s="62">
        <v>3160</v>
      </c>
      <c r="M330" s="35">
        <f t="shared" si="59"/>
        <v>3160</v>
      </c>
      <c r="N330" s="35">
        <f t="shared" si="55"/>
        <v>0.36073059360730592</v>
      </c>
      <c r="O330" s="35">
        <f t="shared" si="56"/>
        <v>66.859429641363292</v>
      </c>
      <c r="P330" s="63">
        <f t="shared" si="57"/>
        <v>0.25272431657317906</v>
      </c>
      <c r="Q330" s="35">
        <f t="shared" si="53"/>
        <v>0.27335531925823187</v>
      </c>
      <c r="R330" s="35">
        <f t="shared" si="58"/>
        <v>72.317460317460316</v>
      </c>
      <c r="S330" s="35">
        <f t="shared" si="54"/>
        <v>66.859429641363292</v>
      </c>
    </row>
    <row r="331" spans="12:19" x14ac:dyDescent="0.25">
      <c r="L331" s="62">
        <v>3170</v>
      </c>
      <c r="M331" s="35">
        <f t="shared" si="59"/>
        <v>3170</v>
      </c>
      <c r="N331" s="35">
        <f t="shared" si="55"/>
        <v>0.36187214611872148</v>
      </c>
      <c r="O331" s="35">
        <f t="shared" si="56"/>
        <v>66.680883228191092</v>
      </c>
      <c r="P331" s="63">
        <f t="shared" si="57"/>
        <v>0.25204942268779029</v>
      </c>
      <c r="Q331" s="35">
        <f t="shared" si="53"/>
        <v>0.27335531925823187</v>
      </c>
      <c r="R331" s="35">
        <f t="shared" si="58"/>
        <v>72.317460317460316</v>
      </c>
      <c r="S331" s="35">
        <f t="shared" si="54"/>
        <v>66.680883228191092</v>
      </c>
    </row>
    <row r="332" spans="12:19" x14ac:dyDescent="0.25">
      <c r="L332" s="62">
        <v>3180</v>
      </c>
      <c r="M332" s="35">
        <f t="shared" si="59"/>
        <v>3180</v>
      </c>
      <c r="N332" s="35">
        <f t="shared" si="55"/>
        <v>0.36301369863013699</v>
      </c>
      <c r="O332" s="35">
        <f t="shared" si="56"/>
        <v>66.502738675786745</v>
      </c>
      <c r="P332" s="63">
        <f t="shared" si="57"/>
        <v>0.25137604781009359</v>
      </c>
      <c r="Q332" s="35">
        <f t="shared" si="53"/>
        <v>0.27335531925823187</v>
      </c>
      <c r="R332" s="35">
        <f t="shared" si="58"/>
        <v>72.317460317460316</v>
      </c>
      <c r="S332" s="35">
        <f t="shared" si="54"/>
        <v>66.502738675786745</v>
      </c>
    </row>
    <row r="333" spans="12:19" x14ac:dyDescent="0.25">
      <c r="L333" s="62">
        <v>3190</v>
      </c>
      <c r="M333" s="35">
        <f t="shared" si="59"/>
        <v>3190</v>
      </c>
      <c r="N333" s="35">
        <f t="shared" si="55"/>
        <v>0.36415525114155251</v>
      </c>
      <c r="O333" s="35">
        <f t="shared" si="56"/>
        <v>66.324993820208988</v>
      </c>
      <c r="P333" s="63">
        <f t="shared" si="57"/>
        <v>0.25070418376053105</v>
      </c>
      <c r="Q333" s="35">
        <f t="shared" si="53"/>
        <v>0.27335531925823187</v>
      </c>
      <c r="R333" s="35">
        <f t="shared" si="58"/>
        <v>72.317460317460316</v>
      </c>
      <c r="S333" s="35">
        <f t="shared" si="54"/>
        <v>66.324993820208988</v>
      </c>
    </row>
    <row r="334" spans="12:19" x14ac:dyDescent="0.25">
      <c r="L334" s="62">
        <v>3200</v>
      </c>
      <c r="M334" s="35">
        <f t="shared" si="59"/>
        <v>3200</v>
      </c>
      <c r="N334" s="35">
        <f t="shared" si="55"/>
        <v>0.36529680365296802</v>
      </c>
      <c r="O334" s="35">
        <f t="shared" si="56"/>
        <v>66.147646515908434</v>
      </c>
      <c r="P334" s="63">
        <f t="shared" si="57"/>
        <v>0.25003382242906491</v>
      </c>
      <c r="Q334" s="35">
        <f t="shared" ref="Q334:Q397" si="60">IF(M334&lt;=$B$57,$B$50,0)</f>
        <v>0.27335531925823187</v>
      </c>
      <c r="R334" s="35">
        <f t="shared" si="58"/>
        <v>72.317460317460316</v>
      </c>
      <c r="S334" s="35">
        <f t="shared" ref="S334:S397" si="61">IF(O334&gt;$B$47,$B$47,O334)</f>
        <v>66.147646515908434</v>
      </c>
    </row>
    <row r="335" spans="12:19" x14ac:dyDescent="0.25">
      <c r="L335" s="62">
        <v>3210</v>
      </c>
      <c r="M335" s="35">
        <f t="shared" si="59"/>
        <v>3210</v>
      </c>
      <c r="N335" s="35">
        <f t="shared" ref="N335:N398" si="62">M335/$B$8</f>
        <v>0.36643835616438358</v>
      </c>
      <c r="O335" s="35">
        <f t="shared" ref="O335:O398" si="63">P335*$B$5</f>
        <v>65.970694635514334</v>
      </c>
      <c r="P335" s="63">
        <f t="shared" ref="P335:P398" si="64">IF(N335=1,0,1-$I$9*N335^$I$8)</f>
        <v>0.24936495577437134</v>
      </c>
      <c r="Q335" s="35">
        <f t="shared" si="60"/>
        <v>0.27335531925823187</v>
      </c>
      <c r="R335" s="35">
        <f t="shared" ref="R335:R398" si="65">Q335*$B$5</f>
        <v>72.317460317460316</v>
      </c>
      <c r="S335" s="35">
        <f t="shared" si="61"/>
        <v>65.970694635514334</v>
      </c>
    </row>
    <row r="336" spans="12:19" x14ac:dyDescent="0.25">
      <c r="L336" s="62">
        <v>3220</v>
      </c>
      <c r="M336" s="35">
        <f t="shared" si="59"/>
        <v>3220</v>
      </c>
      <c r="N336" s="35">
        <f t="shared" si="62"/>
        <v>0.36757990867579909</v>
      </c>
      <c r="O336" s="35">
        <f t="shared" si="63"/>
        <v>65.794136069624528</v>
      </c>
      <c r="P336" s="63">
        <f t="shared" si="64"/>
        <v>0.24869757582304675</v>
      </c>
      <c r="Q336" s="35">
        <f t="shared" si="60"/>
        <v>0.27335531925823187</v>
      </c>
      <c r="R336" s="35">
        <f t="shared" si="65"/>
        <v>72.317460317460316</v>
      </c>
      <c r="S336" s="35">
        <f t="shared" si="61"/>
        <v>65.794136069624528</v>
      </c>
    </row>
    <row r="337" spans="12:19" x14ac:dyDescent="0.25">
      <c r="L337" s="62">
        <v>3230</v>
      </c>
      <c r="M337" s="35">
        <f t="shared" si="59"/>
        <v>3230</v>
      </c>
      <c r="N337" s="35">
        <f t="shared" si="62"/>
        <v>0.36872146118721461</v>
      </c>
      <c r="O337" s="35">
        <f t="shared" si="63"/>
        <v>65.617968726598221</v>
      </c>
      <c r="P337" s="63">
        <f t="shared" si="64"/>
        <v>0.24803167466882436</v>
      </c>
      <c r="Q337" s="35">
        <f t="shared" si="60"/>
        <v>0.27335531925823187</v>
      </c>
      <c r="R337" s="35">
        <f t="shared" si="65"/>
        <v>72.317460317460316</v>
      </c>
      <c r="S337" s="35">
        <f t="shared" si="61"/>
        <v>65.617968726598221</v>
      </c>
    </row>
    <row r="338" spans="12:19" x14ac:dyDescent="0.25">
      <c r="L338" s="62">
        <v>3240</v>
      </c>
      <c r="M338" s="35">
        <f t="shared" si="59"/>
        <v>3240</v>
      </c>
      <c r="N338" s="35">
        <f t="shared" si="62"/>
        <v>0.36986301369863012</v>
      </c>
      <c r="O338" s="35">
        <f t="shared" si="63"/>
        <v>65.442190532352228</v>
      </c>
      <c r="P338" s="63">
        <f t="shared" si="64"/>
        <v>0.24736724447180392</v>
      </c>
      <c r="Q338" s="35">
        <f t="shared" si="60"/>
        <v>0.27335531925823187</v>
      </c>
      <c r="R338" s="35">
        <f t="shared" si="65"/>
        <v>72.317460317460316</v>
      </c>
      <c r="S338" s="35">
        <f t="shared" si="61"/>
        <v>65.442190532352228</v>
      </c>
    </row>
    <row r="339" spans="12:19" x14ac:dyDescent="0.25">
      <c r="L339" s="62">
        <v>3250</v>
      </c>
      <c r="M339" s="35">
        <f t="shared" si="59"/>
        <v>3250</v>
      </c>
      <c r="N339" s="35">
        <f t="shared" si="62"/>
        <v>0.37100456621004568</v>
      </c>
      <c r="O339" s="35">
        <f t="shared" si="63"/>
        <v>65.266799430159651</v>
      </c>
      <c r="P339" s="63">
        <f t="shared" si="64"/>
        <v>0.24670427745769086</v>
      </c>
      <c r="Q339" s="35">
        <f t="shared" si="60"/>
        <v>0.27335531925823187</v>
      </c>
      <c r="R339" s="35">
        <f t="shared" si="65"/>
        <v>72.317460317460316</v>
      </c>
      <c r="S339" s="35">
        <f t="shared" si="61"/>
        <v>65.266799430159651</v>
      </c>
    </row>
    <row r="340" spans="12:19" x14ac:dyDescent="0.25">
      <c r="L340" s="62">
        <v>3260</v>
      </c>
      <c r="M340" s="35">
        <f t="shared" si="59"/>
        <v>3260</v>
      </c>
      <c r="N340" s="35">
        <f t="shared" si="62"/>
        <v>0.37214611872146119</v>
      </c>
      <c r="O340" s="35">
        <f t="shared" si="63"/>
        <v>65.091793380451932</v>
      </c>
      <c r="P340" s="63">
        <f t="shared" si="64"/>
        <v>0.2460427659170481</v>
      </c>
      <c r="Q340" s="35">
        <f t="shared" si="60"/>
        <v>0.27335531925823187</v>
      </c>
      <c r="R340" s="35">
        <f t="shared" si="65"/>
        <v>72.317460317460316</v>
      </c>
      <c r="S340" s="35">
        <f t="shared" si="61"/>
        <v>65.091793380451932</v>
      </c>
    </row>
    <row r="341" spans="12:19" x14ac:dyDescent="0.25">
      <c r="L341" s="62">
        <v>3270</v>
      </c>
      <c r="M341" s="35">
        <f t="shared" si="59"/>
        <v>3270</v>
      </c>
      <c r="N341" s="35">
        <f t="shared" si="62"/>
        <v>0.37328767123287671</v>
      </c>
      <c r="O341" s="35">
        <f t="shared" si="63"/>
        <v>64.917170360623459</v>
      </c>
      <c r="P341" s="63">
        <f t="shared" si="64"/>
        <v>0.24538270220455727</v>
      </c>
      <c r="Q341" s="35">
        <f t="shared" si="60"/>
        <v>0.27335531925823187</v>
      </c>
      <c r="R341" s="35">
        <f t="shared" si="65"/>
        <v>72.317460317460316</v>
      </c>
      <c r="S341" s="35">
        <f t="shared" si="61"/>
        <v>64.917170360623459</v>
      </c>
    </row>
    <row r="342" spans="12:19" x14ac:dyDescent="0.25">
      <c r="L342" s="62">
        <v>3280</v>
      </c>
      <c r="M342" s="35">
        <f t="shared" si="59"/>
        <v>3280</v>
      </c>
      <c r="N342" s="35">
        <f t="shared" si="62"/>
        <v>0.37442922374429222</v>
      </c>
      <c r="O342" s="35">
        <f t="shared" si="63"/>
        <v>64.742928364839187</v>
      </c>
      <c r="P342" s="63">
        <f t="shared" si="64"/>
        <v>0.24472407873829183</v>
      </c>
      <c r="Q342" s="35">
        <f t="shared" si="60"/>
        <v>0.27335531925823187</v>
      </c>
      <c r="R342" s="35">
        <f t="shared" si="65"/>
        <v>72.317460317460316</v>
      </c>
      <c r="S342" s="35">
        <f t="shared" si="61"/>
        <v>64.742928364839187</v>
      </c>
    </row>
    <row r="343" spans="12:19" x14ac:dyDescent="0.25">
      <c r="L343" s="62">
        <v>3290</v>
      </c>
      <c r="M343" s="35">
        <f t="shared" si="59"/>
        <v>3290</v>
      </c>
      <c r="N343" s="35">
        <f t="shared" si="62"/>
        <v>0.37557077625570778</v>
      </c>
      <c r="O343" s="35">
        <f t="shared" si="63"/>
        <v>64.569065403844888</v>
      </c>
      <c r="P343" s="63">
        <f t="shared" si="64"/>
        <v>0.24406688799899945</v>
      </c>
      <c r="Q343" s="35">
        <f t="shared" si="60"/>
        <v>0.27335531925823187</v>
      </c>
      <c r="R343" s="35">
        <f t="shared" si="65"/>
        <v>72.317460317460316</v>
      </c>
      <c r="S343" s="35">
        <f t="shared" si="61"/>
        <v>64.569065403844888</v>
      </c>
    </row>
    <row r="344" spans="12:19" x14ac:dyDescent="0.25">
      <c r="L344" s="62">
        <v>3300</v>
      </c>
      <c r="M344" s="35">
        <f t="shared" si="59"/>
        <v>3300</v>
      </c>
      <c r="N344" s="35">
        <f t="shared" si="62"/>
        <v>0.37671232876712329</v>
      </c>
      <c r="O344" s="35">
        <f t="shared" si="63"/>
        <v>64.395579504780073</v>
      </c>
      <c r="P344" s="63">
        <f t="shared" si="64"/>
        <v>0.24341112252939523</v>
      </c>
      <c r="Q344" s="35">
        <f t="shared" si="60"/>
        <v>0.27335531925823187</v>
      </c>
      <c r="R344" s="35">
        <f t="shared" si="65"/>
        <v>72.317460317460316</v>
      </c>
      <c r="S344" s="35">
        <f t="shared" si="61"/>
        <v>64.395579504780073</v>
      </c>
    </row>
    <row r="345" spans="12:19" x14ac:dyDescent="0.25">
      <c r="L345" s="62">
        <v>3310</v>
      </c>
      <c r="M345" s="35">
        <f t="shared" si="59"/>
        <v>3310</v>
      </c>
      <c r="N345" s="35">
        <f t="shared" si="62"/>
        <v>0.37785388127853881</v>
      </c>
      <c r="O345" s="35">
        <f t="shared" si="63"/>
        <v>64.222468710993894</v>
      </c>
      <c r="P345" s="63">
        <f t="shared" si="64"/>
        <v>0.24275677493346559</v>
      </c>
      <c r="Q345" s="35">
        <f t="shared" si="60"/>
        <v>0.27335531925823187</v>
      </c>
      <c r="R345" s="35">
        <f t="shared" si="65"/>
        <v>72.317460317460316</v>
      </c>
      <c r="S345" s="35">
        <f t="shared" si="61"/>
        <v>64.222468710993894</v>
      </c>
    </row>
    <row r="346" spans="12:19" x14ac:dyDescent="0.25">
      <c r="L346" s="62">
        <v>3320</v>
      </c>
      <c r="M346" s="35">
        <f t="shared" si="59"/>
        <v>3320</v>
      </c>
      <c r="N346" s="35">
        <f t="shared" si="62"/>
        <v>0.37899543378995432</v>
      </c>
      <c r="O346" s="35">
        <f t="shared" si="63"/>
        <v>64.049731081863186</v>
      </c>
      <c r="P346" s="63">
        <f t="shared" si="64"/>
        <v>0.2421038378757806</v>
      </c>
      <c r="Q346" s="35">
        <f t="shared" si="60"/>
        <v>0.27335531925823187</v>
      </c>
      <c r="R346" s="35">
        <f t="shared" si="65"/>
        <v>72.317460317460316</v>
      </c>
      <c r="S346" s="35">
        <f t="shared" si="61"/>
        <v>64.049731081863186</v>
      </c>
    </row>
    <row r="347" spans="12:19" x14ac:dyDescent="0.25">
      <c r="L347" s="62">
        <v>3330</v>
      </c>
      <c r="M347" s="35">
        <f t="shared" si="59"/>
        <v>3330</v>
      </c>
      <c r="N347" s="35">
        <f t="shared" si="62"/>
        <v>0.38013698630136988</v>
      </c>
      <c r="O347" s="35">
        <f t="shared" si="63"/>
        <v>63.877364692613568</v>
      </c>
      <c r="P347" s="63">
        <f t="shared" si="64"/>
        <v>0.24145230408081764</v>
      </c>
      <c r="Q347" s="35">
        <f t="shared" si="60"/>
        <v>0.27335531925823187</v>
      </c>
      <c r="R347" s="35">
        <f t="shared" si="65"/>
        <v>72.317460317460316</v>
      </c>
      <c r="S347" s="35">
        <f t="shared" si="61"/>
        <v>63.877364692613568</v>
      </c>
    </row>
    <row r="348" spans="12:19" x14ac:dyDescent="0.25">
      <c r="L348" s="62">
        <v>3340</v>
      </c>
      <c r="M348" s="35">
        <f t="shared" si="59"/>
        <v>3340</v>
      </c>
      <c r="N348" s="35">
        <f t="shared" si="62"/>
        <v>0.38127853881278539</v>
      </c>
      <c r="O348" s="35">
        <f t="shared" si="63"/>
        <v>63.705367634142732</v>
      </c>
      <c r="P348" s="63">
        <f t="shared" si="64"/>
        <v>0.24080216633229357</v>
      </c>
      <c r="Q348" s="35">
        <f t="shared" si="60"/>
        <v>0.27335531925823187</v>
      </c>
      <c r="R348" s="35">
        <f t="shared" si="65"/>
        <v>72.317460317460316</v>
      </c>
      <c r="S348" s="35">
        <f t="shared" si="61"/>
        <v>63.705367634142732</v>
      </c>
    </row>
    <row r="349" spans="12:19" x14ac:dyDescent="0.25">
      <c r="L349" s="62">
        <v>3350</v>
      </c>
      <c r="M349" s="35">
        <f t="shared" si="59"/>
        <v>3350</v>
      </c>
      <c r="N349" s="35">
        <f t="shared" si="62"/>
        <v>0.38242009132420091</v>
      </c>
      <c r="O349" s="35">
        <f t="shared" si="63"/>
        <v>63.533738012846328</v>
      </c>
      <c r="P349" s="63">
        <f t="shared" si="64"/>
        <v>0.24015341747250651</v>
      </c>
      <c r="Q349" s="35">
        <f t="shared" si="60"/>
        <v>0.27335531925823187</v>
      </c>
      <c r="R349" s="35">
        <f t="shared" si="65"/>
        <v>72.317460317460316</v>
      </c>
      <c r="S349" s="35">
        <f t="shared" si="61"/>
        <v>63.533738012846328</v>
      </c>
    </row>
    <row r="350" spans="12:19" x14ac:dyDescent="0.25">
      <c r="L350" s="62">
        <v>3360</v>
      </c>
      <c r="M350" s="35">
        <f t="shared" si="59"/>
        <v>3360</v>
      </c>
      <c r="N350" s="35">
        <f t="shared" si="62"/>
        <v>0.38356164383561642</v>
      </c>
      <c r="O350" s="35">
        <f t="shared" si="63"/>
        <v>63.3624739504464</v>
      </c>
      <c r="P350" s="63">
        <f t="shared" si="64"/>
        <v>0.23950605040168738</v>
      </c>
      <c r="Q350" s="35">
        <f t="shared" si="60"/>
        <v>0.27335531925823187</v>
      </c>
      <c r="R350" s="35">
        <f t="shared" si="65"/>
        <v>72.317460317460316</v>
      </c>
      <c r="S350" s="35">
        <f t="shared" si="61"/>
        <v>63.3624739504464</v>
      </c>
    </row>
    <row r="351" spans="12:19" x14ac:dyDescent="0.25">
      <c r="L351" s="62">
        <v>3370</v>
      </c>
      <c r="M351" s="35">
        <f t="shared" si="59"/>
        <v>3370</v>
      </c>
      <c r="N351" s="35">
        <f t="shared" si="62"/>
        <v>0.38470319634703198</v>
      </c>
      <c r="O351" s="35">
        <f t="shared" si="63"/>
        <v>63.191573583822063</v>
      </c>
      <c r="P351" s="63">
        <f t="shared" si="64"/>
        <v>0.23886005807735977</v>
      </c>
      <c r="Q351" s="35">
        <f t="shared" si="60"/>
        <v>0.27335531925823187</v>
      </c>
      <c r="R351" s="35">
        <f t="shared" si="65"/>
        <v>72.317460317460316</v>
      </c>
      <c r="S351" s="35">
        <f t="shared" si="61"/>
        <v>63.191573583822063</v>
      </c>
    </row>
    <row r="352" spans="12:19" x14ac:dyDescent="0.25">
      <c r="L352" s="62">
        <v>3380</v>
      </c>
      <c r="M352" s="35">
        <f t="shared" si="59"/>
        <v>3380</v>
      </c>
      <c r="N352" s="35">
        <f t="shared" si="62"/>
        <v>0.38584474885844749</v>
      </c>
      <c r="O352" s="35">
        <f t="shared" si="63"/>
        <v>63.021035064842771</v>
      </c>
      <c r="P352" s="63">
        <f t="shared" si="64"/>
        <v>0.23821543351370988</v>
      </c>
      <c r="Q352" s="35">
        <f t="shared" si="60"/>
        <v>0.27335531925823187</v>
      </c>
      <c r="R352" s="35">
        <f t="shared" si="65"/>
        <v>72.317460317460316</v>
      </c>
      <c r="S352" s="35">
        <f t="shared" si="61"/>
        <v>63.021035064842771</v>
      </c>
    </row>
    <row r="353" spans="12:19" x14ac:dyDescent="0.25">
      <c r="L353" s="62">
        <v>3390</v>
      </c>
      <c r="M353" s="35">
        <f t="shared" si="59"/>
        <v>3390</v>
      </c>
      <c r="N353" s="35">
        <f t="shared" si="62"/>
        <v>0.38698630136986301</v>
      </c>
      <c r="O353" s="35">
        <f t="shared" si="63"/>
        <v>62.850856560203475</v>
      </c>
      <c r="P353" s="63">
        <f t="shared" si="64"/>
        <v>0.23757216978096329</v>
      </c>
      <c r="Q353" s="35">
        <f t="shared" si="60"/>
        <v>0.27335531925823187</v>
      </c>
      <c r="R353" s="35">
        <f t="shared" si="65"/>
        <v>72.317460317460316</v>
      </c>
      <c r="S353" s="35">
        <f t="shared" si="61"/>
        <v>62.850856560203475</v>
      </c>
    </row>
    <row r="354" spans="12:19" x14ac:dyDescent="0.25">
      <c r="L354" s="62">
        <v>3400</v>
      </c>
      <c r="M354" s="35">
        <f t="shared" si="59"/>
        <v>3400</v>
      </c>
      <c r="N354" s="35">
        <f t="shared" si="62"/>
        <v>0.38812785388127852</v>
      </c>
      <c r="O354" s="35">
        <f t="shared" si="63"/>
        <v>62.68103625126264</v>
      </c>
      <c r="P354" s="63">
        <f t="shared" si="64"/>
        <v>0.23693026000477269</v>
      </c>
      <c r="Q354" s="35">
        <f t="shared" si="60"/>
        <v>0.27335531925823187</v>
      </c>
      <c r="R354" s="35">
        <f t="shared" si="65"/>
        <v>72.317460317460316</v>
      </c>
      <c r="S354" s="35">
        <f t="shared" si="61"/>
        <v>62.68103625126264</v>
      </c>
    </row>
    <row r="355" spans="12:19" x14ac:dyDescent="0.25">
      <c r="L355" s="62">
        <v>3410</v>
      </c>
      <c r="M355" s="35">
        <f t="shared" si="59"/>
        <v>3410</v>
      </c>
      <c r="N355" s="35">
        <f t="shared" si="62"/>
        <v>0.38926940639269408</v>
      </c>
      <c r="O355" s="35">
        <f t="shared" si="63"/>
        <v>62.511572333882121</v>
      </c>
      <c r="P355" s="63">
        <f t="shared" si="64"/>
        <v>0.23628969736561267</v>
      </c>
      <c r="Q355" s="35">
        <f t="shared" si="60"/>
        <v>0.27335531925823187</v>
      </c>
      <c r="R355" s="35">
        <f t="shared" si="65"/>
        <v>72.317460317460316</v>
      </c>
      <c r="S355" s="35">
        <f t="shared" si="61"/>
        <v>62.511572333882121</v>
      </c>
    </row>
    <row r="356" spans="12:19" x14ac:dyDescent="0.25">
      <c r="L356" s="62">
        <v>3420</v>
      </c>
      <c r="M356" s="35">
        <f t="shared" si="59"/>
        <v>3420</v>
      </c>
      <c r="N356" s="35">
        <f t="shared" si="62"/>
        <v>0.3904109589041096</v>
      </c>
      <c r="O356" s="35">
        <f t="shared" si="63"/>
        <v>62.342463018269285</v>
      </c>
      <c r="P356" s="63">
        <f t="shared" si="64"/>
        <v>0.23565047509818293</v>
      </c>
      <c r="Q356" s="35">
        <f t="shared" si="60"/>
        <v>0.27335531925823187</v>
      </c>
      <c r="R356" s="35">
        <f t="shared" si="65"/>
        <v>72.317460317460316</v>
      </c>
      <c r="S356" s="35">
        <f t="shared" si="61"/>
        <v>62.342463018269285</v>
      </c>
    </row>
    <row r="357" spans="12:19" x14ac:dyDescent="0.25">
      <c r="L357" s="62">
        <v>3430</v>
      </c>
      <c r="M357" s="35">
        <f t="shared" si="59"/>
        <v>3430</v>
      </c>
      <c r="N357" s="35">
        <f t="shared" si="62"/>
        <v>0.39155251141552511</v>
      </c>
      <c r="O357" s="35">
        <f t="shared" si="63"/>
        <v>62.173706528821477</v>
      </c>
      <c r="P357" s="63">
        <f t="shared" si="64"/>
        <v>0.23501258649082035</v>
      </c>
      <c r="Q357" s="35">
        <f t="shared" si="60"/>
        <v>0.27335531925823187</v>
      </c>
      <c r="R357" s="35">
        <f t="shared" si="65"/>
        <v>72.317460317460316</v>
      </c>
      <c r="S357" s="35">
        <f t="shared" si="61"/>
        <v>62.173706528821477</v>
      </c>
    </row>
    <row r="358" spans="12:19" x14ac:dyDescent="0.25">
      <c r="L358" s="62">
        <v>3440</v>
      </c>
      <c r="M358" s="35">
        <f t="shared" si="59"/>
        <v>3440</v>
      </c>
      <c r="N358" s="35">
        <f t="shared" si="62"/>
        <v>0.39269406392694062</v>
      </c>
      <c r="O358" s="35">
        <f t="shared" si="63"/>
        <v>62.005301103972471</v>
      </c>
      <c r="P358" s="63">
        <f t="shared" si="64"/>
        <v>0.2343760248849186</v>
      </c>
      <c r="Q358" s="35">
        <f t="shared" si="60"/>
        <v>0.27335531925823187</v>
      </c>
      <c r="R358" s="35">
        <f t="shared" si="65"/>
        <v>72.317460317460316</v>
      </c>
      <c r="S358" s="35">
        <f t="shared" si="61"/>
        <v>62.005301103972471</v>
      </c>
    </row>
    <row r="359" spans="12:19" x14ac:dyDescent="0.25">
      <c r="L359" s="62">
        <v>3450</v>
      </c>
      <c r="M359" s="35">
        <f t="shared" si="59"/>
        <v>3450</v>
      </c>
      <c r="N359" s="35">
        <f t="shared" si="62"/>
        <v>0.39383561643835618</v>
      </c>
      <c r="O359" s="35">
        <f t="shared" si="63"/>
        <v>61.837244996041015</v>
      </c>
      <c r="P359" s="63">
        <f t="shared" si="64"/>
        <v>0.23374078367435569</v>
      </c>
      <c r="Q359" s="35">
        <f t="shared" si="60"/>
        <v>0.27335531925823187</v>
      </c>
      <c r="R359" s="35">
        <f t="shared" si="65"/>
        <v>72.317460317460316</v>
      </c>
      <c r="S359" s="35">
        <f t="shared" si="61"/>
        <v>61.837244996041015</v>
      </c>
    </row>
    <row r="360" spans="12:19" x14ac:dyDescent="0.25">
      <c r="L360" s="62">
        <v>3460</v>
      </c>
      <c r="M360" s="35">
        <f t="shared" si="59"/>
        <v>3460</v>
      </c>
      <c r="N360" s="35">
        <f t="shared" si="62"/>
        <v>0.3949771689497717</v>
      </c>
      <c r="O360" s="35">
        <f t="shared" si="63"/>
        <v>61.669536471081649</v>
      </c>
      <c r="P360" s="63">
        <f t="shared" si="64"/>
        <v>0.23310685630493</v>
      </c>
      <c r="Q360" s="35">
        <f t="shared" si="60"/>
        <v>0.27335531925823187</v>
      </c>
      <c r="R360" s="35">
        <f t="shared" si="65"/>
        <v>72.317460317460316</v>
      </c>
      <c r="S360" s="35">
        <f t="shared" si="61"/>
        <v>61.669536471081649</v>
      </c>
    </row>
    <row r="361" spans="12:19" x14ac:dyDescent="0.25">
      <c r="L361" s="62">
        <v>3470</v>
      </c>
      <c r="M361" s="35">
        <f t="shared" si="59"/>
        <v>3470</v>
      </c>
      <c r="N361" s="35">
        <f t="shared" si="62"/>
        <v>0.39611872146118721</v>
      </c>
      <c r="O361" s="35">
        <f t="shared" si="63"/>
        <v>61.502173808737275</v>
      </c>
      <c r="P361" s="63">
        <f t="shared" si="64"/>
        <v>0.23247423627380304</v>
      </c>
      <c r="Q361" s="35">
        <f t="shared" si="60"/>
        <v>0.27335531925823187</v>
      </c>
      <c r="R361" s="35">
        <f t="shared" si="65"/>
        <v>72.317460317460316</v>
      </c>
      <c r="S361" s="35">
        <f t="shared" si="61"/>
        <v>61.502173808737275</v>
      </c>
    </row>
    <row r="362" spans="12:19" x14ac:dyDescent="0.25">
      <c r="L362" s="62">
        <v>3480</v>
      </c>
      <c r="M362" s="35">
        <f t="shared" si="59"/>
        <v>3480</v>
      </c>
      <c r="N362" s="35">
        <f t="shared" si="62"/>
        <v>0.39726027397260272</v>
      </c>
      <c r="O362" s="35">
        <f t="shared" si="63"/>
        <v>61.335155302093852</v>
      </c>
      <c r="P362" s="63">
        <f t="shared" si="64"/>
        <v>0.23184291712895022</v>
      </c>
      <c r="Q362" s="35">
        <f t="shared" si="60"/>
        <v>0.27335531925823187</v>
      </c>
      <c r="R362" s="35">
        <f t="shared" si="65"/>
        <v>72.317460317460316</v>
      </c>
      <c r="S362" s="35">
        <f t="shared" si="61"/>
        <v>61.335155302093852</v>
      </c>
    </row>
    <row r="363" spans="12:19" x14ac:dyDescent="0.25">
      <c r="L363" s="62">
        <v>3490</v>
      </c>
      <c r="M363" s="35">
        <f t="shared" si="59"/>
        <v>3490</v>
      </c>
      <c r="N363" s="35">
        <f t="shared" si="62"/>
        <v>0.39840182648401828</v>
      </c>
      <c r="O363" s="35">
        <f t="shared" si="63"/>
        <v>61.168479257537157</v>
      </c>
      <c r="P363" s="63">
        <f t="shared" si="64"/>
        <v>0.23121289246861942</v>
      </c>
      <c r="Q363" s="35">
        <f t="shared" si="60"/>
        <v>0.27335531925823187</v>
      </c>
      <c r="R363" s="35">
        <f t="shared" si="65"/>
        <v>72.317460317460316</v>
      </c>
      <c r="S363" s="35">
        <f t="shared" si="61"/>
        <v>61.168479257537157</v>
      </c>
    </row>
    <row r="364" spans="12:19" x14ac:dyDescent="0.25">
      <c r="L364" s="62">
        <v>3500</v>
      </c>
      <c r="M364" s="35">
        <f t="shared" si="59"/>
        <v>3500</v>
      </c>
      <c r="N364" s="35">
        <f t="shared" si="62"/>
        <v>0.3995433789954338</v>
      </c>
      <c r="O364" s="35">
        <f t="shared" si="63"/>
        <v>61.002143994611316</v>
      </c>
      <c r="P364" s="63">
        <f t="shared" si="64"/>
        <v>0.23058415594079618</v>
      </c>
      <c r="Q364" s="35">
        <f t="shared" si="60"/>
        <v>0.27335531925823187</v>
      </c>
      <c r="R364" s="35">
        <f t="shared" si="65"/>
        <v>72.317460317460316</v>
      </c>
      <c r="S364" s="35">
        <f t="shared" si="61"/>
        <v>61.002143994611316</v>
      </c>
    </row>
    <row r="365" spans="12:19" x14ac:dyDescent="0.25">
      <c r="L365" s="62">
        <v>3510</v>
      </c>
      <c r="M365" s="35">
        <f t="shared" si="59"/>
        <v>3510</v>
      </c>
      <c r="N365" s="35">
        <f t="shared" si="62"/>
        <v>0.40068493150684931</v>
      </c>
      <c r="O365" s="35">
        <f t="shared" si="63"/>
        <v>60.83614784587926</v>
      </c>
      <c r="P365" s="63">
        <f t="shared" si="64"/>
        <v>0.22995670124267631</v>
      </c>
      <c r="Q365" s="35">
        <f t="shared" si="60"/>
        <v>0.27335531925823187</v>
      </c>
      <c r="R365" s="35">
        <f t="shared" si="65"/>
        <v>72.317460317460316</v>
      </c>
      <c r="S365" s="35">
        <f t="shared" si="61"/>
        <v>60.83614784587926</v>
      </c>
    </row>
    <row r="366" spans="12:19" x14ac:dyDescent="0.25">
      <c r="L366" s="62">
        <v>3520</v>
      </c>
      <c r="M366" s="35">
        <f t="shared" ref="M366:M429" si="66">IF(L366&gt;$B$8,$B$8,L366)</f>
        <v>3520</v>
      </c>
      <c r="N366" s="35">
        <f t="shared" si="62"/>
        <v>0.40182648401826482</v>
      </c>
      <c r="O366" s="35">
        <f t="shared" si="63"/>
        <v>60.670489156785301</v>
      </c>
      <c r="P366" s="63">
        <f t="shared" si="64"/>
        <v>0.22933052212014637</v>
      </c>
      <c r="Q366" s="35">
        <f t="shared" si="60"/>
        <v>0.27335531925823187</v>
      </c>
      <c r="R366" s="35">
        <f t="shared" si="65"/>
        <v>72.317460317460316</v>
      </c>
      <c r="S366" s="35">
        <f t="shared" si="61"/>
        <v>60.670489156785301</v>
      </c>
    </row>
    <row r="367" spans="12:19" x14ac:dyDescent="0.25">
      <c r="L367" s="62">
        <v>3530</v>
      </c>
      <c r="M367" s="35">
        <f t="shared" si="66"/>
        <v>3530</v>
      </c>
      <c r="N367" s="35">
        <f t="shared" si="62"/>
        <v>0.40296803652968038</v>
      </c>
      <c r="O367" s="35">
        <f t="shared" si="63"/>
        <v>60.505166285519039</v>
      </c>
      <c r="P367" s="63">
        <f t="shared" si="64"/>
        <v>0.22870561236726938</v>
      </c>
      <c r="Q367" s="35">
        <f t="shared" si="60"/>
        <v>0.27335531925823187</v>
      </c>
      <c r="R367" s="35">
        <f t="shared" si="65"/>
        <v>72.317460317460316</v>
      </c>
      <c r="S367" s="35">
        <f t="shared" si="61"/>
        <v>60.505166285519039</v>
      </c>
    </row>
    <row r="368" spans="12:19" x14ac:dyDescent="0.25">
      <c r="L368" s="62">
        <v>3540</v>
      </c>
      <c r="M368" s="35">
        <f t="shared" si="66"/>
        <v>3540</v>
      </c>
      <c r="N368" s="35">
        <f t="shared" si="62"/>
        <v>0.4041095890410959</v>
      </c>
      <c r="O368" s="35">
        <f t="shared" si="63"/>
        <v>60.34017760288166</v>
      </c>
      <c r="P368" s="63">
        <f t="shared" si="64"/>
        <v>0.22808196582577922</v>
      </c>
      <c r="Q368" s="35">
        <f t="shared" si="60"/>
        <v>0.27335531925823187</v>
      </c>
      <c r="R368" s="35">
        <f t="shared" si="65"/>
        <v>72.317460317460316</v>
      </c>
      <c r="S368" s="35">
        <f t="shared" si="61"/>
        <v>60.34017760288166</v>
      </c>
    </row>
    <row r="369" spans="12:19" x14ac:dyDescent="0.25">
      <c r="L369" s="62">
        <v>3550</v>
      </c>
      <c r="M369" s="35">
        <f t="shared" si="66"/>
        <v>3550</v>
      </c>
      <c r="N369" s="35">
        <f t="shared" si="62"/>
        <v>0.40525114155251141</v>
      </c>
      <c r="O369" s="35">
        <f t="shared" si="63"/>
        <v>60.175521492153628</v>
      </c>
      <c r="P369" s="63">
        <f t="shared" si="64"/>
        <v>0.2274595763845807</v>
      </c>
      <c r="Q369" s="35">
        <f t="shared" si="60"/>
        <v>0.27335531925823187</v>
      </c>
      <c r="R369" s="35">
        <f t="shared" si="65"/>
        <v>72.317460317460316</v>
      </c>
      <c r="S369" s="35">
        <f t="shared" si="61"/>
        <v>60.175521492153628</v>
      </c>
    </row>
    <row r="370" spans="12:19" x14ac:dyDescent="0.25">
      <c r="L370" s="62">
        <v>3560</v>
      </c>
      <c r="M370" s="35">
        <f t="shared" si="66"/>
        <v>3560</v>
      </c>
      <c r="N370" s="35">
        <f t="shared" si="62"/>
        <v>0.40639269406392692</v>
      </c>
      <c r="O370" s="35">
        <f t="shared" si="63"/>
        <v>60.011196348964177</v>
      </c>
      <c r="P370" s="63">
        <f t="shared" si="64"/>
        <v>0.22683843797925618</v>
      </c>
      <c r="Q370" s="35">
        <f t="shared" si="60"/>
        <v>0.27335531925823187</v>
      </c>
      <c r="R370" s="35">
        <f t="shared" si="65"/>
        <v>72.317460317460316</v>
      </c>
      <c r="S370" s="35">
        <f t="shared" si="61"/>
        <v>60.011196348964177</v>
      </c>
    </row>
    <row r="371" spans="12:19" x14ac:dyDescent="0.25">
      <c r="L371" s="62">
        <v>3570</v>
      </c>
      <c r="M371" s="35">
        <f t="shared" si="66"/>
        <v>3570</v>
      </c>
      <c r="N371" s="35">
        <f t="shared" si="62"/>
        <v>0.40753424657534248</v>
      </c>
      <c r="O371" s="35">
        <f t="shared" si="63"/>
        <v>59.847200581162795</v>
      </c>
      <c r="P371" s="63">
        <f t="shared" si="64"/>
        <v>0.22621854459157975</v>
      </c>
      <c r="Q371" s="35">
        <f t="shared" si="60"/>
        <v>0.27335531925823187</v>
      </c>
      <c r="R371" s="35">
        <f t="shared" si="65"/>
        <v>72.317460317460316</v>
      </c>
      <c r="S371" s="35">
        <f t="shared" si="61"/>
        <v>59.847200581162795</v>
      </c>
    </row>
    <row r="372" spans="12:19" x14ac:dyDescent="0.25">
      <c r="L372" s="62">
        <v>3580</v>
      </c>
      <c r="M372" s="35">
        <f t="shared" si="66"/>
        <v>3580</v>
      </c>
      <c r="N372" s="35">
        <f t="shared" si="62"/>
        <v>0.408675799086758</v>
      </c>
      <c r="O372" s="35">
        <f t="shared" si="63"/>
        <v>59.68353260869204</v>
      </c>
      <c r="P372" s="63">
        <f t="shared" si="64"/>
        <v>0.22559989024903659</v>
      </c>
      <c r="Q372" s="35">
        <f t="shared" si="60"/>
        <v>0.27335531925823187</v>
      </c>
      <c r="R372" s="35">
        <f t="shared" si="65"/>
        <v>72.317460317460316</v>
      </c>
      <c r="S372" s="35">
        <f t="shared" si="61"/>
        <v>59.68353260869204</v>
      </c>
    </row>
    <row r="373" spans="12:19" x14ac:dyDescent="0.25">
      <c r="L373" s="62">
        <v>3590</v>
      </c>
      <c r="M373" s="35">
        <f t="shared" si="66"/>
        <v>3590</v>
      </c>
      <c r="N373" s="35">
        <f t="shared" si="62"/>
        <v>0.40981735159817351</v>
      </c>
      <c r="O373" s="35">
        <f t="shared" si="63"/>
        <v>59.520190863462261</v>
      </c>
      <c r="P373" s="63">
        <f t="shared" si="64"/>
        <v>0.22498246902434926</v>
      </c>
      <c r="Q373" s="35">
        <f t="shared" si="60"/>
        <v>0.27335531925823187</v>
      </c>
      <c r="R373" s="35">
        <f t="shared" si="65"/>
        <v>72.317460317460316</v>
      </c>
      <c r="S373" s="35">
        <f t="shared" si="61"/>
        <v>59.520190863462261</v>
      </c>
    </row>
    <row r="374" spans="12:19" x14ac:dyDescent="0.25">
      <c r="L374" s="62">
        <v>3600</v>
      </c>
      <c r="M374" s="35">
        <f t="shared" si="66"/>
        <v>3600</v>
      </c>
      <c r="N374" s="35">
        <f t="shared" si="62"/>
        <v>0.41095890410958902</v>
      </c>
      <c r="O374" s="35">
        <f t="shared" si="63"/>
        <v>59.357173789227858</v>
      </c>
      <c r="P374" s="63">
        <f t="shared" si="64"/>
        <v>0.22436627503501017</v>
      </c>
      <c r="Q374" s="35">
        <f t="shared" si="60"/>
        <v>0.27335531925823187</v>
      </c>
      <c r="R374" s="35">
        <f t="shared" si="65"/>
        <v>72.317460317460316</v>
      </c>
      <c r="S374" s="35">
        <f t="shared" si="61"/>
        <v>59.357173789227858</v>
      </c>
    </row>
    <row r="375" spans="12:19" x14ac:dyDescent="0.25">
      <c r="L375" s="62">
        <v>3610</v>
      </c>
      <c r="M375" s="35">
        <f t="shared" si="66"/>
        <v>3610</v>
      </c>
      <c r="N375" s="35">
        <f t="shared" si="62"/>
        <v>0.41210045662100458</v>
      </c>
      <c r="O375" s="35">
        <f t="shared" si="63"/>
        <v>59.194479841465295</v>
      </c>
      <c r="P375" s="63">
        <f t="shared" si="64"/>
        <v>0.22375130244282027</v>
      </c>
      <c r="Q375" s="35">
        <f t="shared" si="60"/>
        <v>0.27335531925823187</v>
      </c>
      <c r="R375" s="35">
        <f t="shared" si="65"/>
        <v>72.317460317460316</v>
      </c>
      <c r="S375" s="35">
        <f t="shared" si="61"/>
        <v>59.194479841465295</v>
      </c>
    </row>
    <row r="376" spans="12:19" x14ac:dyDescent="0.25">
      <c r="L376" s="62">
        <v>3620</v>
      </c>
      <c r="M376" s="35">
        <f t="shared" si="66"/>
        <v>3620</v>
      </c>
      <c r="N376" s="35">
        <f t="shared" si="62"/>
        <v>0.4132420091324201</v>
      </c>
      <c r="O376" s="35">
        <f t="shared" si="63"/>
        <v>59.03210748725251</v>
      </c>
      <c r="P376" s="63">
        <f t="shared" si="64"/>
        <v>0.22313754545343345</v>
      </c>
      <c r="Q376" s="35">
        <f t="shared" si="60"/>
        <v>0.27335531925823187</v>
      </c>
      <c r="R376" s="35">
        <f t="shared" si="65"/>
        <v>72.317460317460316</v>
      </c>
      <c r="S376" s="35">
        <f t="shared" si="61"/>
        <v>59.03210748725251</v>
      </c>
    </row>
    <row r="377" spans="12:19" x14ac:dyDescent="0.25">
      <c r="L377" s="62">
        <v>3630</v>
      </c>
      <c r="M377" s="35">
        <f t="shared" si="66"/>
        <v>3630</v>
      </c>
      <c r="N377" s="35">
        <f t="shared" si="62"/>
        <v>0.41438356164383561</v>
      </c>
      <c r="O377" s="35">
        <f t="shared" si="63"/>
        <v>58.870055205150081</v>
      </c>
      <c r="P377" s="63">
        <f t="shared" si="64"/>
        <v>0.22252499831590711</v>
      </c>
      <c r="Q377" s="35">
        <f t="shared" si="60"/>
        <v>0.27335531925823187</v>
      </c>
      <c r="R377" s="35">
        <f t="shared" si="65"/>
        <v>72.317460317460316</v>
      </c>
      <c r="S377" s="35">
        <f t="shared" si="61"/>
        <v>58.870055205150081</v>
      </c>
    </row>
    <row r="378" spans="12:19" x14ac:dyDescent="0.25">
      <c r="L378" s="62">
        <v>3640</v>
      </c>
      <c r="M378" s="35">
        <f t="shared" si="66"/>
        <v>3640</v>
      </c>
      <c r="N378" s="35">
        <f t="shared" si="62"/>
        <v>0.41552511415525112</v>
      </c>
      <c r="O378" s="35">
        <f t="shared" si="63"/>
        <v>58.708321485083736</v>
      </c>
      <c r="P378" s="63">
        <f t="shared" si="64"/>
        <v>0.22191365532225826</v>
      </c>
      <c r="Q378" s="35">
        <f t="shared" si="60"/>
        <v>0.27335531925823187</v>
      </c>
      <c r="R378" s="35">
        <f t="shared" si="65"/>
        <v>72.317460317460316</v>
      </c>
      <c r="S378" s="35">
        <f t="shared" si="61"/>
        <v>58.708321485083736</v>
      </c>
    </row>
    <row r="379" spans="12:19" x14ac:dyDescent="0.25">
      <c r="L379" s="62">
        <v>3650</v>
      </c>
      <c r="M379" s="35">
        <f t="shared" si="66"/>
        <v>3650</v>
      </c>
      <c r="N379" s="35">
        <f t="shared" si="62"/>
        <v>0.41666666666666669</v>
      </c>
      <c r="O379" s="35">
        <f t="shared" si="63"/>
        <v>58.546904828228634</v>
      </c>
      <c r="P379" s="63">
        <f t="shared" si="64"/>
        <v>0.22130351080702604</v>
      </c>
      <c r="Q379" s="35">
        <f t="shared" si="60"/>
        <v>0.27335531925823187</v>
      </c>
      <c r="R379" s="35">
        <f t="shared" si="65"/>
        <v>72.317460317460316</v>
      </c>
      <c r="S379" s="35">
        <f t="shared" si="61"/>
        <v>58.546904828228634</v>
      </c>
    </row>
    <row r="380" spans="12:19" x14ac:dyDescent="0.25">
      <c r="L380" s="62">
        <v>3660</v>
      </c>
      <c r="M380" s="35">
        <f t="shared" si="66"/>
        <v>3660</v>
      </c>
      <c r="N380" s="35">
        <f t="shared" si="62"/>
        <v>0.4178082191780822</v>
      </c>
      <c r="O380" s="35">
        <f t="shared" si="63"/>
        <v>58.385803746894908</v>
      </c>
      <c r="P380" s="63">
        <f t="shared" si="64"/>
        <v>0.220694559146839</v>
      </c>
      <c r="Q380" s="35">
        <f t="shared" si="60"/>
        <v>0.27335531925823187</v>
      </c>
      <c r="R380" s="35">
        <f t="shared" si="65"/>
        <v>72.317460317460316</v>
      </c>
      <c r="S380" s="35">
        <f t="shared" si="61"/>
        <v>58.385803746894908</v>
      </c>
    </row>
    <row r="381" spans="12:19" x14ac:dyDescent="0.25">
      <c r="L381" s="62">
        <v>3670</v>
      </c>
      <c r="M381" s="35">
        <f t="shared" si="66"/>
        <v>3670</v>
      </c>
      <c r="N381" s="35">
        <f t="shared" si="62"/>
        <v>0.41894977168949771</v>
      </c>
      <c r="O381" s="35">
        <f t="shared" si="63"/>
        <v>58.225016764414789</v>
      </c>
      <c r="P381" s="63">
        <f t="shared" si="64"/>
        <v>0.2200867947599886</v>
      </c>
      <c r="Q381" s="35">
        <f t="shared" si="60"/>
        <v>0.27335531925823187</v>
      </c>
      <c r="R381" s="35">
        <f t="shared" si="65"/>
        <v>72.317460317460316</v>
      </c>
      <c r="S381" s="35">
        <f t="shared" si="61"/>
        <v>58.225016764414789</v>
      </c>
    </row>
    <row r="382" spans="12:19" x14ac:dyDescent="0.25">
      <c r="L382" s="62">
        <v>3680</v>
      </c>
      <c r="M382" s="35">
        <f t="shared" si="66"/>
        <v>3680</v>
      </c>
      <c r="N382" s="35">
        <f t="shared" si="62"/>
        <v>0.42009132420091322</v>
      </c>
      <c r="O382" s="35">
        <f t="shared" si="63"/>
        <v>58.064542415031163</v>
      </c>
      <c r="P382" s="63">
        <f t="shared" si="64"/>
        <v>0.21948021210600777</v>
      </c>
      <c r="Q382" s="35">
        <f t="shared" si="60"/>
        <v>0.27335531925823187</v>
      </c>
      <c r="R382" s="35">
        <f t="shared" si="65"/>
        <v>72.317460317460316</v>
      </c>
      <c r="S382" s="35">
        <f t="shared" si="61"/>
        <v>58.064542415031163</v>
      </c>
    </row>
    <row r="383" spans="12:19" x14ac:dyDescent="0.25">
      <c r="L383" s="62">
        <v>3690</v>
      </c>
      <c r="M383" s="35">
        <f t="shared" si="66"/>
        <v>3690</v>
      </c>
      <c r="N383" s="35">
        <f t="shared" si="62"/>
        <v>0.42123287671232879</v>
      </c>
      <c r="O383" s="35">
        <f t="shared" si="63"/>
        <v>57.904379243787574</v>
      </c>
      <c r="P383" s="63">
        <f t="shared" si="64"/>
        <v>0.2188748056852553</v>
      </c>
      <c r="Q383" s="35">
        <f t="shared" si="60"/>
        <v>0.27335531925823187</v>
      </c>
      <c r="R383" s="35">
        <f t="shared" si="65"/>
        <v>72.317460317460316</v>
      </c>
      <c r="S383" s="35">
        <f t="shared" si="61"/>
        <v>57.904379243787574</v>
      </c>
    </row>
    <row r="384" spans="12:19" x14ac:dyDescent="0.25">
      <c r="L384" s="62">
        <v>3700</v>
      </c>
      <c r="M384" s="35">
        <f t="shared" si="66"/>
        <v>3700</v>
      </c>
      <c r="N384" s="35">
        <f t="shared" si="62"/>
        <v>0.4223744292237443</v>
      </c>
      <c r="O384" s="35">
        <f t="shared" si="63"/>
        <v>57.744525806419624</v>
      </c>
      <c r="P384" s="63">
        <f t="shared" si="64"/>
        <v>0.21827057003850525</v>
      </c>
      <c r="Q384" s="35">
        <f t="shared" si="60"/>
        <v>0.27335531925823187</v>
      </c>
      <c r="R384" s="35">
        <f t="shared" si="65"/>
        <v>72.317460317460316</v>
      </c>
      <c r="S384" s="35">
        <f t="shared" si="61"/>
        <v>57.744525806419624</v>
      </c>
    </row>
    <row r="385" spans="12:19" x14ac:dyDescent="0.25">
      <c r="L385" s="62">
        <v>3710</v>
      </c>
      <c r="M385" s="35">
        <f t="shared" si="66"/>
        <v>3710</v>
      </c>
      <c r="N385" s="35">
        <f t="shared" si="62"/>
        <v>0.42351598173515981</v>
      </c>
      <c r="O385" s="35">
        <f t="shared" si="63"/>
        <v>57.584980669247656</v>
      </c>
      <c r="P385" s="63">
        <f t="shared" si="64"/>
        <v>0.21766749974654132</v>
      </c>
      <c r="Q385" s="35">
        <f t="shared" si="60"/>
        <v>0.27335531925823187</v>
      </c>
      <c r="R385" s="35">
        <f t="shared" si="65"/>
        <v>72.317460317460316</v>
      </c>
      <c r="S385" s="35">
        <f t="shared" si="61"/>
        <v>57.584980669247656</v>
      </c>
    </row>
    <row r="386" spans="12:19" x14ac:dyDescent="0.25">
      <c r="L386" s="62">
        <v>3720</v>
      </c>
      <c r="M386" s="35">
        <f t="shared" si="66"/>
        <v>3720</v>
      </c>
      <c r="N386" s="35">
        <f t="shared" si="62"/>
        <v>0.42465753424657532</v>
      </c>
      <c r="O386" s="35">
        <f t="shared" si="63"/>
        <v>57.425742409071063</v>
      </c>
      <c r="P386" s="63">
        <f t="shared" si="64"/>
        <v>0.21706558942975729</v>
      </c>
      <c r="Q386" s="35">
        <f t="shared" si="60"/>
        <v>0.27335531925823187</v>
      </c>
      <c r="R386" s="35">
        <f t="shared" si="65"/>
        <v>72.317460317460316</v>
      </c>
      <c r="S386" s="35">
        <f t="shared" si="61"/>
        <v>57.425742409071063</v>
      </c>
    </row>
    <row r="387" spans="12:19" x14ac:dyDescent="0.25">
      <c r="L387" s="62">
        <v>3730</v>
      </c>
      <c r="M387" s="35">
        <f t="shared" si="66"/>
        <v>3730</v>
      </c>
      <c r="N387" s="35">
        <f t="shared" si="62"/>
        <v>0.42579908675799089</v>
      </c>
      <c r="O387" s="35">
        <f t="shared" si="63"/>
        <v>57.266809613063494</v>
      </c>
      <c r="P387" s="63">
        <f t="shared" si="64"/>
        <v>0.21646483374776104</v>
      </c>
      <c r="Q387" s="35">
        <f t="shared" si="60"/>
        <v>0.27335531925823187</v>
      </c>
      <c r="R387" s="35">
        <f t="shared" si="65"/>
        <v>72.317460317460316</v>
      </c>
      <c r="S387" s="35">
        <f t="shared" si="61"/>
        <v>57.266809613063494</v>
      </c>
    </row>
    <row r="388" spans="12:19" x14ac:dyDescent="0.25">
      <c r="L388" s="62">
        <v>3740</v>
      </c>
      <c r="M388" s="35">
        <f t="shared" si="66"/>
        <v>3740</v>
      </c>
      <c r="N388" s="35">
        <f t="shared" si="62"/>
        <v>0.4269406392694064</v>
      </c>
      <c r="O388" s="35">
        <f t="shared" si="63"/>
        <v>57.108180878669906</v>
      </c>
      <c r="P388" s="63">
        <f t="shared" si="64"/>
        <v>0.21586522739898528</v>
      </c>
      <c r="Q388" s="35">
        <f t="shared" si="60"/>
        <v>0.27335531925823187</v>
      </c>
      <c r="R388" s="35">
        <f t="shared" si="65"/>
        <v>72.317460317460316</v>
      </c>
      <c r="S388" s="35">
        <f t="shared" si="61"/>
        <v>57.108180878669906</v>
      </c>
    </row>
    <row r="389" spans="12:19" x14ac:dyDescent="0.25">
      <c r="L389" s="62">
        <v>3750</v>
      </c>
      <c r="M389" s="35">
        <f t="shared" si="66"/>
        <v>3750</v>
      </c>
      <c r="N389" s="35">
        <f t="shared" si="62"/>
        <v>0.42808219178082191</v>
      </c>
      <c r="O389" s="35">
        <f t="shared" si="63"/>
        <v>56.949854813504487</v>
      </c>
      <c r="P389" s="63">
        <f t="shared" si="64"/>
        <v>0.21526676512030174</v>
      </c>
      <c r="Q389" s="35">
        <f t="shared" si="60"/>
        <v>0.27335531925823187</v>
      </c>
      <c r="R389" s="35">
        <f t="shared" si="65"/>
        <v>72.317460317460316</v>
      </c>
      <c r="S389" s="35">
        <f t="shared" si="61"/>
        <v>56.949854813504487</v>
      </c>
    </row>
    <row r="390" spans="12:19" x14ac:dyDescent="0.25">
      <c r="L390" s="62">
        <v>3760</v>
      </c>
      <c r="M390" s="35">
        <f t="shared" si="66"/>
        <v>3760</v>
      </c>
      <c r="N390" s="35">
        <f t="shared" si="62"/>
        <v>0.42922374429223742</v>
      </c>
      <c r="O390" s="35">
        <f t="shared" si="63"/>
        <v>56.791830035250157</v>
      </c>
      <c r="P390" s="63">
        <f t="shared" si="64"/>
        <v>0.21466944168664137</v>
      </c>
      <c r="Q390" s="35">
        <f t="shared" si="60"/>
        <v>0.27335531925823187</v>
      </c>
      <c r="R390" s="35">
        <f t="shared" si="65"/>
        <v>72.317460317460316</v>
      </c>
      <c r="S390" s="35">
        <f t="shared" si="61"/>
        <v>56.791830035250157</v>
      </c>
    </row>
    <row r="391" spans="12:19" x14ac:dyDescent="0.25">
      <c r="L391" s="62">
        <v>3770</v>
      </c>
      <c r="M391" s="35">
        <f t="shared" si="66"/>
        <v>3770</v>
      </c>
      <c r="N391" s="35">
        <f t="shared" si="62"/>
        <v>0.43036529680365299</v>
      </c>
      <c r="O391" s="35">
        <f t="shared" si="63"/>
        <v>56.634105171559042</v>
      </c>
      <c r="P391" s="63">
        <f t="shared" si="64"/>
        <v>0.21407325191061799</v>
      </c>
      <c r="Q391" s="35">
        <f t="shared" si="60"/>
        <v>0.27335531925823187</v>
      </c>
      <c r="R391" s="35">
        <f t="shared" si="65"/>
        <v>72.317460317460316</v>
      </c>
      <c r="S391" s="35">
        <f t="shared" si="61"/>
        <v>56.634105171559042</v>
      </c>
    </row>
    <row r="392" spans="12:19" x14ac:dyDescent="0.25">
      <c r="L392" s="62">
        <v>3780</v>
      </c>
      <c r="M392" s="35">
        <f t="shared" si="66"/>
        <v>3780</v>
      </c>
      <c r="N392" s="35">
        <f t="shared" si="62"/>
        <v>0.4315068493150685</v>
      </c>
      <c r="O392" s="35">
        <f t="shared" si="63"/>
        <v>56.476678859954475</v>
      </c>
      <c r="P392" s="63">
        <f t="shared" si="64"/>
        <v>0.21347819064215801</v>
      </c>
      <c r="Q392" s="35">
        <f t="shared" si="60"/>
        <v>0.27335531925823187</v>
      </c>
      <c r="R392" s="35">
        <f t="shared" si="65"/>
        <v>72.317460317460316</v>
      </c>
      <c r="S392" s="35">
        <f t="shared" si="61"/>
        <v>56.476678859954475</v>
      </c>
    </row>
    <row r="393" spans="12:19" x14ac:dyDescent="0.25">
      <c r="L393" s="62">
        <v>3790</v>
      </c>
      <c r="M393" s="35">
        <f t="shared" si="66"/>
        <v>3790</v>
      </c>
      <c r="N393" s="35">
        <f t="shared" si="62"/>
        <v>0.43264840182648401</v>
      </c>
      <c r="O393" s="35">
        <f t="shared" si="63"/>
        <v>56.319549747734065</v>
      </c>
      <c r="P393" s="63">
        <f t="shared" si="64"/>
        <v>0.21288425276813394</v>
      </c>
      <c r="Q393" s="35">
        <f t="shared" si="60"/>
        <v>0.27335531925823187</v>
      </c>
      <c r="R393" s="35">
        <f t="shared" si="65"/>
        <v>72.317460317460316</v>
      </c>
      <c r="S393" s="35">
        <f t="shared" si="61"/>
        <v>56.319549747734065</v>
      </c>
    </row>
    <row r="394" spans="12:19" x14ac:dyDescent="0.25">
      <c r="L394" s="62">
        <v>3800</v>
      </c>
      <c r="M394" s="35">
        <f t="shared" si="66"/>
        <v>3800</v>
      </c>
      <c r="N394" s="35">
        <f t="shared" si="62"/>
        <v>0.43378995433789952</v>
      </c>
      <c r="O394" s="35">
        <f t="shared" si="63"/>
        <v>56.162716491873951</v>
      </c>
      <c r="P394" s="63">
        <f t="shared" si="64"/>
        <v>0.2122914332120025</v>
      </c>
      <c r="Q394" s="35">
        <f t="shared" si="60"/>
        <v>0.27335531925823187</v>
      </c>
      <c r="R394" s="35">
        <f t="shared" si="65"/>
        <v>72.317460317460316</v>
      </c>
      <c r="S394" s="35">
        <f t="shared" si="61"/>
        <v>56.162716491873951</v>
      </c>
    </row>
    <row r="395" spans="12:19" x14ac:dyDescent="0.25">
      <c r="L395" s="62">
        <v>3810</v>
      </c>
      <c r="M395" s="35">
        <f t="shared" si="66"/>
        <v>3810</v>
      </c>
      <c r="N395" s="35">
        <f t="shared" si="62"/>
        <v>0.43493150684931509</v>
      </c>
      <c r="O395" s="35">
        <f t="shared" si="63"/>
        <v>56.006177758934321</v>
      </c>
      <c r="P395" s="63">
        <f t="shared" si="64"/>
        <v>0.21169972693344752</v>
      </c>
      <c r="Q395" s="35">
        <f t="shared" si="60"/>
        <v>0.27335531925823187</v>
      </c>
      <c r="R395" s="35">
        <f t="shared" si="65"/>
        <v>72.317460317460316</v>
      </c>
      <c r="S395" s="35">
        <f t="shared" si="61"/>
        <v>56.006177758934321</v>
      </c>
    </row>
    <row r="396" spans="12:19" x14ac:dyDescent="0.25">
      <c r="L396" s="62">
        <v>3820</v>
      </c>
      <c r="M396" s="35">
        <f t="shared" si="66"/>
        <v>3820</v>
      </c>
      <c r="N396" s="35">
        <f t="shared" si="62"/>
        <v>0.4360730593607306</v>
      </c>
      <c r="O396" s="35">
        <f t="shared" si="63"/>
        <v>55.849932224966082</v>
      </c>
      <c r="P396" s="63">
        <f t="shared" si="64"/>
        <v>0.21110912892802713</v>
      </c>
      <c r="Q396" s="35">
        <f t="shared" si="60"/>
        <v>0.27335531925823187</v>
      </c>
      <c r="R396" s="35">
        <f t="shared" si="65"/>
        <v>72.317460317460316</v>
      </c>
      <c r="S396" s="35">
        <f t="shared" si="61"/>
        <v>55.849932224966082</v>
      </c>
    </row>
    <row r="397" spans="12:19" x14ac:dyDescent="0.25">
      <c r="L397" s="62">
        <v>3830</v>
      </c>
      <c r="M397" s="35">
        <f t="shared" si="66"/>
        <v>3830</v>
      </c>
      <c r="N397" s="35">
        <f t="shared" si="62"/>
        <v>0.43721461187214611</v>
      </c>
      <c r="O397" s="35">
        <f t="shared" si="63"/>
        <v>55.693978575418647</v>
      </c>
      <c r="P397" s="63">
        <f t="shared" si="64"/>
        <v>0.21051963422682518</v>
      </c>
      <c r="Q397" s="35">
        <f t="shared" si="60"/>
        <v>0.27335531925823187</v>
      </c>
      <c r="R397" s="35">
        <f t="shared" si="65"/>
        <v>72.317460317460316</v>
      </c>
      <c r="S397" s="35">
        <f t="shared" si="61"/>
        <v>55.693978575418647</v>
      </c>
    </row>
    <row r="398" spans="12:19" x14ac:dyDescent="0.25">
      <c r="L398" s="62">
        <v>3840</v>
      </c>
      <c r="M398" s="35">
        <f t="shared" si="66"/>
        <v>3840</v>
      </c>
      <c r="N398" s="35">
        <f t="shared" si="62"/>
        <v>0.43835616438356162</v>
      </c>
      <c r="O398" s="35">
        <f t="shared" si="63"/>
        <v>55.538315505048828</v>
      </c>
      <c r="P398" s="63">
        <f t="shared" si="64"/>
        <v>0.2099312378961069</v>
      </c>
      <c r="Q398" s="35">
        <f t="shared" ref="Q398:Q461" si="67">IF(M398&lt;=$B$57,$B$50,0)</f>
        <v>0.27335531925823187</v>
      </c>
      <c r="R398" s="35">
        <f t="shared" si="65"/>
        <v>72.317460317460316</v>
      </c>
      <c r="S398" s="35">
        <f t="shared" ref="S398:S461" si="68">IF(O398&gt;$B$47,$B$47,O398)</f>
        <v>55.538315505048828</v>
      </c>
    </row>
    <row r="399" spans="12:19" x14ac:dyDescent="0.25">
      <c r="L399" s="62">
        <v>3850</v>
      </c>
      <c r="M399" s="35">
        <f t="shared" si="66"/>
        <v>3850</v>
      </c>
      <c r="N399" s="35">
        <f t="shared" ref="N399:N462" si="69">M399/$B$8</f>
        <v>0.43949771689497719</v>
      </c>
      <c r="O399" s="35">
        <f t="shared" ref="O399:O462" si="70">P399*$B$5</f>
        <v>55.382941717831009</v>
      </c>
      <c r="P399" s="63">
        <f t="shared" ref="P399:P462" si="71">IF(N399=1,0,1-$I$9*N399^$I$8)</f>
        <v>0.20934393503697935</v>
      </c>
      <c r="Q399" s="35">
        <f t="shared" si="67"/>
        <v>0.27335531925823187</v>
      </c>
      <c r="R399" s="35">
        <f t="shared" ref="R399:R462" si="72">Q399*$B$5</f>
        <v>72.317460317460316</v>
      </c>
      <c r="S399" s="35">
        <f t="shared" si="68"/>
        <v>55.382941717831009</v>
      </c>
    </row>
    <row r="400" spans="12:19" x14ac:dyDescent="0.25">
      <c r="L400" s="62">
        <v>3860</v>
      </c>
      <c r="M400" s="35">
        <f t="shared" si="66"/>
        <v>3860</v>
      </c>
      <c r="N400" s="35">
        <f t="shared" si="69"/>
        <v>0.4406392694063927</v>
      </c>
      <c r="O400" s="35">
        <f t="shared" si="70"/>
        <v>55.227855926868187</v>
      </c>
      <c r="P400" s="63">
        <f t="shared" si="71"/>
        <v>0.20875772078505517</v>
      </c>
      <c r="Q400" s="35">
        <f t="shared" si="67"/>
        <v>0.27335531925823187</v>
      </c>
      <c r="R400" s="35">
        <f t="shared" si="72"/>
        <v>72.317460317460316</v>
      </c>
      <c r="S400" s="35">
        <f t="shared" si="68"/>
        <v>55.227855926868187</v>
      </c>
    </row>
    <row r="401" spans="12:19" x14ac:dyDescent="0.25">
      <c r="L401" s="62">
        <v>3870</v>
      </c>
      <c r="M401" s="35">
        <f t="shared" si="66"/>
        <v>3870</v>
      </c>
      <c r="N401" s="35">
        <f t="shared" si="69"/>
        <v>0.44178082191780821</v>
      </c>
      <c r="O401" s="35">
        <f t="shared" si="70"/>
        <v>55.073056854304312</v>
      </c>
      <c r="P401" s="63">
        <f t="shared" si="71"/>
        <v>0.20817259031012114</v>
      </c>
      <c r="Q401" s="35">
        <f t="shared" si="67"/>
        <v>0.27335531925823187</v>
      </c>
      <c r="R401" s="35">
        <f t="shared" si="72"/>
        <v>72.317460317460316</v>
      </c>
      <c r="S401" s="35">
        <f t="shared" si="68"/>
        <v>55.073056854304312</v>
      </c>
    </row>
    <row r="402" spans="12:19" x14ac:dyDescent="0.25">
      <c r="L402" s="62">
        <v>3880</v>
      </c>
      <c r="M402" s="35">
        <f t="shared" si="66"/>
        <v>3880</v>
      </c>
      <c r="N402" s="35">
        <f t="shared" si="69"/>
        <v>0.44292237442922372</v>
      </c>
      <c r="O402" s="35">
        <f t="shared" si="70"/>
        <v>54.918543231237393</v>
      </c>
      <c r="P402" s="63">
        <f t="shared" si="71"/>
        <v>0.20758853881580996</v>
      </c>
      <c r="Q402" s="35">
        <f t="shared" si="67"/>
        <v>0.27335531925823187</v>
      </c>
      <c r="R402" s="35">
        <f t="shared" si="72"/>
        <v>72.317460317460316</v>
      </c>
      <c r="S402" s="35">
        <f t="shared" si="68"/>
        <v>54.918543231237393</v>
      </c>
    </row>
    <row r="403" spans="12:19" x14ac:dyDescent="0.25">
      <c r="L403" s="62">
        <v>3890</v>
      </c>
      <c r="M403" s="35">
        <f t="shared" si="66"/>
        <v>3890</v>
      </c>
      <c r="N403" s="35">
        <f t="shared" si="69"/>
        <v>0.44406392694063929</v>
      </c>
      <c r="O403" s="35">
        <f t="shared" si="70"/>
        <v>54.764313797634209</v>
      </c>
      <c r="P403" s="63">
        <f t="shared" si="71"/>
        <v>0.20700556153927752</v>
      </c>
      <c r="Q403" s="35">
        <f t="shared" si="67"/>
        <v>0.27335531925823187</v>
      </c>
      <c r="R403" s="35">
        <f t="shared" si="72"/>
        <v>72.317460317460316</v>
      </c>
      <c r="S403" s="35">
        <f t="shared" si="68"/>
        <v>54.764313797634209</v>
      </c>
    </row>
    <row r="404" spans="12:19" x14ac:dyDescent="0.25">
      <c r="L404" s="62">
        <v>3900</v>
      </c>
      <c r="M404" s="35">
        <f t="shared" si="66"/>
        <v>3900</v>
      </c>
      <c r="N404" s="35">
        <f t="shared" si="69"/>
        <v>0.4452054794520548</v>
      </c>
      <c r="O404" s="35">
        <f t="shared" si="70"/>
        <v>54.610367302245322</v>
      </c>
      <c r="P404" s="63">
        <f t="shared" si="71"/>
        <v>0.20642365375088201</v>
      </c>
      <c r="Q404" s="35">
        <f t="shared" si="67"/>
        <v>0.27335531925823187</v>
      </c>
      <c r="R404" s="35">
        <f t="shared" si="72"/>
        <v>72.317460317460316</v>
      </c>
      <c r="S404" s="35">
        <f t="shared" si="68"/>
        <v>54.610367302245322</v>
      </c>
    </row>
    <row r="405" spans="12:19" x14ac:dyDescent="0.25">
      <c r="L405" s="62">
        <v>3910</v>
      </c>
      <c r="M405" s="35">
        <f t="shared" si="66"/>
        <v>3910</v>
      </c>
      <c r="N405" s="35">
        <f t="shared" si="69"/>
        <v>0.44634703196347031</v>
      </c>
      <c r="O405" s="35">
        <f t="shared" si="70"/>
        <v>54.45670250252185</v>
      </c>
      <c r="P405" s="63">
        <f t="shared" si="71"/>
        <v>0.20584281075386901</v>
      </c>
      <c r="Q405" s="35">
        <f t="shared" si="67"/>
        <v>0.27335531925823187</v>
      </c>
      <c r="R405" s="35">
        <f t="shared" si="72"/>
        <v>72.317460317460316</v>
      </c>
      <c r="S405" s="35">
        <f t="shared" si="68"/>
        <v>54.45670250252185</v>
      </c>
    </row>
    <row r="406" spans="12:19" x14ac:dyDescent="0.25">
      <c r="L406" s="62">
        <v>3920</v>
      </c>
      <c r="M406" s="35">
        <f t="shared" si="66"/>
        <v>3920</v>
      </c>
      <c r="N406" s="35">
        <f t="shared" si="69"/>
        <v>0.44748858447488582</v>
      </c>
      <c r="O406" s="35">
        <f t="shared" si="70"/>
        <v>54.303318164532563</v>
      </c>
      <c r="P406" s="63">
        <f t="shared" si="71"/>
        <v>0.20526302788405837</v>
      </c>
      <c r="Q406" s="35">
        <f t="shared" si="67"/>
        <v>0.27335531925823187</v>
      </c>
      <c r="R406" s="35">
        <f t="shared" si="72"/>
        <v>72.317460317460316</v>
      </c>
      <c r="S406" s="35">
        <f t="shared" si="68"/>
        <v>54.303318164532563</v>
      </c>
    </row>
    <row r="407" spans="12:19" x14ac:dyDescent="0.25">
      <c r="L407" s="62">
        <v>3930</v>
      </c>
      <c r="M407" s="35">
        <f t="shared" si="66"/>
        <v>3930</v>
      </c>
      <c r="N407" s="35">
        <f t="shared" si="69"/>
        <v>0.44863013698630139</v>
      </c>
      <c r="O407" s="35">
        <f t="shared" si="70"/>
        <v>54.150213062882536</v>
      </c>
      <c r="P407" s="63">
        <f t="shared" si="71"/>
        <v>0.20468430050953657</v>
      </c>
      <c r="Q407" s="35">
        <f t="shared" si="67"/>
        <v>0.27335531925823187</v>
      </c>
      <c r="R407" s="35">
        <f t="shared" si="72"/>
        <v>72.317460317460316</v>
      </c>
      <c r="S407" s="35">
        <f t="shared" si="68"/>
        <v>54.150213062882536</v>
      </c>
    </row>
    <row r="408" spans="12:19" x14ac:dyDescent="0.25">
      <c r="L408" s="62">
        <v>3940</v>
      </c>
      <c r="M408" s="35">
        <f t="shared" si="66"/>
        <v>3940</v>
      </c>
      <c r="N408" s="35">
        <f t="shared" si="69"/>
        <v>0.4497716894977169</v>
      </c>
      <c r="O408" s="35">
        <f t="shared" si="70"/>
        <v>53.997385980632494</v>
      </c>
      <c r="P408" s="63">
        <f t="shared" si="71"/>
        <v>0.20410662403035196</v>
      </c>
      <c r="Q408" s="35">
        <f t="shared" si="67"/>
        <v>0.27335531925823187</v>
      </c>
      <c r="R408" s="35">
        <f t="shared" si="72"/>
        <v>72.317460317460316</v>
      </c>
      <c r="S408" s="35">
        <f t="shared" si="68"/>
        <v>53.997385980632494</v>
      </c>
    </row>
    <row r="409" spans="12:19" x14ac:dyDescent="0.25">
      <c r="L409" s="62">
        <v>3950</v>
      </c>
      <c r="M409" s="35">
        <f t="shared" si="66"/>
        <v>3950</v>
      </c>
      <c r="N409" s="35">
        <f t="shared" si="69"/>
        <v>0.45091324200913241</v>
      </c>
      <c r="O409" s="35">
        <f t="shared" si="70"/>
        <v>53.844835709219083</v>
      </c>
      <c r="P409" s="63">
        <f t="shared" si="71"/>
        <v>0.20352999387821324</v>
      </c>
      <c r="Q409" s="35">
        <f t="shared" si="67"/>
        <v>0.27335531925823187</v>
      </c>
      <c r="R409" s="35">
        <f t="shared" si="72"/>
        <v>72.317460317460316</v>
      </c>
      <c r="S409" s="35">
        <f t="shared" si="68"/>
        <v>53.844835709219083</v>
      </c>
    </row>
    <row r="410" spans="12:19" x14ac:dyDescent="0.25">
      <c r="L410" s="62">
        <v>3960</v>
      </c>
      <c r="M410" s="35">
        <f t="shared" si="66"/>
        <v>3960</v>
      </c>
      <c r="N410" s="35">
        <f t="shared" si="69"/>
        <v>0.45205479452054792</v>
      </c>
      <c r="O410" s="35">
        <f t="shared" si="70"/>
        <v>53.692561048376263</v>
      </c>
      <c r="P410" s="63">
        <f t="shared" si="71"/>
        <v>0.20295440551619248</v>
      </c>
      <c r="Q410" s="35">
        <f t="shared" si="67"/>
        <v>0.27335531925823187</v>
      </c>
      <c r="R410" s="35">
        <f t="shared" si="72"/>
        <v>72.317460317460316</v>
      </c>
      <c r="S410" s="35">
        <f t="shared" si="68"/>
        <v>53.692561048376263</v>
      </c>
    </row>
    <row r="411" spans="12:19" x14ac:dyDescent="0.25">
      <c r="L411" s="62">
        <v>3970</v>
      </c>
      <c r="M411" s="35">
        <f t="shared" si="66"/>
        <v>3970</v>
      </c>
      <c r="N411" s="35">
        <f t="shared" si="69"/>
        <v>0.45319634703196349</v>
      </c>
      <c r="O411" s="35">
        <f t="shared" si="70"/>
        <v>53.540560806057599</v>
      </c>
      <c r="P411" s="63">
        <f t="shared" si="71"/>
        <v>0.20237985443843132</v>
      </c>
      <c r="Q411" s="35">
        <f t="shared" si="67"/>
        <v>0.27335531925823187</v>
      </c>
      <c r="R411" s="35">
        <f t="shared" si="72"/>
        <v>72.317460317460316</v>
      </c>
      <c r="S411" s="35">
        <f t="shared" si="68"/>
        <v>53.540560806057599</v>
      </c>
    </row>
    <row r="412" spans="12:19" x14ac:dyDescent="0.25">
      <c r="L412" s="62">
        <v>3980</v>
      </c>
      <c r="M412" s="35">
        <f t="shared" si="66"/>
        <v>3980</v>
      </c>
      <c r="N412" s="35">
        <f t="shared" si="69"/>
        <v>0.454337899543379</v>
      </c>
      <c r="O412" s="35">
        <f t="shared" si="70"/>
        <v>53.388833798359258</v>
      </c>
      <c r="P412" s="63">
        <f t="shared" si="71"/>
        <v>0.20180633616984989</v>
      </c>
      <c r="Q412" s="35">
        <f t="shared" si="67"/>
        <v>0.27335531925823187</v>
      </c>
      <c r="R412" s="35">
        <f t="shared" si="72"/>
        <v>72.317460317460316</v>
      </c>
      <c r="S412" s="35">
        <f t="shared" si="68"/>
        <v>53.388833798359258</v>
      </c>
    </row>
    <row r="413" spans="12:19" x14ac:dyDescent="0.25">
      <c r="L413" s="62">
        <v>3990</v>
      </c>
      <c r="M413" s="35">
        <f t="shared" si="66"/>
        <v>3990</v>
      </c>
      <c r="N413" s="35">
        <f t="shared" si="69"/>
        <v>0.45547945205479451</v>
      </c>
      <c r="O413" s="35">
        <f t="shared" si="70"/>
        <v>53.237378849444283</v>
      </c>
      <c r="P413" s="63">
        <f t="shared" si="71"/>
        <v>0.20123384626586061</v>
      </c>
      <c r="Q413" s="35">
        <f t="shared" si="67"/>
        <v>0.27335531925823187</v>
      </c>
      <c r="R413" s="35">
        <f t="shared" si="72"/>
        <v>72.317460317460316</v>
      </c>
      <c r="S413" s="35">
        <f t="shared" si="68"/>
        <v>53.237378849444283</v>
      </c>
    </row>
    <row r="414" spans="12:19" x14ac:dyDescent="0.25">
      <c r="L414" s="62">
        <v>4000</v>
      </c>
      <c r="M414" s="35">
        <f t="shared" si="66"/>
        <v>4000</v>
      </c>
      <c r="N414" s="35">
        <f t="shared" si="69"/>
        <v>0.45662100456621002</v>
      </c>
      <c r="O414" s="35">
        <f t="shared" si="70"/>
        <v>53.086194791467413</v>
      </c>
      <c r="P414" s="63">
        <f t="shared" si="71"/>
        <v>0.20066238031208394</v>
      </c>
      <c r="Q414" s="35">
        <f t="shared" si="67"/>
        <v>0.27335531925823187</v>
      </c>
      <c r="R414" s="35">
        <f t="shared" si="72"/>
        <v>72.317460317460316</v>
      </c>
      <c r="S414" s="35">
        <f t="shared" si="68"/>
        <v>53.086194791467413</v>
      </c>
    </row>
    <row r="415" spans="12:19" x14ac:dyDescent="0.25">
      <c r="L415" s="62">
        <v>4010</v>
      </c>
      <c r="M415" s="35">
        <f t="shared" si="66"/>
        <v>4010</v>
      </c>
      <c r="N415" s="35">
        <f t="shared" si="69"/>
        <v>0.45776255707762559</v>
      </c>
      <c r="O415" s="35">
        <f t="shared" si="70"/>
        <v>52.935280464501012</v>
      </c>
      <c r="P415" s="63">
        <f t="shared" si="71"/>
        <v>0.20009193392406854</v>
      </c>
      <c r="Q415" s="35">
        <f t="shared" si="67"/>
        <v>0.27335531925823187</v>
      </c>
      <c r="R415" s="35">
        <f t="shared" si="72"/>
        <v>72.317460317460316</v>
      </c>
      <c r="S415" s="35">
        <f t="shared" si="68"/>
        <v>52.935280464501012</v>
      </c>
    </row>
    <row r="416" spans="12:19" x14ac:dyDescent="0.25">
      <c r="L416" s="62">
        <v>4020</v>
      </c>
      <c r="M416" s="35">
        <f t="shared" si="66"/>
        <v>4020</v>
      </c>
      <c r="N416" s="35">
        <f t="shared" si="69"/>
        <v>0.4589041095890411</v>
      </c>
      <c r="O416" s="35">
        <f t="shared" si="70"/>
        <v>52.784634716461838</v>
      </c>
      <c r="P416" s="63">
        <f t="shared" si="71"/>
        <v>0.19952250274701433</v>
      </c>
      <c r="Q416" s="35">
        <f t="shared" si="67"/>
        <v>0.27335531925823187</v>
      </c>
      <c r="R416" s="35">
        <f t="shared" si="72"/>
        <v>72.317460317460316</v>
      </c>
      <c r="S416" s="35">
        <f t="shared" si="68"/>
        <v>52.784634716461838</v>
      </c>
    </row>
    <row r="417" spans="12:19" x14ac:dyDescent="0.25">
      <c r="L417" s="62">
        <v>4030</v>
      </c>
      <c r="M417" s="35">
        <f t="shared" si="66"/>
        <v>4030</v>
      </c>
      <c r="N417" s="35">
        <f t="shared" si="69"/>
        <v>0.46004566210045661</v>
      </c>
      <c r="O417" s="35">
        <f t="shared" si="70"/>
        <v>52.634256403038499</v>
      </c>
      <c r="P417" s="63">
        <f t="shared" si="71"/>
        <v>0.19895408245549828</v>
      </c>
      <c r="Q417" s="35">
        <f t="shared" si="67"/>
        <v>0.27335531925823187</v>
      </c>
      <c r="R417" s="35">
        <f t="shared" si="72"/>
        <v>72.317460317460316</v>
      </c>
      <c r="S417" s="35">
        <f t="shared" si="68"/>
        <v>52.634256403038499</v>
      </c>
    </row>
    <row r="418" spans="12:19" x14ac:dyDescent="0.25">
      <c r="L418" s="62">
        <v>4040</v>
      </c>
      <c r="M418" s="35">
        <f t="shared" si="66"/>
        <v>4040</v>
      </c>
      <c r="N418" s="35">
        <f t="shared" si="69"/>
        <v>0.46118721461187212</v>
      </c>
      <c r="O418" s="35">
        <f t="shared" si="70"/>
        <v>52.484144387619978</v>
      </c>
      <c r="P418" s="63">
        <f t="shared" si="71"/>
        <v>0.19838666875320432</v>
      </c>
      <c r="Q418" s="35">
        <f t="shared" si="67"/>
        <v>0.27335531925823187</v>
      </c>
      <c r="R418" s="35">
        <f t="shared" si="72"/>
        <v>72.317460317460316</v>
      </c>
      <c r="S418" s="35">
        <f t="shared" si="68"/>
        <v>52.484144387619978</v>
      </c>
    </row>
    <row r="419" spans="12:19" x14ac:dyDescent="0.25">
      <c r="L419" s="62">
        <v>4050</v>
      </c>
      <c r="M419" s="35">
        <f t="shared" si="66"/>
        <v>4050</v>
      </c>
      <c r="N419" s="35">
        <f t="shared" si="69"/>
        <v>0.46232876712328769</v>
      </c>
      <c r="O419" s="35">
        <f t="shared" si="70"/>
        <v>52.334297541224998</v>
      </c>
      <c r="P419" s="63">
        <f t="shared" si="71"/>
        <v>0.19782025737265629</v>
      </c>
      <c r="Q419" s="35">
        <f t="shared" si="67"/>
        <v>0.27335531925823187</v>
      </c>
      <c r="R419" s="35">
        <f t="shared" si="72"/>
        <v>72.317460317460316</v>
      </c>
      <c r="S419" s="35">
        <f t="shared" si="68"/>
        <v>52.334297541224998</v>
      </c>
    </row>
    <row r="420" spans="12:19" x14ac:dyDescent="0.25">
      <c r="L420" s="62">
        <v>4060</v>
      </c>
      <c r="M420" s="35">
        <f t="shared" si="66"/>
        <v>4060</v>
      </c>
      <c r="N420" s="35">
        <f t="shared" si="69"/>
        <v>0.4634703196347032</v>
      </c>
      <c r="O420" s="35">
        <f t="shared" si="70"/>
        <v>52.184714742431822</v>
      </c>
      <c r="P420" s="63">
        <f t="shared" si="71"/>
        <v>0.19725484407495264</v>
      </c>
      <c r="Q420" s="35">
        <f t="shared" si="67"/>
        <v>0.27335531925823187</v>
      </c>
      <c r="R420" s="35">
        <f t="shared" si="72"/>
        <v>72.317460317460316</v>
      </c>
      <c r="S420" s="35">
        <f t="shared" si="68"/>
        <v>52.184714742431822</v>
      </c>
    </row>
    <row r="421" spans="12:19" x14ac:dyDescent="0.25">
      <c r="L421" s="62">
        <v>4070</v>
      </c>
      <c r="M421" s="35">
        <f t="shared" si="66"/>
        <v>4070</v>
      </c>
      <c r="N421" s="35">
        <f t="shared" si="69"/>
        <v>0.46461187214611871</v>
      </c>
      <c r="O421" s="35">
        <f t="shared" si="70"/>
        <v>52.035394877309479</v>
      </c>
      <c r="P421" s="63">
        <f t="shared" si="71"/>
        <v>0.19669042464950637</v>
      </c>
      <c r="Q421" s="35">
        <f t="shared" si="67"/>
        <v>0.27335531925823187</v>
      </c>
      <c r="R421" s="35">
        <f t="shared" si="72"/>
        <v>72.317460317460316</v>
      </c>
      <c r="S421" s="35">
        <f t="shared" si="68"/>
        <v>52.035394877309479</v>
      </c>
    </row>
    <row r="422" spans="12:19" x14ac:dyDescent="0.25">
      <c r="L422" s="62">
        <v>4080</v>
      </c>
      <c r="M422" s="35">
        <f t="shared" si="66"/>
        <v>4080</v>
      </c>
      <c r="N422" s="35">
        <f t="shared" si="69"/>
        <v>0.46575342465753422</v>
      </c>
      <c r="O422" s="35">
        <f t="shared" si="70"/>
        <v>51.886336839349219</v>
      </c>
      <c r="P422" s="63">
        <f t="shared" si="71"/>
        <v>0.19612699491378605</v>
      </c>
      <c r="Q422" s="35">
        <f t="shared" si="67"/>
        <v>0.27335531925823187</v>
      </c>
      <c r="R422" s="35">
        <f t="shared" si="72"/>
        <v>72.317460317460316</v>
      </c>
      <c r="S422" s="35">
        <f t="shared" si="68"/>
        <v>51.886336839349219</v>
      </c>
    </row>
    <row r="423" spans="12:19" x14ac:dyDescent="0.25">
      <c r="L423" s="62">
        <v>4090</v>
      </c>
      <c r="M423" s="35">
        <f t="shared" si="66"/>
        <v>4090</v>
      </c>
      <c r="N423" s="35">
        <f t="shared" si="69"/>
        <v>0.46689497716894979</v>
      </c>
      <c r="O423" s="35">
        <f t="shared" si="70"/>
        <v>51.737539529397161</v>
      </c>
      <c r="P423" s="63">
        <f t="shared" si="71"/>
        <v>0.19556455071306111</v>
      </c>
      <c r="Q423" s="35">
        <f t="shared" si="67"/>
        <v>0.27335531925823187</v>
      </c>
      <c r="R423" s="35">
        <f t="shared" si="72"/>
        <v>72.317460317460316</v>
      </c>
      <c r="S423" s="35">
        <f t="shared" si="68"/>
        <v>51.737539529397161</v>
      </c>
    </row>
    <row r="424" spans="12:19" x14ac:dyDescent="0.25">
      <c r="L424" s="62">
        <v>4100</v>
      </c>
      <c r="M424" s="35">
        <f t="shared" si="66"/>
        <v>4100</v>
      </c>
      <c r="N424" s="35">
        <f t="shared" si="69"/>
        <v>0.4680365296803653</v>
      </c>
      <c r="O424" s="35">
        <f t="shared" si="70"/>
        <v>51.589001855587476</v>
      </c>
      <c r="P424" s="63">
        <f t="shared" si="71"/>
        <v>0.19500308792014942</v>
      </c>
      <c r="Q424" s="35">
        <f t="shared" si="67"/>
        <v>0.27335531925823187</v>
      </c>
      <c r="R424" s="35">
        <f t="shared" si="72"/>
        <v>72.317460317460316</v>
      </c>
      <c r="S424" s="35">
        <f t="shared" si="68"/>
        <v>51.589001855587476</v>
      </c>
    </row>
    <row r="425" spans="12:19" x14ac:dyDescent="0.25">
      <c r="L425" s="62">
        <v>4110</v>
      </c>
      <c r="M425" s="35">
        <f t="shared" si="66"/>
        <v>4110</v>
      </c>
      <c r="N425" s="35">
        <f t="shared" si="69"/>
        <v>0.46917808219178081</v>
      </c>
      <c r="O425" s="35">
        <f t="shared" si="70"/>
        <v>51.440722733276431</v>
      </c>
      <c r="P425" s="63">
        <f t="shared" si="71"/>
        <v>0.19444260243516787</v>
      </c>
      <c r="Q425" s="35">
        <f t="shared" si="67"/>
        <v>0.27335531925823187</v>
      </c>
      <c r="R425" s="35">
        <f t="shared" si="72"/>
        <v>72.317460317460316</v>
      </c>
      <c r="S425" s="35">
        <f t="shared" si="68"/>
        <v>51.440722733276431</v>
      </c>
    </row>
    <row r="426" spans="12:19" x14ac:dyDescent="0.25">
      <c r="L426" s="62">
        <v>4120</v>
      </c>
      <c r="M426" s="35">
        <f t="shared" si="66"/>
        <v>4120</v>
      </c>
      <c r="N426" s="35">
        <f t="shared" si="69"/>
        <v>0.47031963470319632</v>
      </c>
      <c r="O426" s="35">
        <f t="shared" si="70"/>
        <v>51.292701084977189</v>
      </c>
      <c r="P426" s="63">
        <f t="shared" si="71"/>
        <v>0.19388309018528593</v>
      </c>
      <c r="Q426" s="35">
        <f t="shared" si="67"/>
        <v>0.27335531925823187</v>
      </c>
      <c r="R426" s="35">
        <f t="shared" si="72"/>
        <v>72.317460317460316</v>
      </c>
      <c r="S426" s="35">
        <f t="shared" si="68"/>
        <v>51.292701084977189</v>
      </c>
    </row>
    <row r="427" spans="12:19" x14ac:dyDescent="0.25">
      <c r="L427" s="62">
        <v>4130</v>
      </c>
      <c r="M427" s="35">
        <f t="shared" si="66"/>
        <v>4130</v>
      </c>
      <c r="N427" s="35">
        <f t="shared" si="69"/>
        <v>0.47146118721461189</v>
      </c>
      <c r="O427" s="35">
        <f t="shared" si="70"/>
        <v>51.144935840295325</v>
      </c>
      <c r="P427" s="63">
        <f t="shared" si="71"/>
        <v>0.19332454712448199</v>
      </c>
      <c r="Q427" s="35">
        <f t="shared" si="67"/>
        <v>0.27335531925823187</v>
      </c>
      <c r="R427" s="35">
        <f t="shared" si="72"/>
        <v>72.317460317460316</v>
      </c>
      <c r="S427" s="35">
        <f t="shared" si="68"/>
        <v>51.144935840295325</v>
      </c>
    </row>
    <row r="428" spans="12:19" x14ac:dyDescent="0.25">
      <c r="L428" s="62">
        <v>4140</v>
      </c>
      <c r="M428" s="35">
        <f t="shared" si="66"/>
        <v>4140</v>
      </c>
      <c r="N428" s="35">
        <f t="shared" si="69"/>
        <v>0.4726027397260274</v>
      </c>
      <c r="O428" s="35">
        <f t="shared" si="70"/>
        <v>50.997425935865188</v>
      </c>
      <c r="P428" s="63">
        <f t="shared" si="71"/>
        <v>0.19276696923330272</v>
      </c>
      <c r="Q428" s="35">
        <f t="shared" si="67"/>
        <v>0.27335531925823187</v>
      </c>
      <c r="R428" s="35">
        <f t="shared" si="72"/>
        <v>72.317460317460316</v>
      </c>
      <c r="S428" s="35">
        <f t="shared" si="68"/>
        <v>50.997425935865188</v>
      </c>
    </row>
    <row r="429" spans="12:19" x14ac:dyDescent="0.25">
      <c r="L429" s="62">
        <v>4150</v>
      </c>
      <c r="M429" s="35">
        <f t="shared" si="66"/>
        <v>4150</v>
      </c>
      <c r="N429" s="35">
        <f t="shared" si="69"/>
        <v>0.47374429223744291</v>
      </c>
      <c r="O429" s="35">
        <f t="shared" si="70"/>
        <v>50.850170315286761</v>
      </c>
      <c r="P429" s="63">
        <f t="shared" si="71"/>
        <v>0.19221035251862439</v>
      </c>
      <c r="Q429" s="35">
        <f t="shared" si="67"/>
        <v>0.27335531925823187</v>
      </c>
      <c r="R429" s="35">
        <f t="shared" si="72"/>
        <v>72.317460317460316</v>
      </c>
      <c r="S429" s="35">
        <f t="shared" si="68"/>
        <v>50.850170315286761</v>
      </c>
    </row>
    <row r="430" spans="12:19" x14ac:dyDescent="0.25">
      <c r="L430" s="62">
        <v>4160</v>
      </c>
      <c r="M430" s="35">
        <f t="shared" ref="M430:M493" si="73">IF(L430&gt;$B$8,$B$8,L430)</f>
        <v>4160</v>
      </c>
      <c r="N430" s="35">
        <f t="shared" si="69"/>
        <v>0.47488584474885842</v>
      </c>
      <c r="O430" s="35">
        <f t="shared" si="70"/>
        <v>50.703167929063433</v>
      </c>
      <c r="P430" s="63">
        <f t="shared" si="71"/>
        <v>0.19165469301341775</v>
      </c>
      <c r="Q430" s="35">
        <f t="shared" si="67"/>
        <v>0.27335531925823187</v>
      </c>
      <c r="R430" s="35">
        <f t="shared" si="72"/>
        <v>72.317460317460316</v>
      </c>
      <c r="S430" s="35">
        <f t="shared" si="68"/>
        <v>50.703167929063433</v>
      </c>
    </row>
    <row r="431" spans="12:19" x14ac:dyDescent="0.25">
      <c r="L431" s="62">
        <v>4170</v>
      </c>
      <c r="M431" s="35">
        <f t="shared" si="73"/>
        <v>4170</v>
      </c>
      <c r="N431" s="35">
        <f t="shared" si="69"/>
        <v>0.47602739726027399</v>
      </c>
      <c r="O431" s="35">
        <f t="shared" si="70"/>
        <v>50.556417734540375</v>
      </c>
      <c r="P431" s="63">
        <f t="shared" si="71"/>
        <v>0.19109998677651507</v>
      </c>
      <c r="Q431" s="35">
        <f t="shared" si="67"/>
        <v>0.27335531925823187</v>
      </c>
      <c r="R431" s="35">
        <f t="shared" si="72"/>
        <v>72.317460317460316</v>
      </c>
      <c r="S431" s="35">
        <f t="shared" si="68"/>
        <v>50.556417734540375</v>
      </c>
    </row>
    <row r="432" spans="12:19" x14ac:dyDescent="0.25">
      <c r="L432" s="62">
        <v>4180</v>
      </c>
      <c r="M432" s="35">
        <f t="shared" si="73"/>
        <v>4180</v>
      </c>
      <c r="N432" s="35">
        <f t="shared" si="69"/>
        <v>0.4771689497716895</v>
      </c>
      <c r="O432" s="35">
        <f t="shared" si="70"/>
        <v>50.409918695843835</v>
      </c>
      <c r="P432" s="63">
        <f t="shared" si="71"/>
        <v>0.19054622989238057</v>
      </c>
      <c r="Q432" s="35">
        <f t="shared" si="67"/>
        <v>0.27335531925823187</v>
      </c>
      <c r="R432" s="35">
        <f t="shared" si="72"/>
        <v>72.317460317460316</v>
      </c>
      <c r="S432" s="35">
        <f t="shared" si="68"/>
        <v>50.409918695843835</v>
      </c>
    </row>
    <row r="433" spans="12:19" x14ac:dyDescent="0.25">
      <c r="L433" s="62">
        <v>4190</v>
      </c>
      <c r="M433" s="35">
        <f t="shared" si="73"/>
        <v>4190</v>
      </c>
      <c r="N433" s="35">
        <f t="shared" si="69"/>
        <v>0.47831050228310501</v>
      </c>
      <c r="O433" s="35">
        <f t="shared" si="70"/>
        <v>50.263669783820582</v>
      </c>
      <c r="P433" s="63">
        <f t="shared" si="71"/>
        <v>0.18999341847088169</v>
      </c>
      <c r="Q433" s="35">
        <f t="shared" si="67"/>
        <v>0.27335531925823187</v>
      </c>
      <c r="R433" s="35">
        <f t="shared" si="72"/>
        <v>72.317460317460316</v>
      </c>
      <c r="S433" s="35">
        <f t="shared" si="68"/>
        <v>50.263669783820582</v>
      </c>
    </row>
    <row r="434" spans="12:19" x14ac:dyDescent="0.25">
      <c r="L434" s="62">
        <v>4200</v>
      </c>
      <c r="M434" s="35">
        <f t="shared" si="73"/>
        <v>4200</v>
      </c>
      <c r="N434" s="35">
        <f t="shared" si="69"/>
        <v>0.47945205479452052</v>
      </c>
      <c r="O434" s="35">
        <f t="shared" si="70"/>
        <v>50.11766997597875</v>
      </c>
      <c r="P434" s="63">
        <f t="shared" si="71"/>
        <v>0.18944154864706531</v>
      </c>
      <c r="Q434" s="35">
        <f t="shared" si="67"/>
        <v>0.27335531925823187</v>
      </c>
      <c r="R434" s="35">
        <f t="shared" si="72"/>
        <v>72.317460317460316</v>
      </c>
      <c r="S434" s="35">
        <f t="shared" si="68"/>
        <v>50.11766997597875</v>
      </c>
    </row>
    <row r="435" spans="12:19" x14ac:dyDescent="0.25">
      <c r="L435" s="62">
        <v>4210</v>
      </c>
      <c r="M435" s="35">
        <f t="shared" si="73"/>
        <v>4210</v>
      </c>
      <c r="N435" s="35">
        <f t="shared" si="69"/>
        <v>0.48059360730593609</v>
      </c>
      <c r="O435" s="35">
        <f t="shared" si="70"/>
        <v>49.971918256428715</v>
      </c>
      <c r="P435" s="63">
        <f t="shared" si="71"/>
        <v>0.18889061658093442</v>
      </c>
      <c r="Q435" s="35">
        <f t="shared" si="67"/>
        <v>0.27335531925823187</v>
      </c>
      <c r="R435" s="35">
        <f t="shared" si="72"/>
        <v>72.317460317460316</v>
      </c>
      <c r="S435" s="35">
        <f t="shared" si="68"/>
        <v>49.971918256428715</v>
      </c>
    </row>
    <row r="436" spans="12:19" x14ac:dyDescent="0.25">
      <c r="L436" s="62">
        <v>4220</v>
      </c>
      <c r="M436" s="35">
        <f t="shared" si="73"/>
        <v>4220</v>
      </c>
      <c r="N436" s="35">
        <f t="shared" si="69"/>
        <v>0.4817351598173516</v>
      </c>
      <c r="O436" s="35">
        <f t="shared" si="70"/>
        <v>49.826413615825061</v>
      </c>
      <c r="P436" s="63">
        <f t="shared" si="71"/>
        <v>0.18834061845722871</v>
      </c>
      <c r="Q436" s="35">
        <f t="shared" si="67"/>
        <v>0.27335531925823187</v>
      </c>
      <c r="R436" s="35">
        <f t="shared" si="72"/>
        <v>72.317460317460316</v>
      </c>
      <c r="S436" s="35">
        <f t="shared" si="68"/>
        <v>49.826413615825061</v>
      </c>
    </row>
    <row r="437" spans="12:19" x14ac:dyDescent="0.25">
      <c r="L437" s="62">
        <v>4230</v>
      </c>
      <c r="M437" s="35">
        <f t="shared" si="73"/>
        <v>4230</v>
      </c>
      <c r="N437" s="35">
        <f t="shared" si="69"/>
        <v>0.48287671232876711</v>
      </c>
      <c r="O437" s="35">
        <f t="shared" si="70"/>
        <v>49.681155051308899</v>
      </c>
      <c r="P437" s="63">
        <f t="shared" si="71"/>
        <v>0.18779155048520646</v>
      </c>
      <c r="Q437" s="35">
        <f t="shared" si="67"/>
        <v>0.27335531925823187</v>
      </c>
      <c r="R437" s="35">
        <f t="shared" si="72"/>
        <v>72.317460317460316</v>
      </c>
      <c r="S437" s="35">
        <f t="shared" si="68"/>
        <v>49.681155051308899</v>
      </c>
    </row>
    <row r="438" spans="12:19" x14ac:dyDescent="0.25">
      <c r="L438" s="62">
        <v>4240</v>
      </c>
      <c r="M438" s="35">
        <f t="shared" si="73"/>
        <v>4240</v>
      </c>
      <c r="N438" s="35">
        <f t="shared" si="69"/>
        <v>0.48401826484018262</v>
      </c>
      <c r="O438" s="35">
        <f t="shared" si="70"/>
        <v>49.536141566451128</v>
      </c>
      <c r="P438" s="63">
        <f t="shared" si="71"/>
        <v>0.18724340889843016</v>
      </c>
      <c r="Q438" s="35">
        <f t="shared" si="67"/>
        <v>0.27335531925823187</v>
      </c>
      <c r="R438" s="35">
        <f t="shared" si="72"/>
        <v>72.317460317460316</v>
      </c>
      <c r="S438" s="35">
        <f t="shared" si="68"/>
        <v>49.536141566451128</v>
      </c>
    </row>
    <row r="439" spans="12:19" x14ac:dyDescent="0.25">
      <c r="L439" s="62">
        <v>4250</v>
      </c>
      <c r="M439" s="35">
        <f t="shared" si="73"/>
        <v>4250</v>
      </c>
      <c r="N439" s="35">
        <f t="shared" si="69"/>
        <v>0.48515981735159819</v>
      </c>
      <c r="O439" s="35">
        <f t="shared" si="70"/>
        <v>49.391372171195883</v>
      </c>
      <c r="P439" s="63">
        <f t="shared" si="71"/>
        <v>0.18669618995455273</v>
      </c>
      <c r="Q439" s="35">
        <f t="shared" si="67"/>
        <v>0.27335531925823187</v>
      </c>
      <c r="R439" s="35">
        <f t="shared" si="72"/>
        <v>72.317460317460316</v>
      </c>
      <c r="S439" s="35">
        <f t="shared" si="68"/>
        <v>49.391372171195883</v>
      </c>
    </row>
    <row r="440" spans="12:19" x14ac:dyDescent="0.25">
      <c r="L440" s="62">
        <v>4260</v>
      </c>
      <c r="M440" s="35">
        <f t="shared" si="73"/>
        <v>4260</v>
      </c>
      <c r="N440" s="35">
        <f t="shared" si="69"/>
        <v>0.4863013698630137</v>
      </c>
      <c r="O440" s="35">
        <f t="shared" si="70"/>
        <v>49.246845881805243</v>
      </c>
      <c r="P440" s="63">
        <f t="shared" si="71"/>
        <v>0.1861498899351085</v>
      </c>
      <c r="Q440" s="35">
        <f t="shared" si="67"/>
        <v>0.27335531925823187</v>
      </c>
      <c r="R440" s="35">
        <f t="shared" si="72"/>
        <v>72.317460317460316</v>
      </c>
      <c r="S440" s="35">
        <f t="shared" si="68"/>
        <v>49.246845881805243</v>
      </c>
    </row>
    <row r="441" spans="12:19" x14ac:dyDescent="0.25">
      <c r="L441" s="62">
        <v>4270</v>
      </c>
      <c r="M441" s="35">
        <f t="shared" si="73"/>
        <v>4270</v>
      </c>
      <c r="N441" s="35">
        <f t="shared" si="69"/>
        <v>0.48744292237442921</v>
      </c>
      <c r="O441" s="35">
        <f t="shared" si="70"/>
        <v>49.102561720803827</v>
      </c>
      <c r="P441" s="63">
        <f t="shared" si="71"/>
        <v>0.1856045051453038</v>
      </c>
      <c r="Q441" s="35">
        <f t="shared" si="67"/>
        <v>0.27335531925823187</v>
      </c>
      <c r="R441" s="35">
        <f t="shared" si="72"/>
        <v>72.317460317460316</v>
      </c>
      <c r="S441" s="35">
        <f t="shared" si="68"/>
        <v>49.102561720803827</v>
      </c>
    </row>
    <row r="442" spans="12:19" x14ac:dyDescent="0.25">
      <c r="L442" s="62">
        <v>4280</v>
      </c>
      <c r="M442" s="35">
        <f t="shared" si="73"/>
        <v>4280</v>
      </c>
      <c r="N442" s="35">
        <f t="shared" si="69"/>
        <v>0.48858447488584472</v>
      </c>
      <c r="O442" s="35">
        <f t="shared" si="70"/>
        <v>48.958518716924651</v>
      </c>
      <c r="P442" s="63">
        <f t="shared" si="71"/>
        <v>0.18506003191381226</v>
      </c>
      <c r="Q442" s="35">
        <f t="shared" si="67"/>
        <v>0.27335531925823187</v>
      </c>
      <c r="R442" s="35">
        <f t="shared" si="72"/>
        <v>72.317460317460316</v>
      </c>
      <c r="S442" s="35">
        <f t="shared" si="68"/>
        <v>48.958518716924651</v>
      </c>
    </row>
    <row r="443" spans="12:19" x14ac:dyDescent="0.25">
      <c r="L443" s="62">
        <v>4290</v>
      </c>
      <c r="M443" s="35">
        <f t="shared" si="73"/>
        <v>4290</v>
      </c>
      <c r="N443" s="35">
        <f t="shared" si="69"/>
        <v>0.48972602739726029</v>
      </c>
      <c r="O443" s="35">
        <f t="shared" si="70"/>
        <v>48.814715905055124</v>
      </c>
      <c r="P443" s="63">
        <f t="shared" si="71"/>
        <v>0.18451646659257082</v>
      </c>
      <c r="Q443" s="35">
        <f t="shared" si="67"/>
        <v>0.27335531925823187</v>
      </c>
      <c r="R443" s="35">
        <f t="shared" si="72"/>
        <v>72.317460317460316</v>
      </c>
      <c r="S443" s="35">
        <f t="shared" si="68"/>
        <v>48.814715905055124</v>
      </c>
    </row>
    <row r="444" spans="12:19" x14ac:dyDescent="0.25">
      <c r="L444" s="62">
        <v>4300</v>
      </c>
      <c r="M444" s="35">
        <f t="shared" si="73"/>
        <v>4300</v>
      </c>
      <c r="N444" s="35">
        <f t="shared" si="69"/>
        <v>0.4908675799086758</v>
      </c>
      <c r="O444" s="35">
        <f t="shared" si="70"/>
        <v>48.671152326183865</v>
      </c>
      <c r="P444" s="63">
        <f t="shared" si="71"/>
        <v>0.1839738055565785</v>
      </c>
      <c r="Q444" s="35">
        <f t="shared" si="67"/>
        <v>0.27335531925823187</v>
      </c>
      <c r="R444" s="35">
        <f t="shared" si="72"/>
        <v>72.317460317460316</v>
      </c>
      <c r="S444" s="35">
        <f t="shared" si="68"/>
        <v>48.671152326183865</v>
      </c>
    </row>
    <row r="445" spans="12:19" x14ac:dyDescent="0.25">
      <c r="L445" s="62">
        <v>4310</v>
      </c>
      <c r="M445" s="35">
        <f t="shared" si="73"/>
        <v>4310</v>
      </c>
      <c r="N445" s="35">
        <f t="shared" si="69"/>
        <v>0.49200913242009131</v>
      </c>
      <c r="O445" s="35">
        <f t="shared" si="70"/>
        <v>48.527827027348081</v>
      </c>
      <c r="P445" s="63">
        <f t="shared" si="71"/>
        <v>0.1834320452036976</v>
      </c>
      <c r="Q445" s="35">
        <f t="shared" si="67"/>
        <v>0.27335531925823187</v>
      </c>
      <c r="R445" s="35">
        <f t="shared" si="72"/>
        <v>72.317460317460316</v>
      </c>
      <c r="S445" s="35">
        <f t="shared" si="68"/>
        <v>48.527827027348081</v>
      </c>
    </row>
    <row r="446" spans="12:19" x14ac:dyDescent="0.25">
      <c r="L446" s="62">
        <v>4320</v>
      </c>
      <c r="M446" s="35">
        <f t="shared" si="73"/>
        <v>4320</v>
      </c>
      <c r="N446" s="35">
        <f t="shared" si="69"/>
        <v>0.49315068493150682</v>
      </c>
      <c r="O446" s="35">
        <f t="shared" si="70"/>
        <v>48.384739061581392</v>
      </c>
      <c r="P446" s="63">
        <f t="shared" si="71"/>
        <v>0.18289118195445653</v>
      </c>
      <c r="Q446" s="35">
        <f t="shared" si="67"/>
        <v>0.27335531925823187</v>
      </c>
      <c r="R446" s="35">
        <f t="shared" si="72"/>
        <v>72.317460317460316</v>
      </c>
      <c r="S446" s="35">
        <f t="shared" si="68"/>
        <v>48.384739061581392</v>
      </c>
    </row>
    <row r="447" spans="12:19" x14ac:dyDescent="0.25">
      <c r="L447" s="62">
        <v>4330</v>
      </c>
      <c r="M447" s="35">
        <f t="shared" si="73"/>
        <v>4330</v>
      </c>
      <c r="N447" s="35">
        <f t="shared" si="69"/>
        <v>0.49429223744292239</v>
      </c>
      <c r="O447" s="35">
        <f t="shared" si="70"/>
        <v>48.241887487862385</v>
      </c>
      <c r="P447" s="63">
        <f t="shared" si="71"/>
        <v>0.18235121225185524</v>
      </c>
      <c r="Q447" s="35">
        <f t="shared" si="67"/>
        <v>0.27335531925823187</v>
      </c>
      <c r="R447" s="35">
        <f t="shared" si="72"/>
        <v>72.317460317460316</v>
      </c>
      <c r="S447" s="35">
        <f t="shared" si="68"/>
        <v>48.241887487862385</v>
      </c>
    </row>
    <row r="448" spans="12:19" x14ac:dyDescent="0.25">
      <c r="L448" s="62">
        <v>4340</v>
      </c>
      <c r="M448" s="35">
        <f t="shared" si="73"/>
        <v>4340</v>
      </c>
      <c r="N448" s="35">
        <f t="shared" si="69"/>
        <v>0.4954337899543379</v>
      </c>
      <c r="O448" s="35">
        <f t="shared" si="70"/>
        <v>48.09927137106375</v>
      </c>
      <c r="P448" s="63">
        <f t="shared" si="71"/>
        <v>0.18181213256117301</v>
      </c>
      <c r="Q448" s="35">
        <f t="shared" si="67"/>
        <v>0.27335531925823187</v>
      </c>
      <c r="R448" s="35">
        <f t="shared" si="72"/>
        <v>72.317460317460316</v>
      </c>
      <c r="S448" s="35">
        <f t="shared" si="68"/>
        <v>48.09927137106375</v>
      </c>
    </row>
    <row r="449" spans="12:19" x14ac:dyDescent="0.25">
      <c r="L449" s="62">
        <v>4350</v>
      </c>
      <c r="M449" s="35">
        <f t="shared" si="73"/>
        <v>4350</v>
      </c>
      <c r="N449" s="35">
        <f t="shared" si="69"/>
        <v>0.49657534246575341</v>
      </c>
      <c r="O449" s="35">
        <f t="shared" si="70"/>
        <v>47.956889781901559</v>
      </c>
      <c r="P449" s="63">
        <f t="shared" si="71"/>
        <v>0.18127393936977676</v>
      </c>
      <c r="Q449" s="35">
        <f t="shared" si="67"/>
        <v>0.27335531925823187</v>
      </c>
      <c r="R449" s="35">
        <f t="shared" si="72"/>
        <v>72.317460317460316</v>
      </c>
      <c r="S449" s="35">
        <f t="shared" si="68"/>
        <v>47.956889781901559</v>
      </c>
    </row>
    <row r="450" spans="12:19" x14ac:dyDescent="0.25">
      <c r="L450" s="62">
        <v>4360</v>
      </c>
      <c r="M450" s="35">
        <f t="shared" si="73"/>
        <v>4360</v>
      </c>
      <c r="N450" s="35">
        <f t="shared" si="69"/>
        <v>0.49771689497716892</v>
      </c>
      <c r="O450" s="35">
        <f t="shared" si="70"/>
        <v>47.814741796885826</v>
      </c>
      <c r="P450" s="63">
        <f t="shared" si="71"/>
        <v>0.18073662918693412</v>
      </c>
      <c r="Q450" s="35">
        <f t="shared" si="67"/>
        <v>0.27335531925823187</v>
      </c>
      <c r="R450" s="35">
        <f t="shared" si="72"/>
        <v>72.317460317460316</v>
      </c>
      <c r="S450" s="35">
        <f t="shared" si="68"/>
        <v>47.814741796885826</v>
      </c>
    </row>
    <row r="451" spans="12:19" x14ac:dyDescent="0.25">
      <c r="L451" s="62">
        <v>4370</v>
      </c>
      <c r="M451" s="35">
        <f t="shared" si="73"/>
        <v>4370</v>
      </c>
      <c r="N451" s="35">
        <f t="shared" si="69"/>
        <v>0.49885844748858449</v>
      </c>
      <c r="O451" s="35">
        <f t="shared" si="70"/>
        <v>47.672826498270894</v>
      </c>
      <c r="P451" s="63">
        <f t="shared" si="71"/>
        <v>0.1802001985436259</v>
      </c>
      <c r="Q451" s="35">
        <f t="shared" si="67"/>
        <v>0.27335531925823187</v>
      </c>
      <c r="R451" s="35">
        <f t="shared" si="72"/>
        <v>72.317460317460316</v>
      </c>
      <c r="S451" s="35">
        <f t="shared" si="68"/>
        <v>47.672826498270894</v>
      </c>
    </row>
    <row r="452" spans="12:19" x14ac:dyDescent="0.25">
      <c r="L452" s="62">
        <v>4380</v>
      </c>
      <c r="M452" s="35">
        <f t="shared" si="73"/>
        <v>4380</v>
      </c>
      <c r="N452" s="35">
        <f t="shared" si="69"/>
        <v>0.5</v>
      </c>
      <c r="O452" s="35">
        <f t="shared" si="70"/>
        <v>47.531142974006741</v>
      </c>
      <c r="P452" s="63">
        <f t="shared" si="71"/>
        <v>0.17966464399236204</v>
      </c>
      <c r="Q452" s="35">
        <f t="shared" si="67"/>
        <v>0.27335531925823187</v>
      </c>
      <c r="R452" s="35">
        <f t="shared" si="72"/>
        <v>72.317460317460316</v>
      </c>
      <c r="S452" s="35">
        <f t="shared" si="68"/>
        <v>47.531142974006741</v>
      </c>
    </row>
    <row r="453" spans="12:19" x14ac:dyDescent="0.25">
      <c r="L453" s="62">
        <v>4390</v>
      </c>
      <c r="M453" s="35">
        <f t="shared" si="73"/>
        <v>4390</v>
      </c>
      <c r="N453" s="35">
        <f t="shared" si="69"/>
        <v>0.50114155251141557</v>
      </c>
      <c r="O453" s="35">
        <f t="shared" si="70"/>
        <v>47.389690317690793</v>
      </c>
      <c r="P453" s="63">
        <f t="shared" si="71"/>
        <v>0.1791299621069995</v>
      </c>
      <c r="Q453" s="35">
        <f t="shared" si="67"/>
        <v>0.27335531925823187</v>
      </c>
      <c r="R453" s="35">
        <f t="shared" si="72"/>
        <v>72.317460317460316</v>
      </c>
      <c r="S453" s="35">
        <f t="shared" si="68"/>
        <v>47.389690317690793</v>
      </c>
    </row>
    <row r="454" spans="12:19" x14ac:dyDescent="0.25">
      <c r="L454" s="62">
        <v>4400</v>
      </c>
      <c r="M454" s="35">
        <f t="shared" si="73"/>
        <v>4400</v>
      </c>
      <c r="N454" s="35">
        <f t="shared" si="69"/>
        <v>0.50228310502283102</v>
      </c>
      <c r="O454" s="35">
        <f t="shared" si="70"/>
        <v>47.248467628520068</v>
      </c>
      <c r="P454" s="63">
        <f t="shared" si="71"/>
        <v>0.17859614948256131</v>
      </c>
      <c r="Q454" s="35">
        <f t="shared" si="67"/>
        <v>0.27335531925823187</v>
      </c>
      <c r="R454" s="35">
        <f t="shared" si="72"/>
        <v>72.317460317460316</v>
      </c>
      <c r="S454" s="35">
        <f t="shared" si="68"/>
        <v>47.248467628520068</v>
      </c>
    </row>
    <row r="455" spans="12:19" x14ac:dyDescent="0.25">
      <c r="L455" s="62">
        <v>4410</v>
      </c>
      <c r="M455" s="35">
        <f t="shared" si="73"/>
        <v>4410</v>
      </c>
      <c r="N455" s="35">
        <f t="shared" si="69"/>
        <v>0.50342465753424659</v>
      </c>
      <c r="O455" s="35">
        <f t="shared" si="70"/>
        <v>47.10747401124398</v>
      </c>
      <c r="P455" s="63">
        <f t="shared" si="71"/>
        <v>0.17806320273505816</v>
      </c>
      <c r="Q455" s="35">
        <f t="shared" si="67"/>
        <v>0.27335531925823187</v>
      </c>
      <c r="R455" s="35">
        <f t="shared" si="72"/>
        <v>72.317460317460316</v>
      </c>
      <c r="S455" s="35">
        <f t="shared" si="68"/>
        <v>47.10747401124398</v>
      </c>
    </row>
    <row r="456" spans="12:19" x14ac:dyDescent="0.25">
      <c r="L456" s="62">
        <v>4420</v>
      </c>
      <c r="M456" s="35">
        <f t="shared" si="73"/>
        <v>4420</v>
      </c>
      <c r="N456" s="35">
        <f t="shared" si="69"/>
        <v>0.50456621004566216</v>
      </c>
      <c r="O456" s="35">
        <f t="shared" si="70"/>
        <v>46.966708576117611</v>
      </c>
      <c r="P456" s="63">
        <f t="shared" si="71"/>
        <v>0.17753111850131187</v>
      </c>
      <c r="Q456" s="35">
        <f t="shared" si="67"/>
        <v>0.27335531925823187</v>
      </c>
      <c r="R456" s="35">
        <f t="shared" si="72"/>
        <v>72.317460317460316</v>
      </c>
      <c r="S456" s="35">
        <f t="shared" si="68"/>
        <v>46.966708576117611</v>
      </c>
    </row>
    <row r="457" spans="12:19" x14ac:dyDescent="0.25">
      <c r="L457" s="62">
        <v>4430</v>
      </c>
      <c r="M457" s="35">
        <f t="shared" si="73"/>
        <v>4430</v>
      </c>
      <c r="N457" s="35">
        <f t="shared" si="69"/>
        <v>0.50570776255707761</v>
      </c>
      <c r="O457" s="35">
        <f t="shared" si="70"/>
        <v>46.826170438855584</v>
      </c>
      <c r="P457" s="63">
        <f t="shared" si="71"/>
        <v>0.17699989343878098</v>
      </c>
      <c r="Q457" s="35">
        <f t="shared" si="67"/>
        <v>0.27335531925823187</v>
      </c>
      <c r="R457" s="35">
        <f t="shared" si="72"/>
        <v>72.317460317460316</v>
      </c>
      <c r="S457" s="35">
        <f t="shared" si="68"/>
        <v>46.826170438855584</v>
      </c>
    </row>
    <row r="458" spans="12:19" x14ac:dyDescent="0.25">
      <c r="L458" s="62">
        <v>4440</v>
      </c>
      <c r="M458" s="35">
        <f t="shared" si="73"/>
        <v>4440</v>
      </c>
      <c r="N458" s="35">
        <f t="shared" si="69"/>
        <v>0.50684931506849318</v>
      </c>
      <c r="O458" s="35">
        <f t="shared" si="70"/>
        <v>46.685858720586083</v>
      </c>
      <c r="P458" s="63">
        <f t="shared" si="71"/>
        <v>0.17646952422538686</v>
      </c>
      <c r="Q458" s="35">
        <f t="shared" si="67"/>
        <v>0.27335531925823187</v>
      </c>
      <c r="R458" s="35">
        <f t="shared" si="72"/>
        <v>72.317460317460316</v>
      </c>
      <c r="S458" s="35">
        <f t="shared" si="68"/>
        <v>46.685858720586083</v>
      </c>
    </row>
    <row r="459" spans="12:19" x14ac:dyDescent="0.25">
      <c r="L459" s="62">
        <v>4450</v>
      </c>
      <c r="M459" s="35">
        <f t="shared" si="73"/>
        <v>4450</v>
      </c>
      <c r="N459" s="35">
        <f t="shared" si="69"/>
        <v>0.50799086757990863</v>
      </c>
      <c r="O459" s="35">
        <f t="shared" si="70"/>
        <v>46.54577254780591</v>
      </c>
      <c r="P459" s="63">
        <f t="shared" si="71"/>
        <v>0.17594000755934402</v>
      </c>
      <c r="Q459" s="35">
        <f t="shared" si="67"/>
        <v>0.27335531925823187</v>
      </c>
      <c r="R459" s="35">
        <f t="shared" si="72"/>
        <v>72.317460317460316</v>
      </c>
      <c r="S459" s="35">
        <f t="shared" si="68"/>
        <v>46.54577254780591</v>
      </c>
    </row>
    <row r="460" spans="12:19" x14ac:dyDescent="0.25">
      <c r="L460" s="62">
        <v>4460</v>
      </c>
      <c r="M460" s="35">
        <f t="shared" si="73"/>
        <v>4460</v>
      </c>
      <c r="N460" s="35">
        <f t="shared" si="69"/>
        <v>0.5091324200913242</v>
      </c>
      <c r="O460" s="35">
        <f t="shared" si="70"/>
        <v>46.405911052335469</v>
      </c>
      <c r="P460" s="63">
        <f t="shared" si="71"/>
        <v>0.17541134015898974</v>
      </c>
      <c r="Q460" s="35">
        <f t="shared" si="67"/>
        <v>0.27335531925823187</v>
      </c>
      <c r="R460" s="35">
        <f t="shared" si="72"/>
        <v>72.317460317460316</v>
      </c>
      <c r="S460" s="35">
        <f t="shared" si="68"/>
        <v>46.405911052335469</v>
      </c>
    </row>
    <row r="461" spans="12:19" x14ac:dyDescent="0.25">
      <c r="L461" s="62">
        <v>4470</v>
      </c>
      <c r="M461" s="35">
        <f t="shared" si="73"/>
        <v>4470</v>
      </c>
      <c r="N461" s="35">
        <f t="shared" si="69"/>
        <v>0.51027397260273977</v>
      </c>
      <c r="O461" s="35">
        <f t="shared" si="70"/>
        <v>46.266273371274529</v>
      </c>
      <c r="P461" s="63">
        <f t="shared" si="71"/>
        <v>0.17488351876261699</v>
      </c>
      <c r="Q461" s="35">
        <f t="shared" si="67"/>
        <v>0.27335531925823187</v>
      </c>
      <c r="R461" s="35">
        <f t="shared" si="72"/>
        <v>72.317460317460316</v>
      </c>
      <c r="S461" s="35">
        <f t="shared" si="68"/>
        <v>46.266273371274529</v>
      </c>
    </row>
    <row r="462" spans="12:19" x14ac:dyDescent="0.25">
      <c r="L462" s="62">
        <v>4480</v>
      </c>
      <c r="M462" s="35">
        <f t="shared" si="73"/>
        <v>4480</v>
      </c>
      <c r="N462" s="35">
        <f t="shared" si="69"/>
        <v>0.51141552511415522</v>
      </c>
      <c r="O462" s="35">
        <f t="shared" si="70"/>
        <v>46.126858646958468</v>
      </c>
      <c r="P462" s="63">
        <f t="shared" si="71"/>
        <v>0.17435654012830903</v>
      </c>
      <c r="Q462" s="35">
        <f t="shared" ref="Q462:Q525" si="74">IF(M462&lt;=$B$57,$B$50,0)</f>
        <v>0.27335531925823187</v>
      </c>
      <c r="R462" s="35">
        <f t="shared" si="72"/>
        <v>72.317460317460316</v>
      </c>
      <c r="S462" s="35">
        <f t="shared" ref="S462:S525" si="75">IF(O462&gt;$B$47,$B$47,O462)</f>
        <v>46.126858646958468</v>
      </c>
    </row>
    <row r="463" spans="12:19" x14ac:dyDescent="0.25">
      <c r="L463" s="62">
        <v>4490</v>
      </c>
      <c r="M463" s="35">
        <f t="shared" si="73"/>
        <v>4490</v>
      </c>
      <c r="N463" s="35">
        <f t="shared" ref="N463:N526" si="76">M463/$B$8</f>
        <v>0.51255707762557079</v>
      </c>
      <c r="O463" s="35">
        <f t="shared" ref="O463:O526" si="77">P463*$B$5</f>
        <v>45.987666026914823</v>
      </c>
      <c r="P463" s="63">
        <f t="shared" ref="P463:P526" si="78">IF(N463=1,0,1-$I$9*N463^$I$8)</f>
        <v>0.17383040103377512</v>
      </c>
      <c r="Q463" s="35">
        <f t="shared" si="74"/>
        <v>0.27335531925823187</v>
      </c>
      <c r="R463" s="35">
        <f t="shared" ref="R463:R526" si="79">Q463*$B$5</f>
        <v>72.317460317460316</v>
      </c>
      <c r="S463" s="35">
        <f t="shared" si="75"/>
        <v>45.987666026914823</v>
      </c>
    </row>
    <row r="464" spans="12:19" x14ac:dyDescent="0.25">
      <c r="L464" s="62">
        <v>4500</v>
      </c>
      <c r="M464" s="35">
        <f t="shared" si="73"/>
        <v>4500</v>
      </c>
      <c r="N464" s="35">
        <f t="shared" si="76"/>
        <v>0.51369863013698636</v>
      </c>
      <c r="O464" s="35">
        <f t="shared" si="77"/>
        <v>45.848694663820432</v>
      </c>
      <c r="P464" s="63">
        <f t="shared" si="78"/>
        <v>0.17330509827618856</v>
      </c>
      <c r="Q464" s="35">
        <f t="shared" si="74"/>
        <v>0.27335531925823187</v>
      </c>
      <c r="R464" s="35">
        <f t="shared" si="79"/>
        <v>72.317460317460316</v>
      </c>
      <c r="S464" s="35">
        <f t="shared" si="75"/>
        <v>45.848694663820432</v>
      </c>
    </row>
    <row r="465" spans="12:19" x14ac:dyDescent="0.25">
      <c r="L465" s="62">
        <v>4510</v>
      </c>
      <c r="M465" s="35">
        <f t="shared" si="73"/>
        <v>4510</v>
      </c>
      <c r="N465" s="35">
        <f t="shared" si="76"/>
        <v>0.51484018264840181</v>
      </c>
      <c r="O465" s="35">
        <f t="shared" si="77"/>
        <v>45.709943715458856</v>
      </c>
      <c r="P465" s="63">
        <f t="shared" si="78"/>
        <v>0.1727806286720257</v>
      </c>
      <c r="Q465" s="35">
        <f t="shared" si="74"/>
        <v>0.27335531925823187</v>
      </c>
      <c r="R465" s="35">
        <f t="shared" si="79"/>
        <v>72.317460317460316</v>
      </c>
      <c r="S465" s="35">
        <f t="shared" si="75"/>
        <v>45.709943715458856</v>
      </c>
    </row>
    <row r="466" spans="12:19" x14ac:dyDescent="0.25">
      <c r="L466" s="62">
        <v>4520</v>
      </c>
      <c r="M466" s="35">
        <f t="shared" si="73"/>
        <v>4520</v>
      </c>
      <c r="N466" s="35">
        <f t="shared" si="76"/>
        <v>0.51598173515981738</v>
      </c>
      <c r="O466" s="35">
        <f t="shared" si="77"/>
        <v>45.571412344678457</v>
      </c>
      <c r="P466" s="63">
        <f t="shared" si="78"/>
        <v>0.17225698905690756</v>
      </c>
      <c r="Q466" s="35">
        <f t="shared" si="74"/>
        <v>0.27335531925823187</v>
      </c>
      <c r="R466" s="35">
        <f t="shared" si="79"/>
        <v>72.317460317460316</v>
      </c>
      <c r="S466" s="35">
        <f t="shared" si="75"/>
        <v>45.571412344678457</v>
      </c>
    </row>
    <row r="467" spans="12:19" x14ac:dyDescent="0.25">
      <c r="L467" s="62">
        <v>4530</v>
      </c>
      <c r="M467" s="35">
        <f t="shared" si="73"/>
        <v>4530</v>
      </c>
      <c r="N467" s="35">
        <f t="shared" si="76"/>
        <v>0.51712328767123283</v>
      </c>
      <c r="O467" s="35">
        <f t="shared" si="77"/>
        <v>45.433099719350835</v>
      </c>
      <c r="P467" s="63">
        <f t="shared" si="78"/>
        <v>0.17173417628544263</v>
      </c>
      <c r="Q467" s="35">
        <f t="shared" si="74"/>
        <v>0.27335531925823187</v>
      </c>
      <c r="R467" s="35">
        <f t="shared" si="79"/>
        <v>72.317460317460316</v>
      </c>
      <c r="S467" s="35">
        <f t="shared" si="75"/>
        <v>45.433099719350835</v>
      </c>
    </row>
    <row r="468" spans="12:19" x14ac:dyDescent="0.25">
      <c r="L468" s="62">
        <v>4540</v>
      </c>
      <c r="M468" s="35">
        <f t="shared" si="73"/>
        <v>4540</v>
      </c>
      <c r="N468" s="35">
        <f t="shared" si="76"/>
        <v>0.5182648401826484</v>
      </c>
      <c r="O468" s="35">
        <f t="shared" si="77"/>
        <v>45.295005012329518</v>
      </c>
      <c r="P468" s="63">
        <f t="shared" si="78"/>
        <v>0.17121218723107079</v>
      </c>
      <c r="Q468" s="35">
        <f t="shared" si="74"/>
        <v>0.27335531925823187</v>
      </c>
      <c r="R468" s="35">
        <f t="shared" si="79"/>
        <v>72.317460317460316</v>
      </c>
      <c r="S468" s="35">
        <f t="shared" si="75"/>
        <v>45.295005012329518</v>
      </c>
    </row>
    <row r="469" spans="12:19" x14ac:dyDescent="0.25">
      <c r="L469" s="62">
        <v>4550</v>
      </c>
      <c r="M469" s="35">
        <f t="shared" si="73"/>
        <v>4550</v>
      </c>
      <c r="N469" s="35">
        <f t="shared" si="76"/>
        <v>0.51940639269406397</v>
      </c>
      <c r="O469" s="35">
        <f t="shared" si="77"/>
        <v>45.157127401409433</v>
      </c>
      <c r="P469" s="63">
        <f t="shared" si="78"/>
        <v>0.17069101878591009</v>
      </c>
      <c r="Q469" s="35">
        <f t="shared" si="74"/>
        <v>0.27335531925823187</v>
      </c>
      <c r="R469" s="35">
        <f t="shared" si="79"/>
        <v>72.317460317460316</v>
      </c>
      <c r="S469" s="35">
        <f t="shared" si="75"/>
        <v>45.157127401409433</v>
      </c>
    </row>
    <row r="470" spans="12:19" x14ac:dyDescent="0.25">
      <c r="L470" s="62">
        <v>4560</v>
      </c>
      <c r="M470" s="35">
        <f t="shared" si="73"/>
        <v>4560</v>
      </c>
      <c r="N470" s="35">
        <f t="shared" si="76"/>
        <v>0.52054794520547942</v>
      </c>
      <c r="O470" s="35">
        <f t="shared" si="77"/>
        <v>45.019466069286437</v>
      </c>
      <c r="P470" s="63">
        <f t="shared" si="78"/>
        <v>0.17017066786060375</v>
      </c>
      <c r="Q470" s="35">
        <f t="shared" si="74"/>
        <v>0.27335531925823187</v>
      </c>
      <c r="R470" s="35">
        <f t="shared" si="79"/>
        <v>72.317460317460316</v>
      </c>
      <c r="S470" s="35">
        <f t="shared" si="75"/>
        <v>45.019466069286437</v>
      </c>
    </row>
    <row r="471" spans="12:19" x14ac:dyDescent="0.25">
      <c r="L471" s="62">
        <v>4570</v>
      </c>
      <c r="M471" s="35">
        <f t="shared" si="73"/>
        <v>4570</v>
      </c>
      <c r="N471" s="35">
        <f t="shared" si="76"/>
        <v>0.52168949771689499</v>
      </c>
      <c r="O471" s="35">
        <f t="shared" si="77"/>
        <v>44.882020203517541</v>
      </c>
      <c r="P471" s="63">
        <f t="shared" si="78"/>
        <v>0.16965113138416987</v>
      </c>
      <c r="Q471" s="35">
        <f t="shared" si="74"/>
        <v>0.27335531925823187</v>
      </c>
      <c r="R471" s="35">
        <f t="shared" si="79"/>
        <v>72.317460317460316</v>
      </c>
      <c r="S471" s="35">
        <f t="shared" si="75"/>
        <v>44.882020203517541</v>
      </c>
    </row>
    <row r="472" spans="12:19" x14ac:dyDescent="0.25">
      <c r="L472" s="62">
        <v>4580</v>
      </c>
      <c r="M472" s="35">
        <f t="shared" si="73"/>
        <v>4580</v>
      </c>
      <c r="N472" s="35">
        <f t="shared" si="76"/>
        <v>0.52283105022831056</v>
      </c>
      <c r="O472" s="35">
        <f t="shared" si="77"/>
        <v>44.744788996481326</v>
      </c>
      <c r="P472" s="63">
        <f t="shared" si="78"/>
        <v>0.16913240630385173</v>
      </c>
      <c r="Q472" s="35">
        <f t="shared" si="74"/>
        <v>0.27335531925823187</v>
      </c>
      <c r="R472" s="35">
        <f t="shared" si="79"/>
        <v>72.317460317460316</v>
      </c>
      <c r="S472" s="35">
        <f t="shared" si="75"/>
        <v>44.744788996481326</v>
      </c>
    </row>
    <row r="473" spans="12:19" x14ac:dyDescent="0.25">
      <c r="L473" s="62">
        <v>4590</v>
      </c>
      <c r="M473" s="35">
        <f t="shared" si="73"/>
        <v>4590</v>
      </c>
      <c r="N473" s="35">
        <f t="shared" si="76"/>
        <v>0.52397260273972601</v>
      </c>
      <c r="O473" s="35">
        <f t="shared" si="77"/>
        <v>44.607771645339028</v>
      </c>
      <c r="P473" s="63">
        <f t="shared" si="78"/>
        <v>0.16861448958497083</v>
      </c>
      <c r="Q473" s="35">
        <f t="shared" si="74"/>
        <v>0.27335531925823187</v>
      </c>
      <c r="R473" s="35">
        <f t="shared" si="79"/>
        <v>72.317460317460316</v>
      </c>
      <c r="S473" s="35">
        <f t="shared" si="75"/>
        <v>44.607771645339028</v>
      </c>
    </row>
    <row r="474" spans="12:19" x14ac:dyDescent="0.25">
      <c r="L474" s="62">
        <v>4600</v>
      </c>
      <c r="M474" s="35">
        <f t="shared" si="73"/>
        <v>4600</v>
      </c>
      <c r="N474" s="35">
        <f t="shared" si="76"/>
        <v>0.52511415525114158</v>
      </c>
      <c r="O474" s="35">
        <f t="shared" si="77"/>
        <v>44.47096735199564</v>
      </c>
      <c r="P474" s="63">
        <f t="shared" si="78"/>
        <v>0.16809737821077964</v>
      </c>
      <c r="Q474" s="35">
        <f t="shared" si="74"/>
        <v>0.27335531925823187</v>
      </c>
      <c r="R474" s="35">
        <f t="shared" si="79"/>
        <v>72.317460317460316</v>
      </c>
      <c r="S474" s="35">
        <f t="shared" si="75"/>
        <v>44.47096735199564</v>
      </c>
    </row>
    <row r="475" spans="12:19" x14ac:dyDescent="0.25">
      <c r="L475" s="62">
        <v>4610</v>
      </c>
      <c r="M475" s="35">
        <f t="shared" si="73"/>
        <v>4610</v>
      </c>
      <c r="N475" s="35">
        <f t="shared" si="76"/>
        <v>0.52625570776255703</v>
      </c>
      <c r="O475" s="35">
        <f t="shared" si="77"/>
        <v>44.33437532306192</v>
      </c>
      <c r="P475" s="63">
        <f t="shared" si="78"/>
        <v>0.16758106918231819</v>
      </c>
      <c r="Q475" s="35">
        <f t="shared" si="74"/>
        <v>0.27335531925823187</v>
      </c>
      <c r="R475" s="35">
        <f t="shared" si="79"/>
        <v>72.317460317460316</v>
      </c>
      <c r="S475" s="35">
        <f t="shared" si="75"/>
        <v>44.33437532306192</v>
      </c>
    </row>
    <row r="476" spans="12:19" x14ac:dyDescent="0.25">
      <c r="L476" s="62">
        <v>4620</v>
      </c>
      <c r="M476" s="35">
        <f t="shared" si="73"/>
        <v>4620</v>
      </c>
      <c r="N476" s="35">
        <f t="shared" si="76"/>
        <v>0.5273972602739726</v>
      </c>
      <c r="O476" s="35">
        <f t="shared" si="77"/>
        <v>44.197994769816162</v>
      </c>
      <c r="P476" s="63">
        <f t="shared" si="78"/>
        <v>0.16706555951826951</v>
      </c>
      <c r="Q476" s="35">
        <f t="shared" si="74"/>
        <v>0.27335531925823187</v>
      </c>
      <c r="R476" s="35">
        <f t="shared" si="79"/>
        <v>72.317460317460316</v>
      </c>
      <c r="S476" s="35">
        <f t="shared" si="75"/>
        <v>44.197994769816162</v>
      </c>
    </row>
    <row r="477" spans="12:19" x14ac:dyDescent="0.25">
      <c r="L477" s="62">
        <v>4630</v>
      </c>
      <c r="M477" s="35">
        <f t="shared" si="73"/>
        <v>4630</v>
      </c>
      <c r="N477" s="35">
        <f t="shared" si="76"/>
        <v>0.52853881278538817</v>
      </c>
      <c r="O477" s="35">
        <f t="shared" si="77"/>
        <v>44.061824908167097</v>
      </c>
      <c r="P477" s="63">
        <f t="shared" si="78"/>
        <v>0.16655084625481931</v>
      </c>
      <c r="Q477" s="35">
        <f t="shared" si="74"/>
        <v>0.27335531925823187</v>
      </c>
      <c r="R477" s="35">
        <f t="shared" si="79"/>
        <v>72.317460317460316</v>
      </c>
      <c r="S477" s="35">
        <f t="shared" si="75"/>
        <v>44.061824908167097</v>
      </c>
    </row>
    <row r="478" spans="12:19" x14ac:dyDescent="0.25">
      <c r="L478" s="62">
        <v>4640</v>
      </c>
      <c r="M478" s="35">
        <f t="shared" si="73"/>
        <v>4640</v>
      </c>
      <c r="N478" s="35">
        <f t="shared" si="76"/>
        <v>0.52968036529680362</v>
      </c>
      <c r="O478" s="35">
        <f t="shared" si="77"/>
        <v>43.925864958616451</v>
      </c>
      <c r="P478" s="63">
        <f t="shared" si="78"/>
        <v>0.1660369264455146</v>
      </c>
      <c r="Q478" s="35">
        <f t="shared" si="74"/>
        <v>0.27335531925823187</v>
      </c>
      <c r="R478" s="35">
        <f t="shared" si="79"/>
        <v>72.317460317460316</v>
      </c>
      <c r="S478" s="35">
        <f t="shared" si="75"/>
        <v>43.925864958616451</v>
      </c>
    </row>
    <row r="479" spans="12:19" x14ac:dyDescent="0.25">
      <c r="L479" s="62">
        <v>4650</v>
      </c>
      <c r="M479" s="35">
        <f t="shared" si="73"/>
        <v>4650</v>
      </c>
      <c r="N479" s="35">
        <f t="shared" si="76"/>
        <v>0.53082191780821919</v>
      </c>
      <c r="O479" s="35">
        <f t="shared" si="77"/>
        <v>43.790114146222272</v>
      </c>
      <c r="P479" s="63">
        <f t="shared" si="78"/>
        <v>0.16552379716112497</v>
      </c>
      <c r="Q479" s="35">
        <f t="shared" si="74"/>
        <v>0.27335531925823187</v>
      </c>
      <c r="R479" s="35">
        <f t="shared" si="79"/>
        <v>72.317460317460316</v>
      </c>
      <c r="S479" s="35">
        <f t="shared" si="75"/>
        <v>43.790114146222272</v>
      </c>
    </row>
    <row r="480" spans="12:19" x14ac:dyDescent="0.25">
      <c r="L480" s="62">
        <v>4660</v>
      </c>
      <c r="M480" s="35">
        <f t="shared" si="73"/>
        <v>4660</v>
      </c>
      <c r="N480" s="35">
        <f t="shared" si="76"/>
        <v>0.53196347031963476</v>
      </c>
      <c r="O480" s="35">
        <f t="shared" si="77"/>
        <v>43.654571700562748</v>
      </c>
      <c r="P480" s="63">
        <f t="shared" si="78"/>
        <v>0.1650114554895058</v>
      </c>
      <c r="Q480" s="35">
        <f t="shared" si="74"/>
        <v>0.27335531925823187</v>
      </c>
      <c r="R480" s="35">
        <f t="shared" si="79"/>
        <v>72.317460317460316</v>
      </c>
      <c r="S480" s="35">
        <f t="shared" si="75"/>
        <v>43.654571700562748</v>
      </c>
    </row>
    <row r="481" spans="12:19" x14ac:dyDescent="0.25">
      <c r="L481" s="62">
        <v>4670</v>
      </c>
      <c r="M481" s="35">
        <f t="shared" si="73"/>
        <v>4670</v>
      </c>
      <c r="N481" s="35">
        <f t="shared" si="76"/>
        <v>0.53310502283105021</v>
      </c>
      <c r="O481" s="35">
        <f t="shared" si="77"/>
        <v>43.519236855700044</v>
      </c>
      <c r="P481" s="63">
        <f t="shared" si="78"/>
        <v>0.16449989853546165</v>
      </c>
      <c r="Q481" s="35">
        <f t="shared" si="74"/>
        <v>0.27335531925823187</v>
      </c>
      <c r="R481" s="35">
        <f t="shared" si="79"/>
        <v>72.317460317460316</v>
      </c>
      <c r="S481" s="35">
        <f t="shared" si="75"/>
        <v>43.519236855700044</v>
      </c>
    </row>
    <row r="482" spans="12:19" x14ac:dyDescent="0.25">
      <c r="L482" s="62">
        <v>4680</v>
      </c>
      <c r="M482" s="35">
        <f t="shared" si="73"/>
        <v>4680</v>
      </c>
      <c r="N482" s="35">
        <f t="shared" si="76"/>
        <v>0.53424657534246578</v>
      </c>
      <c r="O482" s="35">
        <f t="shared" si="77"/>
        <v>43.384108850144578</v>
      </c>
      <c r="P482" s="63">
        <f t="shared" si="78"/>
        <v>0.16398912342061123</v>
      </c>
      <c r="Q482" s="35">
        <f t="shared" si="74"/>
        <v>0.27335531925823187</v>
      </c>
      <c r="R482" s="35">
        <f t="shared" si="79"/>
        <v>72.317460317460316</v>
      </c>
      <c r="S482" s="35">
        <f t="shared" si="75"/>
        <v>43.384108850144578</v>
      </c>
    </row>
    <row r="483" spans="12:19" x14ac:dyDescent="0.25">
      <c r="L483" s="62">
        <v>4690</v>
      </c>
      <c r="M483" s="35">
        <f t="shared" si="73"/>
        <v>4690</v>
      </c>
      <c r="N483" s="35">
        <f t="shared" si="76"/>
        <v>0.53538812785388123</v>
      </c>
      <c r="O483" s="35">
        <f t="shared" si="77"/>
        <v>43.249186926819995</v>
      </c>
      <c r="P483" s="63">
        <f t="shared" si="78"/>
        <v>0.16347912728325487</v>
      </c>
      <c r="Q483" s="35">
        <f t="shared" si="74"/>
        <v>0.27335531925823187</v>
      </c>
      <c r="R483" s="35">
        <f t="shared" si="79"/>
        <v>72.317460317460316</v>
      </c>
      <c r="S483" s="35">
        <f t="shared" si="75"/>
        <v>43.249186926819995</v>
      </c>
    </row>
    <row r="484" spans="12:19" x14ac:dyDescent="0.25">
      <c r="L484" s="62">
        <v>4700</v>
      </c>
      <c r="M484" s="35">
        <f t="shared" si="73"/>
        <v>4700</v>
      </c>
      <c r="N484" s="35">
        <f t="shared" si="76"/>
        <v>0.5365296803652968</v>
      </c>
      <c r="O484" s="35">
        <f t="shared" si="77"/>
        <v>43.114470333028066</v>
      </c>
      <c r="P484" s="63">
        <f t="shared" si="78"/>
        <v>0.16296990727824201</v>
      </c>
      <c r="Q484" s="35">
        <f t="shared" si="74"/>
        <v>0.27335531925823187</v>
      </c>
      <c r="R484" s="35">
        <f t="shared" si="79"/>
        <v>72.317460317460316</v>
      </c>
      <c r="S484" s="35">
        <f t="shared" si="75"/>
        <v>43.114470333028066</v>
      </c>
    </row>
    <row r="485" spans="12:19" x14ac:dyDescent="0.25">
      <c r="L485" s="62">
        <v>4710</v>
      </c>
      <c r="M485" s="35">
        <f t="shared" si="73"/>
        <v>4710</v>
      </c>
      <c r="N485" s="35">
        <f t="shared" si="76"/>
        <v>0.53767123287671237</v>
      </c>
      <c r="O485" s="35">
        <f t="shared" si="77"/>
        <v>42.979958320414141</v>
      </c>
      <c r="P485" s="63">
        <f t="shared" si="78"/>
        <v>0.16246146057684052</v>
      </c>
      <c r="Q485" s="35">
        <f t="shared" si="74"/>
        <v>0.27335531925823187</v>
      </c>
      <c r="R485" s="35">
        <f t="shared" si="79"/>
        <v>72.317460317460316</v>
      </c>
      <c r="S485" s="35">
        <f t="shared" si="75"/>
        <v>42.979958320414141</v>
      </c>
    </row>
    <row r="486" spans="12:19" x14ac:dyDescent="0.25">
      <c r="L486" s="62">
        <v>4720</v>
      </c>
      <c r="M486" s="35">
        <f t="shared" si="73"/>
        <v>4720</v>
      </c>
      <c r="N486" s="35">
        <f t="shared" si="76"/>
        <v>0.53881278538812782</v>
      </c>
      <c r="O486" s="35">
        <f t="shared" si="77"/>
        <v>42.845650144932996</v>
      </c>
      <c r="P486" s="63">
        <f t="shared" si="78"/>
        <v>0.16195378436660757</v>
      </c>
      <c r="Q486" s="35">
        <f t="shared" si="74"/>
        <v>0.27335531925823187</v>
      </c>
      <c r="R486" s="35">
        <f t="shared" si="79"/>
        <v>72.317460317460316</v>
      </c>
      <c r="S486" s="35">
        <f t="shared" si="75"/>
        <v>42.845650144932996</v>
      </c>
    </row>
    <row r="487" spans="12:19" x14ac:dyDescent="0.25">
      <c r="L487" s="62">
        <v>4730</v>
      </c>
      <c r="M487" s="35">
        <f t="shared" si="73"/>
        <v>4730</v>
      </c>
      <c r="N487" s="35">
        <f t="shared" si="76"/>
        <v>0.53995433789954339</v>
      </c>
      <c r="O487" s="35">
        <f t="shared" si="77"/>
        <v>42.711545066814779</v>
      </c>
      <c r="P487" s="63">
        <f t="shared" si="78"/>
        <v>0.16144687585126105</v>
      </c>
      <c r="Q487" s="35">
        <f t="shared" si="74"/>
        <v>0.27335531925823187</v>
      </c>
      <c r="R487" s="35">
        <f t="shared" si="79"/>
        <v>72.317460317460316</v>
      </c>
      <c r="S487" s="35">
        <f t="shared" si="75"/>
        <v>42.711545066814779</v>
      </c>
    </row>
    <row r="488" spans="12:19" x14ac:dyDescent="0.25">
      <c r="L488" s="62">
        <v>4740</v>
      </c>
      <c r="M488" s="35">
        <f t="shared" si="73"/>
        <v>4740</v>
      </c>
      <c r="N488" s="35">
        <f t="shared" si="76"/>
        <v>0.54109589041095896</v>
      </c>
      <c r="O488" s="35">
        <f t="shared" si="77"/>
        <v>42.577642350531676</v>
      </c>
      <c r="P488" s="63">
        <f t="shared" si="78"/>
        <v>0.16094073225055339</v>
      </c>
      <c r="Q488" s="35">
        <f t="shared" si="74"/>
        <v>0.27335531925823187</v>
      </c>
      <c r="R488" s="35">
        <f t="shared" si="79"/>
        <v>72.317460317460316</v>
      </c>
      <c r="S488" s="35">
        <f t="shared" si="75"/>
        <v>42.577642350531676</v>
      </c>
    </row>
    <row r="489" spans="12:19" x14ac:dyDescent="0.25">
      <c r="L489" s="62">
        <v>4750</v>
      </c>
      <c r="M489" s="35">
        <f t="shared" si="73"/>
        <v>4750</v>
      </c>
      <c r="N489" s="35">
        <f t="shared" si="76"/>
        <v>0.54223744292237441</v>
      </c>
      <c r="O489" s="35">
        <f t="shared" si="77"/>
        <v>42.443941264764575</v>
      </c>
      <c r="P489" s="63">
        <f t="shared" si="78"/>
        <v>0.1604353508001457</v>
      </c>
      <c r="Q489" s="35">
        <f t="shared" si="74"/>
        <v>0.27335531925823187</v>
      </c>
      <c r="R489" s="35">
        <f t="shared" si="79"/>
        <v>72.317460317460316</v>
      </c>
      <c r="S489" s="35">
        <f t="shared" si="75"/>
        <v>42.443941264764575</v>
      </c>
    </row>
    <row r="490" spans="12:19" x14ac:dyDescent="0.25">
      <c r="L490" s="62">
        <v>4760</v>
      </c>
      <c r="M490" s="35">
        <f t="shared" si="73"/>
        <v>4760</v>
      </c>
      <c r="N490" s="35">
        <f t="shared" si="76"/>
        <v>0.54337899543378998</v>
      </c>
      <c r="O490" s="35">
        <f t="shared" si="77"/>
        <v>42.310441082370183</v>
      </c>
      <c r="P490" s="63">
        <f t="shared" si="78"/>
        <v>0.1599307287514834</v>
      </c>
      <c r="Q490" s="35">
        <f t="shared" si="74"/>
        <v>0.27335531925823187</v>
      </c>
      <c r="R490" s="35">
        <f t="shared" si="79"/>
        <v>72.317460317460316</v>
      </c>
      <c r="S490" s="35">
        <f t="shared" si="75"/>
        <v>42.310441082370183</v>
      </c>
    </row>
    <row r="491" spans="12:19" x14ac:dyDescent="0.25">
      <c r="L491" s="62">
        <v>4770</v>
      </c>
      <c r="M491" s="35">
        <f t="shared" si="73"/>
        <v>4770</v>
      </c>
      <c r="N491" s="35">
        <f t="shared" si="76"/>
        <v>0.54452054794520544</v>
      </c>
      <c r="O491" s="35">
        <f t="shared" si="77"/>
        <v>42.177141080348449</v>
      </c>
      <c r="P491" s="63">
        <f t="shared" si="78"/>
        <v>0.15942686337167311</v>
      </c>
      <c r="Q491" s="35">
        <f t="shared" si="74"/>
        <v>0.27335531925823187</v>
      </c>
      <c r="R491" s="35">
        <f t="shared" si="79"/>
        <v>72.317460317460316</v>
      </c>
      <c r="S491" s="35">
        <f t="shared" si="75"/>
        <v>42.177141080348449</v>
      </c>
    </row>
    <row r="492" spans="12:19" x14ac:dyDescent="0.25">
      <c r="L492" s="62">
        <v>4780</v>
      </c>
      <c r="M492" s="35">
        <f t="shared" si="73"/>
        <v>4780</v>
      </c>
      <c r="N492" s="35">
        <f t="shared" si="76"/>
        <v>0.545662100456621</v>
      </c>
      <c r="O492" s="35">
        <f t="shared" si="77"/>
        <v>42.044040539810389</v>
      </c>
      <c r="P492" s="63">
        <f t="shared" si="78"/>
        <v>0.15892375194336095</v>
      </c>
      <c r="Q492" s="35">
        <f t="shared" si="74"/>
        <v>0.27335531925823187</v>
      </c>
      <c r="R492" s="35">
        <f t="shared" si="79"/>
        <v>72.317460317460316</v>
      </c>
      <c r="S492" s="35">
        <f t="shared" si="75"/>
        <v>42.044040539810389</v>
      </c>
    </row>
    <row r="493" spans="12:19" x14ac:dyDescent="0.25">
      <c r="L493" s="62">
        <v>4790</v>
      </c>
      <c r="M493" s="35">
        <f t="shared" si="73"/>
        <v>4790</v>
      </c>
      <c r="N493" s="35">
        <f t="shared" si="76"/>
        <v>0.54680365296803657</v>
      </c>
      <c r="O493" s="35">
        <f t="shared" si="77"/>
        <v>41.911138745946154</v>
      </c>
      <c r="P493" s="63">
        <f t="shared" si="78"/>
        <v>0.15842139176461201</v>
      </c>
      <c r="Q493" s="35">
        <f t="shared" si="74"/>
        <v>0.27335531925823187</v>
      </c>
      <c r="R493" s="35">
        <f t="shared" si="79"/>
        <v>72.317460317460316</v>
      </c>
      <c r="S493" s="35">
        <f t="shared" si="75"/>
        <v>41.911138745946154</v>
      </c>
    </row>
    <row r="494" spans="12:19" x14ac:dyDescent="0.25">
      <c r="L494" s="62">
        <v>4800</v>
      </c>
      <c r="M494" s="35">
        <f t="shared" ref="M494:M557" si="80">IF(L494&gt;$B$8,$B$8,L494)</f>
        <v>4800</v>
      </c>
      <c r="N494" s="35">
        <f t="shared" si="76"/>
        <v>0.54794520547945202</v>
      </c>
      <c r="O494" s="35">
        <f t="shared" si="77"/>
        <v>41.778434987993371</v>
      </c>
      <c r="P494" s="63">
        <f t="shared" si="78"/>
        <v>0.15791978014879049</v>
      </c>
      <c r="Q494" s="35">
        <f t="shared" si="74"/>
        <v>0.27335531925823187</v>
      </c>
      <c r="R494" s="35">
        <f t="shared" si="79"/>
        <v>72.317460317460316</v>
      </c>
      <c r="S494" s="35">
        <f t="shared" si="75"/>
        <v>41.778434987993371</v>
      </c>
    </row>
    <row r="495" spans="12:19" x14ac:dyDescent="0.25">
      <c r="L495" s="62">
        <v>4810</v>
      </c>
      <c r="M495" s="35">
        <f t="shared" si="80"/>
        <v>4810</v>
      </c>
      <c r="N495" s="35">
        <f t="shared" si="76"/>
        <v>0.54908675799086759</v>
      </c>
      <c r="O495" s="35">
        <f t="shared" si="77"/>
        <v>41.645928559205885</v>
      </c>
      <c r="P495" s="63">
        <f t="shared" si="78"/>
        <v>0.15741891442444167</v>
      </c>
      <c r="Q495" s="35">
        <f t="shared" si="74"/>
        <v>0.27335531925823187</v>
      </c>
      <c r="R495" s="35">
        <f t="shared" si="79"/>
        <v>72.317460317460316</v>
      </c>
      <c r="S495" s="35">
        <f t="shared" si="75"/>
        <v>41.645928559205885</v>
      </c>
    </row>
    <row r="496" spans="12:19" x14ac:dyDescent="0.25">
      <c r="L496" s="62">
        <v>4820</v>
      </c>
      <c r="M496" s="35">
        <f t="shared" si="80"/>
        <v>4820</v>
      </c>
      <c r="N496" s="35">
        <f t="shared" si="76"/>
        <v>0.55022831050228316</v>
      </c>
      <c r="O496" s="35">
        <f t="shared" si="77"/>
        <v>41.51361875682278</v>
      </c>
      <c r="P496" s="63">
        <f t="shared" si="78"/>
        <v>0.15691879193517477</v>
      </c>
      <c r="Q496" s="35">
        <f t="shared" si="74"/>
        <v>0.27335531925823187</v>
      </c>
      <c r="R496" s="35">
        <f t="shared" si="79"/>
        <v>72.317460317460316</v>
      </c>
      <c r="S496" s="35">
        <f t="shared" si="75"/>
        <v>41.51361875682278</v>
      </c>
    </row>
    <row r="497" spans="12:19" x14ac:dyDescent="0.25">
      <c r="L497" s="62">
        <v>4830</v>
      </c>
      <c r="M497" s="35">
        <f t="shared" si="80"/>
        <v>4830</v>
      </c>
      <c r="N497" s="35">
        <f t="shared" si="76"/>
        <v>0.55136986301369861</v>
      </c>
      <c r="O497" s="35">
        <f t="shared" si="77"/>
        <v>41.381504882037618</v>
      </c>
      <c r="P497" s="63">
        <f t="shared" si="78"/>
        <v>0.15641941003954674</v>
      </c>
      <c r="Q497" s="35">
        <f t="shared" si="74"/>
        <v>0.27335531925823187</v>
      </c>
      <c r="R497" s="35">
        <f t="shared" si="79"/>
        <v>72.317460317460316</v>
      </c>
      <c r="S497" s="35">
        <f t="shared" si="75"/>
        <v>41.381504882037618</v>
      </c>
    </row>
    <row r="498" spans="12:19" x14ac:dyDescent="0.25">
      <c r="L498" s="62">
        <v>4840</v>
      </c>
      <c r="M498" s="35">
        <f t="shared" si="80"/>
        <v>4840</v>
      </c>
      <c r="N498" s="35">
        <f t="shared" si="76"/>
        <v>0.55251141552511418</v>
      </c>
      <c r="O498" s="35">
        <f t="shared" si="77"/>
        <v>41.249586239968195</v>
      </c>
      <c r="P498" s="63">
        <f t="shared" si="78"/>
        <v>0.15592076611094774</v>
      </c>
      <c r="Q498" s="35">
        <f t="shared" si="74"/>
        <v>0.27335531925823187</v>
      </c>
      <c r="R498" s="35">
        <f t="shared" si="79"/>
        <v>72.317460317460316</v>
      </c>
      <c r="S498" s="35">
        <f t="shared" si="75"/>
        <v>41.249586239968195</v>
      </c>
    </row>
    <row r="499" spans="12:19" x14ac:dyDescent="0.25">
      <c r="L499" s="62">
        <v>4850</v>
      </c>
      <c r="M499" s="35">
        <f t="shared" si="80"/>
        <v>4850</v>
      </c>
      <c r="N499" s="35">
        <f t="shared" si="76"/>
        <v>0.55365296803652964</v>
      </c>
      <c r="O499" s="35">
        <f t="shared" si="77"/>
        <v>41.11786213962629</v>
      </c>
      <c r="P499" s="63">
        <f t="shared" si="78"/>
        <v>0.15542285753748708</v>
      </c>
      <c r="Q499" s="35">
        <f t="shared" si="74"/>
        <v>0.27335531925823187</v>
      </c>
      <c r="R499" s="35">
        <f t="shared" si="79"/>
        <v>72.317460317460316</v>
      </c>
      <c r="S499" s="35">
        <f t="shared" si="75"/>
        <v>41.11786213962629</v>
      </c>
    </row>
    <row r="500" spans="12:19" x14ac:dyDescent="0.25">
      <c r="L500" s="62">
        <v>4860</v>
      </c>
      <c r="M500" s="35">
        <f t="shared" si="80"/>
        <v>4860</v>
      </c>
      <c r="N500" s="35">
        <f t="shared" si="76"/>
        <v>0.5547945205479452</v>
      </c>
      <c r="O500" s="35">
        <f t="shared" si="77"/>
        <v>40.986331893887929</v>
      </c>
      <c r="P500" s="63">
        <f t="shared" si="78"/>
        <v>0.15492568172188059</v>
      </c>
      <c r="Q500" s="35">
        <f t="shared" si="74"/>
        <v>0.27335531925823187</v>
      </c>
      <c r="R500" s="35">
        <f t="shared" si="79"/>
        <v>72.317460317460316</v>
      </c>
      <c r="S500" s="35">
        <f t="shared" si="75"/>
        <v>40.986331893887929</v>
      </c>
    </row>
    <row r="501" spans="12:19" x14ac:dyDescent="0.25">
      <c r="L501" s="62">
        <v>4870</v>
      </c>
      <c r="M501" s="35">
        <f t="shared" si="80"/>
        <v>4870</v>
      </c>
      <c r="N501" s="35">
        <f t="shared" si="76"/>
        <v>0.55593607305936077</v>
      </c>
      <c r="O501" s="35">
        <f t="shared" si="77"/>
        <v>40.854994819463933</v>
      </c>
      <c r="P501" s="63">
        <f t="shared" si="78"/>
        <v>0.1544292360813394</v>
      </c>
      <c r="Q501" s="35">
        <f t="shared" si="74"/>
        <v>0.27335531925823187</v>
      </c>
      <c r="R501" s="35">
        <f t="shared" si="79"/>
        <v>72.317460317460316</v>
      </c>
      <c r="S501" s="35">
        <f t="shared" si="75"/>
        <v>40.854994819463933</v>
      </c>
    </row>
    <row r="502" spans="12:19" x14ac:dyDescent="0.25">
      <c r="L502" s="62">
        <v>4880</v>
      </c>
      <c r="M502" s="35">
        <f t="shared" si="80"/>
        <v>4880</v>
      </c>
      <c r="N502" s="35">
        <f t="shared" si="76"/>
        <v>0.55707762557077622</v>
      </c>
      <c r="O502" s="35">
        <f t="shared" si="77"/>
        <v>40.723850236870639</v>
      </c>
      <c r="P502" s="63">
        <f t="shared" si="78"/>
        <v>0.15393351804745925</v>
      </c>
      <c r="Q502" s="35">
        <f t="shared" si="74"/>
        <v>0.27335531925823187</v>
      </c>
      <c r="R502" s="35">
        <f t="shared" si="79"/>
        <v>72.317460317460316</v>
      </c>
      <c r="S502" s="35">
        <f t="shared" si="75"/>
        <v>40.723850236870639</v>
      </c>
    </row>
    <row r="503" spans="12:19" x14ac:dyDescent="0.25">
      <c r="L503" s="62">
        <v>4890</v>
      </c>
      <c r="M503" s="35">
        <f t="shared" si="80"/>
        <v>4890</v>
      </c>
      <c r="N503" s="35">
        <f t="shared" si="76"/>
        <v>0.55821917808219179</v>
      </c>
      <c r="O503" s="35">
        <f t="shared" si="77"/>
        <v>40.59289747040085</v>
      </c>
      <c r="P503" s="63">
        <f t="shared" si="78"/>
        <v>0.15343852506611066</v>
      </c>
      <c r="Q503" s="35">
        <f t="shared" si="74"/>
        <v>0.27335531925823187</v>
      </c>
      <c r="R503" s="35">
        <f t="shared" si="79"/>
        <v>72.317460317460316</v>
      </c>
      <c r="S503" s="35">
        <f t="shared" si="75"/>
        <v>40.59289747040085</v>
      </c>
    </row>
    <row r="504" spans="12:19" x14ac:dyDescent="0.25">
      <c r="L504" s="62">
        <v>4900</v>
      </c>
      <c r="M504" s="35">
        <f t="shared" si="80"/>
        <v>4900</v>
      </c>
      <c r="N504" s="35">
        <f t="shared" si="76"/>
        <v>0.55936073059360736</v>
      </c>
      <c r="O504" s="35">
        <f t="shared" si="77"/>
        <v>40.462135848095379</v>
      </c>
      <c r="P504" s="63">
        <f t="shared" si="78"/>
        <v>0.15294425459733141</v>
      </c>
      <c r="Q504" s="35">
        <f t="shared" si="74"/>
        <v>0.27335531925823187</v>
      </c>
      <c r="R504" s="35">
        <f t="shared" si="79"/>
        <v>72.317460317460316</v>
      </c>
      <c r="S504" s="35">
        <f t="shared" si="75"/>
        <v>40.462135848095379</v>
      </c>
    </row>
    <row r="505" spans="12:19" x14ac:dyDescent="0.25">
      <c r="L505" s="62">
        <v>4910</v>
      </c>
      <c r="M505" s="35">
        <f t="shared" si="80"/>
        <v>4910</v>
      </c>
      <c r="N505" s="35">
        <f t="shared" si="76"/>
        <v>0.56050228310502281</v>
      </c>
      <c r="O505" s="35">
        <f t="shared" si="77"/>
        <v>40.331564701714584</v>
      </c>
      <c r="P505" s="63">
        <f t="shared" si="78"/>
        <v>0.15245070411521888</v>
      </c>
      <c r="Q505" s="35">
        <f t="shared" si="74"/>
        <v>0.27335531925823187</v>
      </c>
      <c r="R505" s="35">
        <f t="shared" si="79"/>
        <v>72.317460317460316</v>
      </c>
      <c r="S505" s="35">
        <f t="shared" si="75"/>
        <v>40.331564701714584</v>
      </c>
    </row>
    <row r="506" spans="12:19" x14ac:dyDescent="0.25">
      <c r="L506" s="62">
        <v>4920</v>
      </c>
      <c r="M506" s="35">
        <f t="shared" si="80"/>
        <v>4920</v>
      </c>
      <c r="N506" s="35">
        <f t="shared" si="76"/>
        <v>0.56164383561643838</v>
      </c>
      <c r="O506" s="35">
        <f t="shared" si="77"/>
        <v>40.201183366710111</v>
      </c>
      <c r="P506" s="63">
        <f t="shared" si="78"/>
        <v>0.15195787110782333</v>
      </c>
      <c r="Q506" s="35">
        <f t="shared" si="74"/>
        <v>0.27335531925823187</v>
      </c>
      <c r="R506" s="35">
        <f t="shared" si="79"/>
        <v>72.317460317460316</v>
      </c>
      <c r="S506" s="35">
        <f t="shared" si="75"/>
        <v>40.201183366710111</v>
      </c>
    </row>
    <row r="507" spans="12:19" x14ac:dyDescent="0.25">
      <c r="L507" s="62">
        <v>4930</v>
      </c>
      <c r="M507" s="35">
        <f t="shared" si="80"/>
        <v>4930</v>
      </c>
      <c r="N507" s="35">
        <f t="shared" si="76"/>
        <v>0.56278538812785384</v>
      </c>
      <c r="O507" s="35">
        <f t="shared" si="77"/>
        <v>40.070991182197254</v>
      </c>
      <c r="P507" s="63">
        <f t="shared" si="78"/>
        <v>0.15146575307704335</v>
      </c>
      <c r="Q507" s="35">
        <f t="shared" si="74"/>
        <v>0.27335531925823187</v>
      </c>
      <c r="R507" s="35">
        <f t="shared" si="79"/>
        <v>72.317460317460316</v>
      </c>
      <c r="S507" s="35">
        <f t="shared" si="75"/>
        <v>40.070991182197254</v>
      </c>
    </row>
    <row r="508" spans="12:19" x14ac:dyDescent="0.25">
      <c r="L508" s="62">
        <v>4940</v>
      </c>
      <c r="M508" s="35">
        <f t="shared" si="80"/>
        <v>4940</v>
      </c>
      <c r="N508" s="35">
        <f t="shared" si="76"/>
        <v>0.5639269406392694</v>
      </c>
      <c r="O508" s="35">
        <f t="shared" si="77"/>
        <v>39.94098749092722</v>
      </c>
      <c r="P508" s="63">
        <f t="shared" si="78"/>
        <v>0.15097434753852101</v>
      </c>
      <c r="Q508" s="35">
        <f t="shared" si="74"/>
        <v>0.27335531925823187</v>
      </c>
      <c r="R508" s="35">
        <f t="shared" si="79"/>
        <v>72.317460317460316</v>
      </c>
      <c r="S508" s="35">
        <f t="shared" si="75"/>
        <v>39.94098749092722</v>
      </c>
    </row>
    <row r="509" spans="12:19" x14ac:dyDescent="0.25">
      <c r="L509" s="62">
        <v>4950</v>
      </c>
      <c r="M509" s="35">
        <f t="shared" si="80"/>
        <v>4950</v>
      </c>
      <c r="N509" s="35">
        <f t="shared" si="76"/>
        <v>0.56506849315068497</v>
      </c>
      <c r="O509" s="35">
        <f t="shared" si="77"/>
        <v>39.811171639259925</v>
      </c>
      <c r="P509" s="63">
        <f t="shared" si="78"/>
        <v>0.15048365202153913</v>
      </c>
      <c r="Q509" s="35">
        <f t="shared" si="74"/>
        <v>0.27335531925823187</v>
      </c>
      <c r="R509" s="35">
        <f t="shared" si="79"/>
        <v>72.317460317460316</v>
      </c>
      <c r="S509" s="35">
        <f t="shared" si="75"/>
        <v>39.811171639259925</v>
      </c>
    </row>
    <row r="510" spans="12:19" x14ac:dyDescent="0.25">
      <c r="L510" s="62">
        <v>4960</v>
      </c>
      <c r="M510" s="35">
        <f t="shared" si="80"/>
        <v>4960</v>
      </c>
      <c r="N510" s="35">
        <f t="shared" si="76"/>
        <v>0.56621004566210043</v>
      </c>
      <c r="O510" s="35">
        <f t="shared" si="77"/>
        <v>39.681542977136843</v>
      </c>
      <c r="P510" s="63">
        <f t="shared" si="78"/>
        <v>0.14999366406891856</v>
      </c>
      <c r="Q510" s="35">
        <f t="shared" si="74"/>
        <v>0.27335531925823187</v>
      </c>
      <c r="R510" s="35">
        <f t="shared" si="79"/>
        <v>72.317460317460316</v>
      </c>
      <c r="S510" s="35">
        <f t="shared" si="75"/>
        <v>39.681542977136843</v>
      </c>
    </row>
    <row r="511" spans="12:19" x14ac:dyDescent="0.25">
      <c r="L511" s="62">
        <v>4970</v>
      </c>
      <c r="M511" s="35">
        <f t="shared" si="80"/>
        <v>4970</v>
      </c>
      <c r="N511" s="35">
        <f t="shared" si="76"/>
        <v>0.56735159817351599</v>
      </c>
      <c r="O511" s="35">
        <f t="shared" si="77"/>
        <v>39.552100858054239</v>
      </c>
      <c r="P511" s="63">
        <f t="shared" si="78"/>
        <v>0.14950438123691701</v>
      </c>
      <c r="Q511" s="35">
        <f t="shared" si="74"/>
        <v>0.27335531925823187</v>
      </c>
      <c r="R511" s="35">
        <f t="shared" si="79"/>
        <v>72.317460317460316</v>
      </c>
      <c r="S511" s="35">
        <f t="shared" si="75"/>
        <v>39.552100858054239</v>
      </c>
    </row>
    <row r="512" spans="12:19" x14ac:dyDescent="0.25">
      <c r="L512" s="62">
        <v>4980</v>
      </c>
      <c r="M512" s="35">
        <f t="shared" si="80"/>
        <v>4980</v>
      </c>
      <c r="N512" s="35">
        <f t="shared" si="76"/>
        <v>0.56849315068493156</v>
      </c>
      <c r="O512" s="35">
        <f t="shared" si="77"/>
        <v>39.42284463903664</v>
      </c>
      <c r="P512" s="63">
        <f t="shared" si="78"/>
        <v>0.1490158010951288</v>
      </c>
      <c r="Q512" s="35">
        <f t="shared" si="74"/>
        <v>0.27335531925823187</v>
      </c>
      <c r="R512" s="35">
        <f t="shared" si="79"/>
        <v>72.317460317460316</v>
      </c>
      <c r="S512" s="35">
        <f t="shared" si="75"/>
        <v>39.42284463903664</v>
      </c>
    </row>
    <row r="513" spans="12:19" x14ac:dyDescent="0.25">
      <c r="L513" s="62">
        <v>4990</v>
      </c>
      <c r="M513" s="35">
        <f t="shared" si="80"/>
        <v>4990</v>
      </c>
      <c r="N513" s="35">
        <f t="shared" si="76"/>
        <v>0.56963470319634701</v>
      </c>
      <c r="O513" s="35">
        <f t="shared" si="77"/>
        <v>39.293773680610542</v>
      </c>
      <c r="P513" s="63">
        <f t="shared" si="78"/>
        <v>0.14852792122638547</v>
      </c>
      <c r="Q513" s="35">
        <f t="shared" si="74"/>
        <v>0.27335531925823187</v>
      </c>
      <c r="R513" s="35">
        <f t="shared" si="79"/>
        <v>72.317460317460316</v>
      </c>
      <c r="S513" s="35">
        <f t="shared" si="75"/>
        <v>39.293773680610542</v>
      </c>
    </row>
    <row r="514" spans="12:19" x14ac:dyDescent="0.25">
      <c r="L514" s="62">
        <v>5000</v>
      </c>
      <c r="M514" s="35">
        <f t="shared" si="80"/>
        <v>5000</v>
      </c>
      <c r="N514" s="35">
        <f t="shared" si="76"/>
        <v>0.57077625570776258</v>
      </c>
      <c r="O514" s="35">
        <f t="shared" si="77"/>
        <v>39.164887346778279</v>
      </c>
      <c r="P514" s="63">
        <f t="shared" si="78"/>
        <v>0.14804073922665706</v>
      </c>
      <c r="Q514" s="35">
        <f t="shared" si="74"/>
        <v>0.27335531925823187</v>
      </c>
      <c r="R514" s="35">
        <f t="shared" si="79"/>
        <v>72.317460317460316</v>
      </c>
      <c r="S514" s="35">
        <f t="shared" si="75"/>
        <v>39.164887346778279</v>
      </c>
    </row>
    <row r="515" spans="12:19" x14ac:dyDescent="0.25">
      <c r="L515" s="62">
        <v>5010</v>
      </c>
      <c r="M515" s="35">
        <f t="shared" si="80"/>
        <v>5010</v>
      </c>
      <c r="N515" s="35">
        <f t="shared" si="76"/>
        <v>0.57191780821917804</v>
      </c>
      <c r="O515" s="35">
        <f t="shared" si="77"/>
        <v>39.036185004992383</v>
      </c>
      <c r="P515" s="63">
        <f t="shared" si="78"/>
        <v>0.14755425270495504</v>
      </c>
      <c r="Q515" s="35">
        <f t="shared" si="74"/>
        <v>0.27335531925823187</v>
      </c>
      <c r="R515" s="35">
        <f t="shared" si="79"/>
        <v>72.317460317460316</v>
      </c>
      <c r="S515" s="35">
        <f t="shared" si="75"/>
        <v>39.036185004992383</v>
      </c>
    </row>
    <row r="516" spans="12:19" x14ac:dyDescent="0.25">
      <c r="L516" s="62">
        <v>5020</v>
      </c>
      <c r="M516" s="35">
        <f t="shared" si="80"/>
        <v>5020</v>
      </c>
      <c r="N516" s="35">
        <f t="shared" si="76"/>
        <v>0.5730593607305936</v>
      </c>
      <c r="O516" s="35">
        <f t="shared" si="77"/>
        <v>38.907666026129803</v>
      </c>
      <c r="P516" s="63">
        <f t="shared" si="78"/>
        <v>0.14706845928323498</v>
      </c>
      <c r="Q516" s="35">
        <f t="shared" si="74"/>
        <v>0.27335531925823187</v>
      </c>
      <c r="R516" s="35">
        <f t="shared" si="79"/>
        <v>72.317460317460316</v>
      </c>
      <c r="S516" s="35">
        <f t="shared" si="75"/>
        <v>38.907666026129803</v>
      </c>
    </row>
    <row r="517" spans="12:19" x14ac:dyDescent="0.25">
      <c r="L517" s="62">
        <v>5030</v>
      </c>
      <c r="M517" s="35">
        <f t="shared" si="80"/>
        <v>5030</v>
      </c>
      <c r="N517" s="35">
        <f t="shared" si="76"/>
        <v>0.57420091324200917</v>
      </c>
      <c r="O517" s="35">
        <f t="shared" si="77"/>
        <v>38.77932978446681</v>
      </c>
      <c r="P517" s="63">
        <f t="shared" si="78"/>
        <v>0.14658335659630173</v>
      </c>
      <c r="Q517" s="35">
        <f t="shared" si="74"/>
        <v>0.27335531925823187</v>
      </c>
      <c r="R517" s="35">
        <f t="shared" si="79"/>
        <v>72.317460317460316</v>
      </c>
      <c r="S517" s="35">
        <f t="shared" si="75"/>
        <v>38.77932978446681</v>
      </c>
    </row>
    <row r="518" spans="12:19" x14ac:dyDescent="0.25">
      <c r="L518" s="62">
        <v>5040</v>
      </c>
      <c r="M518" s="35">
        <f t="shared" si="80"/>
        <v>5040</v>
      </c>
      <c r="N518" s="35">
        <f t="shared" si="76"/>
        <v>0.57534246575342463</v>
      </c>
      <c r="O518" s="35">
        <f t="shared" si="77"/>
        <v>38.651175657653773</v>
      </c>
      <c r="P518" s="63">
        <f t="shared" si="78"/>
        <v>0.14609894229171394</v>
      </c>
      <c r="Q518" s="35">
        <f t="shared" si="74"/>
        <v>0.27335531925823187</v>
      </c>
      <c r="R518" s="35">
        <f t="shared" si="79"/>
        <v>72.317460317460316</v>
      </c>
      <c r="S518" s="35">
        <f t="shared" si="75"/>
        <v>38.651175657653773</v>
      </c>
    </row>
    <row r="519" spans="12:19" x14ac:dyDescent="0.25">
      <c r="L519" s="62">
        <v>5050</v>
      </c>
      <c r="M519" s="35">
        <f t="shared" si="80"/>
        <v>5050</v>
      </c>
      <c r="N519" s="35">
        <f t="shared" si="76"/>
        <v>0.57648401826484019</v>
      </c>
      <c r="O519" s="35">
        <f t="shared" si="77"/>
        <v>38.523203026690368</v>
      </c>
      <c r="P519" s="63">
        <f t="shared" si="78"/>
        <v>0.14561521402969047</v>
      </c>
      <c r="Q519" s="35">
        <f t="shared" si="74"/>
        <v>0.27335531925823187</v>
      </c>
      <c r="R519" s="35">
        <f t="shared" si="79"/>
        <v>72.317460317460316</v>
      </c>
      <c r="S519" s="35">
        <f t="shared" si="75"/>
        <v>38.523203026690368</v>
      </c>
    </row>
    <row r="520" spans="12:19" x14ac:dyDescent="0.25">
      <c r="L520" s="62">
        <v>5060</v>
      </c>
      <c r="M520" s="35">
        <f t="shared" si="80"/>
        <v>5060</v>
      </c>
      <c r="N520" s="35">
        <f t="shared" si="76"/>
        <v>0.57762557077625576</v>
      </c>
      <c r="O520" s="35">
        <f t="shared" si="77"/>
        <v>38.395411275900898</v>
      </c>
      <c r="P520" s="63">
        <f t="shared" si="78"/>
        <v>0.14513216948301699</v>
      </c>
      <c r="Q520" s="35">
        <f t="shared" si="74"/>
        <v>0.27335531925823187</v>
      </c>
      <c r="R520" s="35">
        <f t="shared" si="79"/>
        <v>72.317460317460316</v>
      </c>
      <c r="S520" s="35">
        <f t="shared" si="75"/>
        <v>38.395411275900898</v>
      </c>
    </row>
    <row r="521" spans="12:19" x14ac:dyDescent="0.25">
      <c r="L521" s="62">
        <v>5070</v>
      </c>
      <c r="M521" s="35">
        <f t="shared" si="80"/>
        <v>5070</v>
      </c>
      <c r="N521" s="35">
        <f t="shared" si="76"/>
        <v>0.57876712328767121</v>
      </c>
      <c r="O521" s="35">
        <f t="shared" si="77"/>
        <v>38.267799792909983</v>
      </c>
      <c r="P521" s="63">
        <f t="shared" si="78"/>
        <v>0.14464980633695423</v>
      </c>
      <c r="Q521" s="35">
        <f t="shared" si="74"/>
        <v>0.27335531925823187</v>
      </c>
      <c r="R521" s="35">
        <f t="shared" si="79"/>
        <v>72.317460317460316</v>
      </c>
      <c r="S521" s="35">
        <f t="shared" si="75"/>
        <v>38.267799792909983</v>
      </c>
    </row>
    <row r="522" spans="12:19" x14ac:dyDescent="0.25">
      <c r="L522" s="62">
        <v>5080</v>
      </c>
      <c r="M522" s="35">
        <f t="shared" si="80"/>
        <v>5080</v>
      </c>
      <c r="N522" s="35">
        <f t="shared" si="76"/>
        <v>0.57990867579908678</v>
      </c>
      <c r="O522" s="35">
        <f t="shared" si="77"/>
        <v>38.140367968618364</v>
      </c>
      <c r="P522" s="63">
        <f t="shared" si="78"/>
        <v>0.14416812228914644</v>
      </c>
      <c r="Q522" s="35">
        <f t="shared" si="74"/>
        <v>0.27335531925823187</v>
      </c>
      <c r="R522" s="35">
        <f t="shared" si="79"/>
        <v>72.317460317460316</v>
      </c>
      <c r="S522" s="35">
        <f t="shared" si="75"/>
        <v>38.140367968618364</v>
      </c>
    </row>
    <row r="523" spans="12:19" x14ac:dyDescent="0.25">
      <c r="L523" s="62">
        <v>5090</v>
      </c>
      <c r="M523" s="35">
        <f t="shared" si="80"/>
        <v>5090</v>
      </c>
      <c r="N523" s="35">
        <f t="shared" si="76"/>
        <v>0.58105022831050224</v>
      </c>
      <c r="O523" s="35">
        <f t="shared" si="77"/>
        <v>38.013115197178983</v>
      </c>
      <c r="P523" s="63">
        <f t="shared" si="78"/>
        <v>0.14368711504953091</v>
      </c>
      <c r="Q523" s="35">
        <f t="shared" si="74"/>
        <v>0.27335531925823187</v>
      </c>
      <c r="R523" s="35">
        <f t="shared" si="79"/>
        <v>72.317460317460316</v>
      </c>
      <c r="S523" s="35">
        <f t="shared" si="75"/>
        <v>38.013115197178983</v>
      </c>
    </row>
    <row r="524" spans="12:19" x14ac:dyDescent="0.25">
      <c r="L524" s="62">
        <v>5100</v>
      </c>
      <c r="M524" s="35">
        <f t="shared" si="80"/>
        <v>5100</v>
      </c>
      <c r="N524" s="35">
        <f t="shared" si="76"/>
        <v>0.5821917808219178</v>
      </c>
      <c r="O524" s="35">
        <f t="shared" si="77"/>
        <v>37.886040875973194</v>
      </c>
      <c r="P524" s="63">
        <f t="shared" si="78"/>
        <v>0.1432067823402482</v>
      </c>
      <c r="Q524" s="35">
        <f t="shared" si="74"/>
        <v>0.27335531925823187</v>
      </c>
      <c r="R524" s="35">
        <f t="shared" si="79"/>
        <v>72.317460317460316</v>
      </c>
      <c r="S524" s="35">
        <f t="shared" si="75"/>
        <v>37.886040875973194</v>
      </c>
    </row>
    <row r="525" spans="12:19" x14ac:dyDescent="0.25">
      <c r="L525" s="62">
        <v>5110</v>
      </c>
      <c r="M525" s="35">
        <f t="shared" si="80"/>
        <v>5110</v>
      </c>
      <c r="N525" s="35">
        <f t="shared" si="76"/>
        <v>0.58333333333333337</v>
      </c>
      <c r="O525" s="35">
        <f t="shared" si="77"/>
        <v>37.759144405587406</v>
      </c>
      <c r="P525" s="63">
        <f t="shared" si="78"/>
        <v>0.1427271218955537</v>
      </c>
      <c r="Q525" s="35">
        <f t="shared" si="74"/>
        <v>0.27335531925823187</v>
      </c>
      <c r="R525" s="35">
        <f t="shared" si="79"/>
        <v>72.317460317460316</v>
      </c>
      <c r="S525" s="35">
        <f t="shared" si="75"/>
        <v>37.759144405587406</v>
      </c>
    </row>
    <row r="526" spans="12:19" x14ac:dyDescent="0.25">
      <c r="L526" s="62">
        <v>5120</v>
      </c>
      <c r="M526" s="35">
        <f t="shared" si="80"/>
        <v>5120</v>
      </c>
      <c r="N526" s="35">
        <f t="shared" si="76"/>
        <v>0.58447488584474883</v>
      </c>
      <c r="O526" s="35">
        <f t="shared" si="77"/>
        <v>37.632425189789664</v>
      </c>
      <c r="P526" s="63">
        <f t="shared" si="78"/>
        <v>0.14224813146172921</v>
      </c>
      <c r="Q526" s="35">
        <f t="shared" ref="Q526:Q589" si="81">IF(M526&lt;=$B$57,$B$50,0)</f>
        <v>0.27335531925823187</v>
      </c>
      <c r="R526" s="35">
        <f t="shared" si="79"/>
        <v>72.317460317460316</v>
      </c>
      <c r="S526" s="35">
        <f t="shared" ref="S526:S589" si="82">IF(O526&gt;$B$47,$B$47,O526)</f>
        <v>37.632425189789664</v>
      </c>
    </row>
    <row r="527" spans="12:19" x14ac:dyDescent="0.25">
      <c r="L527" s="62">
        <v>5130</v>
      </c>
      <c r="M527" s="35">
        <f t="shared" si="80"/>
        <v>5130</v>
      </c>
      <c r="N527" s="35">
        <f t="shared" ref="N527:N590" si="83">M527/$B$8</f>
        <v>0.58561643835616439</v>
      </c>
      <c r="O527" s="35">
        <f t="shared" ref="O527:O590" si="84">P527*$B$5</f>
        <v>37.505882635506666</v>
      </c>
      <c r="P527" s="63">
        <f t="shared" ref="P527:P590" si="85">IF(N527=1,0,1-$I$9*N527^$I$8)</f>
        <v>0.14176980879699608</v>
      </c>
      <c r="Q527" s="35">
        <f t="shared" si="81"/>
        <v>0.27335531925823187</v>
      </c>
      <c r="R527" s="35">
        <f t="shared" ref="R527:R590" si="86">Q527*$B$5</f>
        <v>72.317460317460316</v>
      </c>
      <c r="S527" s="35">
        <f t="shared" si="82"/>
        <v>37.505882635506666</v>
      </c>
    </row>
    <row r="528" spans="12:19" x14ac:dyDescent="0.25">
      <c r="L528" s="62">
        <v>5140</v>
      </c>
      <c r="M528" s="35">
        <f t="shared" si="80"/>
        <v>5140</v>
      </c>
      <c r="N528" s="35">
        <f t="shared" si="83"/>
        <v>0.58675799086757996</v>
      </c>
      <c r="O528" s="35">
        <f t="shared" si="84"/>
        <v>37.379516152800861</v>
      </c>
      <c r="P528" s="63">
        <f t="shared" si="85"/>
        <v>0.1412921516714285</v>
      </c>
      <c r="Q528" s="35">
        <f t="shared" si="81"/>
        <v>0.27335531925823187</v>
      </c>
      <c r="R528" s="35">
        <f t="shared" si="86"/>
        <v>72.317460317460316</v>
      </c>
      <c r="S528" s="35">
        <f t="shared" si="82"/>
        <v>37.379516152800861</v>
      </c>
    </row>
    <row r="529" spans="12:19" x14ac:dyDescent="0.25">
      <c r="L529" s="62">
        <v>5150</v>
      </c>
      <c r="M529" s="35">
        <f t="shared" si="80"/>
        <v>5150</v>
      </c>
      <c r="N529" s="35">
        <f t="shared" si="83"/>
        <v>0.58789954337899542</v>
      </c>
      <c r="O529" s="35">
        <f t="shared" si="84"/>
        <v>37.253325154847886</v>
      </c>
      <c r="P529" s="63">
        <f t="shared" si="85"/>
        <v>0.14081515786686838</v>
      </c>
      <c r="Q529" s="35">
        <f t="shared" si="81"/>
        <v>0.27335531925823187</v>
      </c>
      <c r="R529" s="35">
        <f t="shared" si="86"/>
        <v>72.317460317460316</v>
      </c>
      <c r="S529" s="35">
        <f t="shared" si="82"/>
        <v>37.253325154847886</v>
      </c>
    </row>
    <row r="530" spans="12:19" x14ac:dyDescent="0.25">
      <c r="L530" s="62">
        <v>5160</v>
      </c>
      <c r="M530" s="35">
        <f t="shared" si="80"/>
        <v>5160</v>
      </c>
      <c r="N530" s="35">
        <f t="shared" si="83"/>
        <v>0.58904109589041098</v>
      </c>
      <c r="O530" s="35">
        <f t="shared" si="84"/>
        <v>37.12730905791399</v>
      </c>
      <c r="P530" s="63">
        <f t="shared" si="85"/>
        <v>0.14033882517683993</v>
      </c>
      <c r="Q530" s="35">
        <f t="shared" si="81"/>
        <v>0.27335531925823187</v>
      </c>
      <c r="R530" s="35">
        <f t="shared" si="86"/>
        <v>72.317460317460316</v>
      </c>
      <c r="S530" s="35">
        <f t="shared" si="82"/>
        <v>37.12730905791399</v>
      </c>
    </row>
    <row r="531" spans="12:19" x14ac:dyDescent="0.25">
      <c r="L531" s="62">
        <v>5170</v>
      </c>
      <c r="M531" s="35">
        <f t="shared" si="80"/>
        <v>5170</v>
      </c>
      <c r="N531" s="35">
        <f t="shared" si="83"/>
        <v>0.59018264840182644</v>
      </c>
      <c r="O531" s="35">
        <f t="shared" si="84"/>
        <v>37.001467281333952</v>
      </c>
      <c r="P531" s="63">
        <f t="shared" si="85"/>
        <v>0.13986315140646621</v>
      </c>
      <c r="Q531" s="35">
        <f t="shared" si="81"/>
        <v>0.27335531925823187</v>
      </c>
      <c r="R531" s="35">
        <f t="shared" si="86"/>
        <v>72.317460317460316</v>
      </c>
      <c r="S531" s="35">
        <f t="shared" si="82"/>
        <v>37.001467281333952</v>
      </c>
    </row>
    <row r="532" spans="12:19" x14ac:dyDescent="0.25">
      <c r="L532" s="62">
        <v>5180</v>
      </c>
      <c r="M532" s="35">
        <f t="shared" si="80"/>
        <v>5180</v>
      </c>
      <c r="N532" s="35">
        <f t="shared" si="83"/>
        <v>0.591324200913242</v>
      </c>
      <c r="O532" s="35">
        <f t="shared" si="84"/>
        <v>36.875799247488978</v>
      </c>
      <c r="P532" s="63">
        <f t="shared" si="85"/>
        <v>0.13938813437238551</v>
      </c>
      <c r="Q532" s="35">
        <f t="shared" si="81"/>
        <v>0.27335531925823187</v>
      </c>
      <c r="R532" s="35">
        <f t="shared" si="86"/>
        <v>72.317460317460316</v>
      </c>
      <c r="S532" s="35">
        <f t="shared" si="82"/>
        <v>36.875799247488978</v>
      </c>
    </row>
    <row r="533" spans="12:19" x14ac:dyDescent="0.25">
      <c r="L533" s="62">
        <v>5190</v>
      </c>
      <c r="M533" s="35">
        <f t="shared" si="80"/>
        <v>5190</v>
      </c>
      <c r="N533" s="35">
        <f t="shared" si="83"/>
        <v>0.59246575342465757</v>
      </c>
      <c r="O533" s="35">
        <f t="shared" si="84"/>
        <v>36.750304381784851</v>
      </c>
      <c r="P533" s="63">
        <f t="shared" si="85"/>
        <v>0.13891377190266896</v>
      </c>
      <c r="Q533" s="35">
        <f t="shared" si="81"/>
        <v>0.27335531925823187</v>
      </c>
      <c r="R533" s="35">
        <f t="shared" si="86"/>
        <v>72.317460317460316</v>
      </c>
      <c r="S533" s="35">
        <f t="shared" si="82"/>
        <v>36.750304381784851</v>
      </c>
    </row>
    <row r="534" spans="12:19" x14ac:dyDescent="0.25">
      <c r="L534" s="62">
        <v>5200</v>
      </c>
      <c r="M534" s="35">
        <f t="shared" si="80"/>
        <v>5200</v>
      </c>
      <c r="N534" s="35">
        <f t="shared" si="83"/>
        <v>0.59360730593607303</v>
      </c>
      <c r="O534" s="35">
        <f t="shared" si="84"/>
        <v>36.624982112630306</v>
      </c>
      <c r="P534" s="63">
        <f t="shared" si="85"/>
        <v>0.13844006183673851</v>
      </c>
      <c r="Q534" s="35">
        <f t="shared" si="81"/>
        <v>0.27335531925823187</v>
      </c>
      <c r="R534" s="35">
        <f t="shared" si="86"/>
        <v>72.317460317460316</v>
      </c>
      <c r="S534" s="35">
        <f t="shared" si="82"/>
        <v>36.624982112630306</v>
      </c>
    </row>
    <row r="535" spans="12:19" x14ac:dyDescent="0.25">
      <c r="L535" s="62">
        <v>5210</v>
      </c>
      <c r="M535" s="35">
        <f t="shared" si="80"/>
        <v>5210</v>
      </c>
      <c r="N535" s="35">
        <f t="shared" si="83"/>
        <v>0.59474885844748859</v>
      </c>
      <c r="O535" s="35">
        <f t="shared" si="84"/>
        <v>36.49983187141568</v>
      </c>
      <c r="P535" s="63">
        <f t="shared" si="85"/>
        <v>0.13796700202528644</v>
      </c>
      <c r="Q535" s="35">
        <f t="shared" si="81"/>
        <v>0.27335531925823187</v>
      </c>
      <c r="R535" s="35">
        <f t="shared" si="86"/>
        <v>72.317460317460316</v>
      </c>
      <c r="S535" s="35">
        <f t="shared" si="82"/>
        <v>36.49983187141568</v>
      </c>
    </row>
    <row r="536" spans="12:19" x14ac:dyDescent="0.25">
      <c r="L536" s="62">
        <v>5220</v>
      </c>
      <c r="M536" s="35">
        <f t="shared" si="80"/>
        <v>5220</v>
      </c>
      <c r="N536" s="35">
        <f t="shared" si="83"/>
        <v>0.59589041095890416</v>
      </c>
      <c r="O536" s="35">
        <f t="shared" si="84"/>
        <v>36.374853092491556</v>
      </c>
      <c r="P536" s="63">
        <f t="shared" si="85"/>
        <v>0.13749459033019462</v>
      </c>
      <c r="Q536" s="35">
        <f t="shared" si="81"/>
        <v>0.27335531925823187</v>
      </c>
      <c r="R536" s="35">
        <f t="shared" si="86"/>
        <v>72.317460317460316</v>
      </c>
      <c r="S536" s="35">
        <f t="shared" si="82"/>
        <v>36.374853092491556</v>
      </c>
    </row>
    <row r="537" spans="12:19" x14ac:dyDescent="0.25">
      <c r="L537" s="62">
        <v>5230</v>
      </c>
      <c r="M537" s="35">
        <f t="shared" si="80"/>
        <v>5230</v>
      </c>
      <c r="N537" s="35">
        <f t="shared" si="83"/>
        <v>0.59703196347031962</v>
      </c>
      <c r="O537" s="35">
        <f t="shared" si="84"/>
        <v>36.250045213147807</v>
      </c>
      <c r="P537" s="63">
        <f t="shared" si="85"/>
        <v>0.13702282462445514</v>
      </c>
      <c r="Q537" s="35">
        <f t="shared" si="81"/>
        <v>0.27335531925823187</v>
      </c>
      <c r="R537" s="35">
        <f t="shared" si="86"/>
        <v>72.317460317460316</v>
      </c>
      <c r="S537" s="35">
        <f t="shared" si="82"/>
        <v>36.250045213147807</v>
      </c>
    </row>
    <row r="538" spans="12:19" x14ac:dyDescent="0.25">
      <c r="L538" s="62">
        <v>5240</v>
      </c>
      <c r="M538" s="35">
        <f t="shared" si="80"/>
        <v>5240</v>
      </c>
      <c r="N538" s="35">
        <f t="shared" si="83"/>
        <v>0.59817351598173518</v>
      </c>
      <c r="O538" s="35">
        <f t="shared" si="84"/>
        <v>36.125407673592612</v>
      </c>
      <c r="P538" s="63">
        <f t="shared" si="85"/>
        <v>0.13655170279209117</v>
      </c>
      <c r="Q538" s="35">
        <f t="shared" si="81"/>
        <v>0.27335531925823187</v>
      </c>
      <c r="R538" s="35">
        <f t="shared" si="86"/>
        <v>72.317460317460316</v>
      </c>
      <c r="S538" s="35">
        <f t="shared" si="82"/>
        <v>36.125407673592612</v>
      </c>
    </row>
    <row r="539" spans="12:19" x14ac:dyDescent="0.25">
      <c r="L539" s="62">
        <v>5250</v>
      </c>
      <c r="M539" s="35">
        <f t="shared" si="80"/>
        <v>5250</v>
      </c>
      <c r="N539" s="35">
        <f t="shared" si="83"/>
        <v>0.59931506849315064</v>
      </c>
      <c r="O539" s="35">
        <f t="shared" si="84"/>
        <v>36.000939916931969</v>
      </c>
      <c r="P539" s="63">
        <f t="shared" si="85"/>
        <v>0.13608122272807943</v>
      </c>
      <c r="Q539" s="35">
        <f t="shared" si="81"/>
        <v>0.27335531925823187</v>
      </c>
      <c r="R539" s="35">
        <f t="shared" si="86"/>
        <v>72.317460317460316</v>
      </c>
      <c r="S539" s="35">
        <f t="shared" si="82"/>
        <v>36.000939916931969</v>
      </c>
    </row>
    <row r="540" spans="12:19" x14ac:dyDescent="0.25">
      <c r="L540" s="62">
        <v>5260</v>
      </c>
      <c r="M540" s="35">
        <f t="shared" si="80"/>
        <v>5260</v>
      </c>
      <c r="N540" s="35">
        <f t="shared" si="83"/>
        <v>0.6004566210045662</v>
      </c>
      <c r="O540" s="35">
        <f t="shared" si="84"/>
        <v>35.876641389149007</v>
      </c>
      <c r="P540" s="63">
        <f t="shared" si="85"/>
        <v>0.13561138233827197</v>
      </c>
      <c r="Q540" s="35">
        <f t="shared" si="81"/>
        <v>0.27335531925823187</v>
      </c>
      <c r="R540" s="35">
        <f t="shared" si="86"/>
        <v>72.317460317460316</v>
      </c>
      <c r="S540" s="35">
        <f t="shared" si="82"/>
        <v>35.876641389149007</v>
      </c>
    </row>
    <row r="541" spans="12:19" x14ac:dyDescent="0.25">
      <c r="L541" s="62">
        <v>5270</v>
      </c>
      <c r="M541" s="35">
        <f t="shared" si="80"/>
        <v>5270</v>
      </c>
      <c r="N541" s="35">
        <f t="shared" si="83"/>
        <v>0.60159817351598177</v>
      </c>
      <c r="O541" s="35">
        <f t="shared" si="84"/>
        <v>35.752511539083848</v>
      </c>
      <c r="P541" s="63">
        <f t="shared" si="85"/>
        <v>0.13514217953932017</v>
      </c>
      <c r="Q541" s="35">
        <f t="shared" si="81"/>
        <v>0.27335531925823187</v>
      </c>
      <c r="R541" s="35">
        <f t="shared" si="86"/>
        <v>72.317460317460316</v>
      </c>
      <c r="S541" s="35">
        <f t="shared" si="82"/>
        <v>35.752511539083848</v>
      </c>
    </row>
    <row r="542" spans="12:19" x14ac:dyDescent="0.25">
      <c r="L542" s="62">
        <v>5280</v>
      </c>
      <c r="M542" s="35">
        <f t="shared" si="80"/>
        <v>5280</v>
      </c>
      <c r="N542" s="35">
        <f t="shared" si="83"/>
        <v>0.60273972602739723</v>
      </c>
      <c r="O542" s="35">
        <f t="shared" si="84"/>
        <v>35.62854981841339</v>
      </c>
      <c r="P542" s="63">
        <f t="shared" si="85"/>
        <v>0.1346736122585982</v>
      </c>
      <c r="Q542" s="35">
        <f t="shared" si="81"/>
        <v>0.27335531925823187</v>
      </c>
      <c r="R542" s="35">
        <f t="shared" si="86"/>
        <v>72.317460317460316</v>
      </c>
      <c r="S542" s="35">
        <f t="shared" si="82"/>
        <v>35.62854981841339</v>
      </c>
    </row>
    <row r="543" spans="12:19" x14ac:dyDescent="0.25">
      <c r="L543" s="62">
        <v>5290</v>
      </c>
      <c r="M543" s="35">
        <f t="shared" si="80"/>
        <v>5290</v>
      </c>
      <c r="N543" s="35">
        <f t="shared" si="83"/>
        <v>0.60388127853881279</v>
      </c>
      <c r="O543" s="35">
        <f t="shared" si="84"/>
        <v>35.50475568163138</v>
      </c>
      <c r="P543" s="63">
        <f t="shared" si="85"/>
        <v>0.13420567843412767</v>
      </c>
      <c r="Q543" s="35">
        <f t="shared" si="81"/>
        <v>0.27335531925823187</v>
      </c>
      <c r="R543" s="35">
        <f t="shared" si="86"/>
        <v>72.317460317460316</v>
      </c>
      <c r="S543" s="35">
        <f t="shared" si="82"/>
        <v>35.50475568163138</v>
      </c>
    </row>
    <row r="544" spans="12:19" x14ac:dyDescent="0.25">
      <c r="L544" s="62">
        <v>5300</v>
      </c>
      <c r="M544" s="35">
        <f t="shared" si="80"/>
        <v>5300</v>
      </c>
      <c r="N544" s="35">
        <f t="shared" si="83"/>
        <v>0.60502283105022836</v>
      </c>
      <c r="O544" s="35">
        <f t="shared" si="84"/>
        <v>35.381128586028652</v>
      </c>
      <c r="P544" s="63">
        <f t="shared" si="85"/>
        <v>0.13373837601450311</v>
      </c>
      <c r="Q544" s="35">
        <f t="shared" si="81"/>
        <v>0.27335531925823187</v>
      </c>
      <c r="R544" s="35">
        <f t="shared" si="86"/>
        <v>72.317460317460316</v>
      </c>
      <c r="S544" s="35">
        <f t="shared" si="82"/>
        <v>35.381128586028652</v>
      </c>
    </row>
    <row r="545" spans="12:19" x14ac:dyDescent="0.25">
      <c r="L545" s="62">
        <v>5310</v>
      </c>
      <c r="M545" s="35">
        <f t="shared" si="80"/>
        <v>5310</v>
      </c>
      <c r="N545" s="35">
        <f t="shared" si="83"/>
        <v>0.60616438356164382</v>
      </c>
      <c r="O545" s="35">
        <f t="shared" si="84"/>
        <v>35.257667991673614</v>
      </c>
      <c r="P545" s="63">
        <f t="shared" si="85"/>
        <v>0.13327170295881807</v>
      </c>
      <c r="Q545" s="35">
        <f t="shared" si="81"/>
        <v>0.27335531925823187</v>
      </c>
      <c r="R545" s="35">
        <f t="shared" si="86"/>
        <v>72.317460317460316</v>
      </c>
      <c r="S545" s="35">
        <f t="shared" si="82"/>
        <v>35.257667991673614</v>
      </c>
    </row>
    <row r="546" spans="12:19" x14ac:dyDescent="0.25">
      <c r="L546" s="62">
        <v>5320</v>
      </c>
      <c r="M546" s="35">
        <f t="shared" si="80"/>
        <v>5320</v>
      </c>
      <c r="N546" s="35">
        <f t="shared" si="83"/>
        <v>0.60730593607305938</v>
      </c>
      <c r="O546" s="35">
        <f t="shared" si="84"/>
        <v>35.134373361392647</v>
      </c>
      <c r="P546" s="63">
        <f t="shared" si="85"/>
        <v>0.13280565723659099</v>
      </c>
      <c r="Q546" s="35">
        <f t="shared" si="81"/>
        <v>0.27335531925823187</v>
      </c>
      <c r="R546" s="35">
        <f t="shared" si="86"/>
        <v>72.317460317460316</v>
      </c>
      <c r="S546" s="35">
        <f t="shared" si="82"/>
        <v>35.134373361392647</v>
      </c>
    </row>
    <row r="547" spans="12:19" x14ac:dyDescent="0.25">
      <c r="L547" s="62">
        <v>5330</v>
      </c>
      <c r="M547" s="35">
        <f t="shared" si="80"/>
        <v>5330</v>
      </c>
      <c r="N547" s="35">
        <f t="shared" si="83"/>
        <v>0.60844748858447484</v>
      </c>
      <c r="O547" s="35">
        <f t="shared" si="84"/>
        <v>35.011244160751097</v>
      </c>
      <c r="P547" s="63">
        <f t="shared" si="85"/>
        <v>0.13234023682769347</v>
      </c>
      <c r="Q547" s="35">
        <f t="shared" si="81"/>
        <v>0.27335531925823187</v>
      </c>
      <c r="R547" s="35">
        <f t="shared" si="86"/>
        <v>72.317460317460316</v>
      </c>
      <c r="S547" s="35">
        <f t="shared" si="82"/>
        <v>35.011244160751097</v>
      </c>
    </row>
    <row r="548" spans="12:19" x14ac:dyDescent="0.25">
      <c r="L548" s="62">
        <v>5340</v>
      </c>
      <c r="M548" s="35">
        <f t="shared" si="80"/>
        <v>5340</v>
      </c>
      <c r="N548" s="35">
        <f t="shared" si="83"/>
        <v>0.6095890410958904</v>
      </c>
      <c r="O548" s="35">
        <f t="shared" si="84"/>
        <v>34.888279858033982</v>
      </c>
      <c r="P548" s="63">
        <f t="shared" si="85"/>
        <v>0.13187543972227733</v>
      </c>
      <c r="Q548" s="35">
        <f t="shared" si="81"/>
        <v>0.27335531925823187</v>
      </c>
      <c r="R548" s="35">
        <f t="shared" si="86"/>
        <v>72.317460317460316</v>
      </c>
      <c r="S548" s="35">
        <f t="shared" si="82"/>
        <v>34.888279858033982</v>
      </c>
    </row>
    <row r="549" spans="12:19" x14ac:dyDescent="0.25">
      <c r="L549" s="62">
        <v>5350</v>
      </c>
      <c r="M549" s="35">
        <f t="shared" si="80"/>
        <v>5350</v>
      </c>
      <c r="N549" s="35">
        <f t="shared" si="83"/>
        <v>0.61073059360730597</v>
      </c>
      <c r="O549" s="35">
        <f t="shared" si="84"/>
        <v>34.765479924227286</v>
      </c>
      <c r="P549" s="63">
        <f t="shared" si="85"/>
        <v>0.13141126392070379</v>
      </c>
      <c r="Q549" s="35">
        <f t="shared" si="81"/>
        <v>0.27335531925823187</v>
      </c>
      <c r="R549" s="35">
        <f t="shared" si="86"/>
        <v>72.317460317460316</v>
      </c>
      <c r="S549" s="35">
        <f t="shared" si="82"/>
        <v>34.765479924227286</v>
      </c>
    </row>
    <row r="550" spans="12:19" x14ac:dyDescent="0.25">
      <c r="L550" s="62">
        <v>5360</v>
      </c>
      <c r="M550" s="35">
        <f t="shared" si="80"/>
        <v>5360</v>
      </c>
      <c r="N550" s="35">
        <f t="shared" si="83"/>
        <v>0.61187214611872143</v>
      </c>
      <c r="O550" s="35">
        <f t="shared" si="84"/>
        <v>34.642843832999056</v>
      </c>
      <c r="P550" s="63">
        <f t="shared" si="85"/>
        <v>0.13094770743347217</v>
      </c>
      <c r="Q550" s="35">
        <f t="shared" si="81"/>
        <v>0.27335531925823187</v>
      </c>
      <c r="R550" s="35">
        <f t="shared" si="86"/>
        <v>72.317460317460316</v>
      </c>
      <c r="S550" s="35">
        <f t="shared" si="82"/>
        <v>34.642843832999056</v>
      </c>
    </row>
    <row r="551" spans="12:19" x14ac:dyDescent="0.25">
      <c r="L551" s="62">
        <v>5370</v>
      </c>
      <c r="M551" s="35">
        <f t="shared" si="80"/>
        <v>5370</v>
      </c>
      <c r="N551" s="35">
        <f t="shared" si="83"/>
        <v>0.61301369863013699</v>
      </c>
      <c r="O551" s="35">
        <f t="shared" si="84"/>
        <v>34.52037106068088</v>
      </c>
      <c r="P551" s="63">
        <f t="shared" si="85"/>
        <v>0.13048476828114974</v>
      </c>
      <c r="Q551" s="35">
        <f t="shared" si="81"/>
        <v>0.27335531925823187</v>
      </c>
      <c r="R551" s="35">
        <f t="shared" si="86"/>
        <v>72.317460317460316</v>
      </c>
      <c r="S551" s="35">
        <f t="shared" si="82"/>
        <v>34.52037106068088</v>
      </c>
    </row>
    <row r="552" spans="12:19" x14ac:dyDescent="0.25">
      <c r="L552" s="62">
        <v>5380</v>
      </c>
      <c r="M552" s="35">
        <f t="shared" si="80"/>
        <v>5380</v>
      </c>
      <c r="N552" s="35">
        <f t="shared" si="83"/>
        <v>0.61415525114155256</v>
      </c>
      <c r="O552" s="35">
        <f t="shared" si="84"/>
        <v>34.398061086249562</v>
      </c>
      <c r="P552" s="63">
        <f t="shared" si="85"/>
        <v>0.13002244449430256</v>
      </c>
      <c r="Q552" s="35">
        <f t="shared" si="81"/>
        <v>0.27335531925823187</v>
      </c>
      <c r="R552" s="35">
        <f t="shared" si="86"/>
        <v>72.317460317460316</v>
      </c>
      <c r="S552" s="35">
        <f t="shared" si="82"/>
        <v>34.398061086249562</v>
      </c>
    </row>
    <row r="553" spans="12:19" x14ac:dyDescent="0.25">
      <c r="L553" s="62">
        <v>5390</v>
      </c>
      <c r="M553" s="35">
        <f t="shared" si="80"/>
        <v>5390</v>
      </c>
      <c r="N553" s="35">
        <f t="shared" si="83"/>
        <v>0.61529680365296802</v>
      </c>
      <c r="O553" s="35">
        <f t="shared" si="84"/>
        <v>34.275913391308748</v>
      </c>
      <c r="P553" s="63">
        <f t="shared" si="85"/>
        <v>0.12956073411342595</v>
      </c>
      <c r="Q553" s="35">
        <f t="shared" si="81"/>
        <v>0.27335531925823187</v>
      </c>
      <c r="R553" s="35">
        <f t="shared" si="86"/>
        <v>72.317460317460316</v>
      </c>
      <c r="S553" s="35">
        <f t="shared" si="82"/>
        <v>34.275913391308748</v>
      </c>
    </row>
    <row r="554" spans="12:19" x14ac:dyDescent="0.25">
      <c r="L554" s="62">
        <v>5400</v>
      </c>
      <c r="M554" s="35">
        <f t="shared" si="80"/>
        <v>5400</v>
      </c>
      <c r="N554" s="35">
        <f t="shared" si="83"/>
        <v>0.61643835616438358</v>
      </c>
      <c r="O554" s="35">
        <f t="shared" si="84"/>
        <v>34.153927460070911</v>
      </c>
      <c r="P554" s="63">
        <f t="shared" si="85"/>
        <v>0.12909963518887646</v>
      </c>
      <c r="Q554" s="35">
        <f t="shared" si="81"/>
        <v>0.27335531925823187</v>
      </c>
      <c r="R554" s="35">
        <f t="shared" si="86"/>
        <v>72.317460317460316</v>
      </c>
      <c r="S554" s="35">
        <f t="shared" si="82"/>
        <v>34.153927460070911</v>
      </c>
    </row>
    <row r="555" spans="12:19" x14ac:dyDescent="0.25">
      <c r="L555" s="62">
        <v>5410</v>
      </c>
      <c r="M555" s="35">
        <f t="shared" si="80"/>
        <v>5410</v>
      </c>
      <c r="N555" s="35">
        <f t="shared" si="83"/>
        <v>0.61757990867579904</v>
      </c>
      <c r="O555" s="35">
        <f t="shared" si="84"/>
        <v>34.032102779339397</v>
      </c>
      <c r="P555" s="63">
        <f t="shared" si="85"/>
        <v>0.12863914578080393</v>
      </c>
      <c r="Q555" s="35">
        <f t="shared" si="81"/>
        <v>0.27335531925823187</v>
      </c>
      <c r="R555" s="35">
        <f t="shared" si="86"/>
        <v>72.317460317460316</v>
      </c>
      <c r="S555" s="35">
        <f t="shared" si="82"/>
        <v>34.032102779339397</v>
      </c>
    </row>
    <row r="556" spans="12:19" x14ac:dyDescent="0.25">
      <c r="L556" s="62">
        <v>5420</v>
      </c>
      <c r="M556" s="35">
        <f t="shared" si="80"/>
        <v>5420</v>
      </c>
      <c r="N556" s="35">
        <f t="shared" si="83"/>
        <v>0.61872146118721461</v>
      </c>
      <c r="O556" s="35">
        <f t="shared" si="84"/>
        <v>33.91043883849062</v>
      </c>
      <c r="P556" s="63">
        <f t="shared" si="85"/>
        <v>0.1281792639590843</v>
      </c>
      <c r="Q556" s="35">
        <f t="shared" si="81"/>
        <v>0.27335531925823187</v>
      </c>
      <c r="R556" s="35">
        <f t="shared" si="86"/>
        <v>72.317460317460316</v>
      </c>
      <c r="S556" s="35">
        <f t="shared" si="82"/>
        <v>33.91043883849062</v>
      </c>
    </row>
    <row r="557" spans="12:19" x14ac:dyDescent="0.25">
      <c r="L557" s="62">
        <v>5430</v>
      </c>
      <c r="M557" s="35">
        <f t="shared" si="80"/>
        <v>5430</v>
      </c>
      <c r="N557" s="35">
        <f t="shared" si="83"/>
        <v>0.61986301369863017</v>
      </c>
      <c r="O557" s="35">
        <f t="shared" si="84"/>
        <v>33.788935129456483</v>
      </c>
      <c r="P557" s="63">
        <f t="shared" si="85"/>
        <v>0.127719987803253</v>
      </c>
      <c r="Q557" s="35">
        <f t="shared" si="81"/>
        <v>0</v>
      </c>
      <c r="R557" s="35">
        <f t="shared" si="86"/>
        <v>0</v>
      </c>
      <c r="S557" s="35">
        <f t="shared" si="82"/>
        <v>33.788935129456483</v>
      </c>
    </row>
    <row r="558" spans="12:19" x14ac:dyDescent="0.25">
      <c r="L558" s="62">
        <v>5440</v>
      </c>
      <c r="M558" s="35">
        <f t="shared" ref="M558:M621" si="87">IF(L558&gt;$B$8,$B$8,L558)</f>
        <v>5440</v>
      </c>
      <c r="N558" s="35">
        <f t="shared" si="83"/>
        <v>0.62100456621004563</v>
      </c>
      <c r="O558" s="35">
        <f t="shared" si="84"/>
        <v>33.667591146706954</v>
      </c>
      <c r="P558" s="63">
        <f t="shared" si="85"/>
        <v>0.12726131540243923</v>
      </c>
      <c r="Q558" s="35">
        <f t="shared" si="81"/>
        <v>0</v>
      </c>
      <c r="R558" s="35">
        <f t="shared" si="86"/>
        <v>0</v>
      </c>
      <c r="S558" s="35">
        <f t="shared" si="82"/>
        <v>33.667591146706954</v>
      </c>
    </row>
    <row r="559" spans="12:19" x14ac:dyDescent="0.25">
      <c r="L559" s="62">
        <v>5450</v>
      </c>
      <c r="M559" s="35">
        <f t="shared" si="87"/>
        <v>5450</v>
      </c>
      <c r="N559" s="35">
        <f t="shared" si="83"/>
        <v>0.62214611872146119</v>
      </c>
      <c r="O559" s="35">
        <f t="shared" si="84"/>
        <v>33.546406387232572</v>
      </c>
      <c r="P559" s="63">
        <f t="shared" si="85"/>
        <v>0.12680324485529981</v>
      </c>
      <c r="Q559" s="35">
        <f t="shared" si="81"/>
        <v>0</v>
      </c>
      <c r="R559" s="35">
        <f t="shared" si="86"/>
        <v>0</v>
      </c>
      <c r="S559" s="35">
        <f t="shared" si="82"/>
        <v>33.546406387232572</v>
      </c>
    </row>
    <row r="560" spans="12:19" x14ac:dyDescent="0.25">
      <c r="L560" s="62">
        <v>5460</v>
      </c>
      <c r="M560" s="35">
        <f t="shared" si="87"/>
        <v>5460</v>
      </c>
      <c r="N560" s="35">
        <f t="shared" si="83"/>
        <v>0.62328767123287676</v>
      </c>
      <c r="O560" s="35">
        <f t="shared" si="84"/>
        <v>33.425380350527497</v>
      </c>
      <c r="P560" s="63">
        <f t="shared" si="85"/>
        <v>0.12634577426995508</v>
      </c>
      <c r="Q560" s="35">
        <f t="shared" si="81"/>
        <v>0</v>
      </c>
      <c r="R560" s="35">
        <f t="shared" si="86"/>
        <v>0</v>
      </c>
      <c r="S560" s="35">
        <f t="shared" si="82"/>
        <v>33.425380350527497</v>
      </c>
    </row>
    <row r="561" spans="12:19" x14ac:dyDescent="0.25">
      <c r="L561" s="62">
        <v>5470</v>
      </c>
      <c r="M561" s="35">
        <f t="shared" si="87"/>
        <v>5470</v>
      </c>
      <c r="N561" s="35">
        <f t="shared" si="83"/>
        <v>0.62442922374429222</v>
      </c>
      <c r="O561" s="35">
        <f t="shared" si="84"/>
        <v>33.304512538572354</v>
      </c>
      <c r="P561" s="63">
        <f t="shared" si="85"/>
        <v>0.12588890176392398</v>
      </c>
      <c r="Q561" s="35">
        <f t="shared" si="81"/>
        <v>0</v>
      </c>
      <c r="R561" s="35">
        <f t="shared" si="86"/>
        <v>0</v>
      </c>
      <c r="S561" s="35">
        <f t="shared" si="82"/>
        <v>33.304512538572354</v>
      </c>
    </row>
    <row r="562" spans="12:19" x14ac:dyDescent="0.25">
      <c r="L562" s="62">
        <v>5480</v>
      </c>
      <c r="M562" s="35">
        <f t="shared" si="87"/>
        <v>5480</v>
      </c>
      <c r="N562" s="35">
        <f t="shared" si="83"/>
        <v>0.62557077625570778</v>
      </c>
      <c r="O562" s="35">
        <f t="shared" si="84"/>
        <v>33.183802455817386</v>
      </c>
      <c r="P562" s="63">
        <f t="shared" si="85"/>
        <v>0.12543262546406053</v>
      </c>
      <c r="Q562" s="35">
        <f t="shared" si="81"/>
        <v>0</v>
      </c>
      <c r="R562" s="35">
        <f t="shared" si="86"/>
        <v>0</v>
      </c>
      <c r="S562" s="35">
        <f t="shared" si="82"/>
        <v>33.183802455817386</v>
      </c>
    </row>
    <row r="563" spans="12:19" x14ac:dyDescent="0.25">
      <c r="L563" s="62">
        <v>5490</v>
      </c>
      <c r="M563" s="35">
        <f t="shared" si="87"/>
        <v>5490</v>
      </c>
      <c r="N563" s="35">
        <f t="shared" si="83"/>
        <v>0.62671232876712324</v>
      </c>
      <c r="O563" s="35">
        <f t="shared" si="84"/>
        <v>33.063249609165801</v>
      </c>
      <c r="P563" s="63">
        <f t="shared" si="85"/>
        <v>0.1249769435064908</v>
      </c>
      <c r="Q563" s="35">
        <f t="shared" si="81"/>
        <v>0</v>
      </c>
      <c r="R563" s="35">
        <f t="shared" si="86"/>
        <v>0</v>
      </c>
      <c r="S563" s="35">
        <f t="shared" si="82"/>
        <v>33.063249609165801</v>
      </c>
    </row>
    <row r="564" spans="12:19" x14ac:dyDescent="0.25">
      <c r="L564" s="62">
        <v>5500</v>
      </c>
      <c r="M564" s="35">
        <f t="shared" si="87"/>
        <v>5500</v>
      </c>
      <c r="N564" s="35">
        <f t="shared" si="83"/>
        <v>0.62785388127853881</v>
      </c>
      <c r="O564" s="35">
        <f t="shared" si="84"/>
        <v>32.942853507956983</v>
      </c>
      <c r="P564" s="63">
        <f t="shared" si="85"/>
        <v>0.12452185403654936</v>
      </c>
      <c r="Q564" s="35">
        <f t="shared" si="81"/>
        <v>0</v>
      </c>
      <c r="R564" s="35">
        <f t="shared" si="86"/>
        <v>0</v>
      </c>
      <c r="S564" s="35">
        <f t="shared" si="82"/>
        <v>32.942853507956983</v>
      </c>
    </row>
    <row r="565" spans="12:19" x14ac:dyDescent="0.25">
      <c r="L565" s="62">
        <v>5510</v>
      </c>
      <c r="M565" s="35">
        <f t="shared" si="87"/>
        <v>5510</v>
      </c>
      <c r="N565" s="35">
        <f t="shared" si="83"/>
        <v>0.62899543378995437</v>
      </c>
      <c r="O565" s="35">
        <f t="shared" si="84"/>
        <v>32.822613663950349</v>
      </c>
      <c r="P565" s="63">
        <f t="shared" si="85"/>
        <v>0.12406735520871848</v>
      </c>
      <c r="Q565" s="35">
        <f t="shared" si="81"/>
        <v>0</v>
      </c>
      <c r="R565" s="35">
        <f t="shared" si="86"/>
        <v>0</v>
      </c>
      <c r="S565" s="35">
        <f t="shared" si="82"/>
        <v>32.822613663950349</v>
      </c>
    </row>
    <row r="566" spans="12:19" x14ac:dyDescent="0.25">
      <c r="L566" s="62">
        <v>5520</v>
      </c>
      <c r="M566" s="35">
        <f t="shared" si="87"/>
        <v>5520</v>
      </c>
      <c r="N566" s="35">
        <f t="shared" si="83"/>
        <v>0.63013698630136983</v>
      </c>
      <c r="O566" s="35">
        <f t="shared" si="84"/>
        <v>32.702529591308817</v>
      </c>
      <c r="P566" s="63">
        <f t="shared" si="85"/>
        <v>0.12361344518656536</v>
      </c>
      <c r="Q566" s="35">
        <f t="shared" si="81"/>
        <v>0</v>
      </c>
      <c r="R566" s="35">
        <f t="shared" si="86"/>
        <v>0</v>
      </c>
      <c r="S566" s="35">
        <f t="shared" si="82"/>
        <v>32.702529591308817</v>
      </c>
    </row>
    <row r="567" spans="12:19" x14ac:dyDescent="0.25">
      <c r="L567" s="62">
        <v>5530</v>
      </c>
      <c r="M567" s="35">
        <f t="shared" si="87"/>
        <v>5530</v>
      </c>
      <c r="N567" s="35">
        <f t="shared" si="83"/>
        <v>0.63127853881278539</v>
      </c>
      <c r="O567" s="35">
        <f t="shared" si="84"/>
        <v>32.582600806582654</v>
      </c>
      <c r="P567" s="63">
        <f t="shared" si="85"/>
        <v>0.12316012214268135</v>
      </c>
      <c r="Q567" s="35">
        <f t="shared" si="81"/>
        <v>0</v>
      </c>
      <c r="R567" s="35">
        <f t="shared" si="86"/>
        <v>0</v>
      </c>
      <c r="S567" s="35">
        <f t="shared" si="82"/>
        <v>32.582600806582654</v>
      </c>
    </row>
    <row r="568" spans="12:19" x14ac:dyDescent="0.25">
      <c r="L568" s="62">
        <v>5540</v>
      </c>
      <c r="M568" s="35">
        <f t="shared" si="87"/>
        <v>5540</v>
      </c>
      <c r="N568" s="35">
        <f t="shared" si="83"/>
        <v>0.63242009132420096</v>
      </c>
      <c r="O568" s="35">
        <f t="shared" si="84"/>
        <v>32.462826828693586</v>
      </c>
      <c r="P568" s="63">
        <f t="shared" si="85"/>
        <v>0.12270738425862171</v>
      </c>
      <c r="Q568" s="35">
        <f t="shared" si="81"/>
        <v>0</v>
      </c>
      <c r="R568" s="35">
        <f t="shared" si="86"/>
        <v>0</v>
      </c>
      <c r="S568" s="35">
        <f t="shared" si="82"/>
        <v>32.462826828693586</v>
      </c>
    </row>
    <row r="569" spans="12:19" x14ac:dyDescent="0.25">
      <c r="L569" s="62">
        <v>5550</v>
      </c>
      <c r="M569" s="35">
        <f t="shared" si="87"/>
        <v>5550</v>
      </c>
      <c r="N569" s="35">
        <f t="shared" si="83"/>
        <v>0.63356164383561642</v>
      </c>
      <c r="O569" s="35">
        <f t="shared" si="84"/>
        <v>32.343207178918881</v>
      </c>
      <c r="P569" s="63">
        <f t="shared" si="85"/>
        <v>0.12225522972484548</v>
      </c>
      <c r="Q569" s="35">
        <f t="shared" si="81"/>
        <v>0</v>
      </c>
      <c r="R569" s="35">
        <f t="shared" si="86"/>
        <v>0</v>
      </c>
      <c r="S569" s="35">
        <f t="shared" si="82"/>
        <v>32.343207178918881</v>
      </c>
    </row>
    <row r="570" spans="12:19" x14ac:dyDescent="0.25">
      <c r="L570" s="62">
        <v>5560</v>
      </c>
      <c r="M570" s="35">
        <f t="shared" si="87"/>
        <v>5560</v>
      </c>
      <c r="N570" s="35">
        <f t="shared" si="83"/>
        <v>0.63470319634703198</v>
      </c>
      <c r="O570" s="35">
        <f t="shared" si="84"/>
        <v>32.223741380875417</v>
      </c>
      <c r="P570" s="63">
        <f t="shared" si="85"/>
        <v>0.1218036567406553</v>
      </c>
      <c r="Q570" s="35">
        <f t="shared" si="81"/>
        <v>0</v>
      </c>
      <c r="R570" s="35">
        <f t="shared" si="86"/>
        <v>0</v>
      </c>
      <c r="S570" s="35">
        <f t="shared" si="82"/>
        <v>32.223741380875417</v>
      </c>
    </row>
    <row r="571" spans="12:19" x14ac:dyDescent="0.25">
      <c r="L571" s="62">
        <v>5570</v>
      </c>
      <c r="M571" s="35">
        <f t="shared" si="87"/>
        <v>5570</v>
      </c>
      <c r="N571" s="35">
        <f t="shared" si="83"/>
        <v>0.63584474885844744</v>
      </c>
      <c r="O571" s="35">
        <f t="shared" si="84"/>
        <v>32.104428960504265</v>
      </c>
      <c r="P571" s="63">
        <f t="shared" si="85"/>
        <v>0.12135266351413909</v>
      </c>
      <c r="Q571" s="35">
        <f t="shared" si="81"/>
        <v>0</v>
      </c>
      <c r="R571" s="35">
        <f t="shared" si="86"/>
        <v>0</v>
      </c>
      <c r="S571" s="35">
        <f t="shared" si="82"/>
        <v>32.104428960504265</v>
      </c>
    </row>
    <row r="572" spans="12:19" x14ac:dyDescent="0.25">
      <c r="L572" s="62">
        <v>5580</v>
      </c>
      <c r="M572" s="35">
        <f t="shared" si="87"/>
        <v>5580</v>
      </c>
      <c r="N572" s="35">
        <f t="shared" si="83"/>
        <v>0.63698630136986301</v>
      </c>
      <c r="O572" s="35">
        <f t="shared" si="84"/>
        <v>31.985269446055181</v>
      </c>
      <c r="P572" s="63">
        <f t="shared" si="85"/>
        <v>0.12090224826211149</v>
      </c>
      <c r="Q572" s="35">
        <f t="shared" si="81"/>
        <v>0</v>
      </c>
      <c r="R572" s="35">
        <f t="shared" si="86"/>
        <v>0</v>
      </c>
      <c r="S572" s="35">
        <f t="shared" si="82"/>
        <v>31.985269446055181</v>
      </c>
    </row>
    <row r="573" spans="12:19" x14ac:dyDescent="0.25">
      <c r="L573" s="62">
        <v>5590</v>
      </c>
      <c r="M573" s="35">
        <f t="shared" si="87"/>
        <v>5590</v>
      </c>
      <c r="N573" s="35">
        <f t="shared" si="83"/>
        <v>0.63812785388127857</v>
      </c>
      <c r="O573" s="35">
        <f t="shared" si="84"/>
        <v>31.866262368071077</v>
      </c>
      <c r="P573" s="63">
        <f t="shared" si="85"/>
        <v>0.12045240921005507</v>
      </c>
      <c r="Q573" s="35">
        <f t="shared" si="81"/>
        <v>0</v>
      </c>
      <c r="R573" s="35">
        <f t="shared" si="86"/>
        <v>0</v>
      </c>
      <c r="S573" s="35">
        <f t="shared" si="82"/>
        <v>31.866262368071077</v>
      </c>
    </row>
    <row r="574" spans="12:19" x14ac:dyDescent="0.25">
      <c r="L574" s="62">
        <v>5600</v>
      </c>
      <c r="M574" s="35">
        <f t="shared" si="87"/>
        <v>5600</v>
      </c>
      <c r="N574" s="35">
        <f t="shared" si="83"/>
        <v>0.63926940639269403</v>
      </c>
      <c r="O574" s="35">
        <f t="shared" si="84"/>
        <v>31.747407259373027</v>
      </c>
      <c r="P574" s="63">
        <f t="shared" si="85"/>
        <v>0.12000314459206374</v>
      </c>
      <c r="Q574" s="35">
        <f t="shared" si="81"/>
        <v>0</v>
      </c>
      <c r="R574" s="35">
        <f t="shared" si="86"/>
        <v>0</v>
      </c>
      <c r="S574" s="35">
        <f t="shared" si="82"/>
        <v>31.747407259373027</v>
      </c>
    </row>
    <row r="575" spans="12:19" x14ac:dyDescent="0.25">
      <c r="L575" s="62">
        <v>5610</v>
      </c>
      <c r="M575" s="35">
        <f t="shared" si="87"/>
        <v>5610</v>
      </c>
      <c r="N575" s="35">
        <f t="shared" si="83"/>
        <v>0.6404109589041096</v>
      </c>
      <c r="O575" s="35">
        <f t="shared" si="84"/>
        <v>31.628703655044948</v>
      </c>
      <c r="P575" s="63">
        <f t="shared" si="85"/>
        <v>0.11955445265078479</v>
      </c>
      <c r="Q575" s="35">
        <f t="shared" si="81"/>
        <v>0</v>
      </c>
      <c r="R575" s="35">
        <f t="shared" si="86"/>
        <v>0</v>
      </c>
      <c r="S575" s="35">
        <f t="shared" si="82"/>
        <v>31.628703655044948</v>
      </c>
    </row>
    <row r="576" spans="12:19" x14ac:dyDescent="0.25">
      <c r="L576" s="62">
        <v>5620</v>
      </c>
      <c r="M576" s="35">
        <f t="shared" si="87"/>
        <v>5620</v>
      </c>
      <c r="N576" s="35">
        <f t="shared" si="83"/>
        <v>0.64155251141552516</v>
      </c>
      <c r="O576" s="35">
        <f t="shared" si="84"/>
        <v>31.510151092418823</v>
      </c>
      <c r="P576" s="63">
        <f t="shared" si="85"/>
        <v>0.11910633163736306</v>
      </c>
      <c r="Q576" s="35">
        <f t="shared" si="81"/>
        <v>0</v>
      </c>
      <c r="R576" s="35">
        <f t="shared" si="86"/>
        <v>0</v>
      </c>
      <c r="S576" s="35">
        <f t="shared" si="82"/>
        <v>31.510151092418823</v>
      </c>
    </row>
    <row r="577" spans="12:19" x14ac:dyDescent="0.25">
      <c r="L577" s="62">
        <v>5630</v>
      </c>
      <c r="M577" s="35">
        <f t="shared" si="87"/>
        <v>5630</v>
      </c>
      <c r="N577" s="35">
        <f t="shared" si="83"/>
        <v>0.64269406392694062</v>
      </c>
      <c r="O577" s="35">
        <f t="shared" si="84"/>
        <v>31.391749111059742</v>
      </c>
      <c r="P577" s="63">
        <f t="shared" si="85"/>
        <v>0.1186587798113844</v>
      </c>
      <c r="Q577" s="35">
        <f t="shared" si="81"/>
        <v>0</v>
      </c>
      <c r="R577" s="35">
        <f t="shared" si="86"/>
        <v>0</v>
      </c>
      <c r="S577" s="35">
        <f t="shared" si="82"/>
        <v>31.391749111059742</v>
      </c>
    </row>
    <row r="578" spans="12:19" x14ac:dyDescent="0.25">
      <c r="L578" s="62">
        <v>5640</v>
      </c>
      <c r="M578" s="35">
        <f t="shared" si="87"/>
        <v>5640</v>
      </c>
      <c r="N578" s="35">
        <f t="shared" si="83"/>
        <v>0.64383561643835618</v>
      </c>
      <c r="O578" s="35">
        <f t="shared" si="84"/>
        <v>31.273497252751138</v>
      </c>
      <c r="P578" s="63">
        <f t="shared" si="85"/>
        <v>0.11821179544081983</v>
      </c>
      <c r="Q578" s="35">
        <f t="shared" si="81"/>
        <v>0</v>
      </c>
      <c r="R578" s="35">
        <f t="shared" si="86"/>
        <v>0</v>
      </c>
      <c r="S578" s="35">
        <f t="shared" si="82"/>
        <v>31.273497252751138</v>
      </c>
    </row>
    <row r="579" spans="12:19" x14ac:dyDescent="0.25">
      <c r="L579" s="62">
        <v>5650</v>
      </c>
      <c r="M579" s="35">
        <f t="shared" si="87"/>
        <v>5650</v>
      </c>
      <c r="N579" s="35">
        <f t="shared" si="83"/>
        <v>0.64497716894977164</v>
      </c>
      <c r="O579" s="35">
        <f t="shared" si="84"/>
        <v>31.155395061480334</v>
      </c>
      <c r="P579" s="63">
        <f t="shared" si="85"/>
        <v>0.11776537680197097</v>
      </c>
      <c r="Q579" s="35">
        <f t="shared" si="81"/>
        <v>0</v>
      </c>
      <c r="R579" s="35">
        <f t="shared" si="86"/>
        <v>0</v>
      </c>
      <c r="S579" s="35">
        <f t="shared" si="82"/>
        <v>31.155395061480334</v>
      </c>
    </row>
    <row r="580" spans="12:19" x14ac:dyDescent="0.25">
      <c r="L580" s="62">
        <v>5660</v>
      </c>
      <c r="M580" s="35">
        <f t="shared" si="87"/>
        <v>5660</v>
      </c>
      <c r="N580" s="35">
        <f t="shared" si="83"/>
        <v>0.64611872146118721</v>
      </c>
      <c r="O580" s="35">
        <f t="shared" si="84"/>
        <v>31.037442083423883</v>
      </c>
      <c r="P580" s="63">
        <f t="shared" si="85"/>
        <v>0.11731952217941455</v>
      </c>
      <c r="Q580" s="35">
        <f t="shared" si="81"/>
        <v>0</v>
      </c>
      <c r="R580" s="35">
        <f t="shared" si="86"/>
        <v>0</v>
      </c>
      <c r="S580" s="35">
        <f t="shared" si="82"/>
        <v>31.037442083423883</v>
      </c>
    </row>
    <row r="581" spans="12:19" x14ac:dyDescent="0.25">
      <c r="L581" s="62">
        <v>5670</v>
      </c>
      <c r="M581" s="35">
        <f t="shared" si="87"/>
        <v>5670</v>
      </c>
      <c r="N581" s="35">
        <f t="shared" si="83"/>
        <v>0.64726027397260277</v>
      </c>
      <c r="O581" s="35">
        <f t="shared" si="84"/>
        <v>30.919637866933389</v>
      </c>
      <c r="P581" s="63">
        <f t="shared" si="85"/>
        <v>0.11687422986594886</v>
      </c>
      <c r="Q581" s="35">
        <f t="shared" si="81"/>
        <v>0</v>
      </c>
      <c r="R581" s="35">
        <f t="shared" si="86"/>
        <v>0</v>
      </c>
      <c r="S581" s="35">
        <f t="shared" si="82"/>
        <v>30.919637866933389</v>
      </c>
    </row>
    <row r="582" spans="12:19" x14ac:dyDescent="0.25">
      <c r="L582" s="62">
        <v>5680</v>
      </c>
      <c r="M582" s="35">
        <f t="shared" si="87"/>
        <v>5680</v>
      </c>
      <c r="N582" s="35">
        <f t="shared" si="83"/>
        <v>0.64840182648401823</v>
      </c>
      <c r="O582" s="35">
        <f t="shared" si="84"/>
        <v>30.801981962521136</v>
      </c>
      <c r="P582" s="63">
        <f t="shared" si="85"/>
        <v>0.11642949816253945</v>
      </c>
      <c r="Q582" s="35">
        <f t="shared" si="81"/>
        <v>0</v>
      </c>
      <c r="R582" s="35">
        <f t="shared" si="86"/>
        <v>0</v>
      </c>
      <c r="S582" s="35">
        <f t="shared" si="82"/>
        <v>30.801981962521136</v>
      </c>
    </row>
    <row r="583" spans="12:19" x14ac:dyDescent="0.25">
      <c r="L583" s="62">
        <v>5690</v>
      </c>
      <c r="M583" s="35">
        <f t="shared" si="87"/>
        <v>5690</v>
      </c>
      <c r="N583" s="35">
        <f t="shared" si="83"/>
        <v>0.6495433789954338</v>
      </c>
      <c r="O583" s="35">
        <f t="shared" si="84"/>
        <v>30.684473922846028</v>
      </c>
      <c r="P583" s="63">
        <f t="shared" si="85"/>
        <v>0.11598532537826589</v>
      </c>
      <c r="Q583" s="35">
        <f t="shared" si="81"/>
        <v>0</v>
      </c>
      <c r="R583" s="35">
        <f t="shared" si="86"/>
        <v>0</v>
      </c>
      <c r="S583" s="35">
        <f t="shared" si="82"/>
        <v>30.684473922846028</v>
      </c>
    </row>
    <row r="584" spans="12:19" x14ac:dyDescent="0.25">
      <c r="L584" s="62">
        <v>5700</v>
      </c>
      <c r="M584" s="35">
        <f t="shared" si="87"/>
        <v>5700</v>
      </c>
      <c r="N584" s="35">
        <f t="shared" si="83"/>
        <v>0.65068493150684936</v>
      </c>
      <c r="O584" s="35">
        <f t="shared" si="84"/>
        <v>30.567113302699592</v>
      </c>
      <c r="P584" s="63">
        <f t="shared" si="85"/>
        <v>0.11554170983026901</v>
      </c>
      <c r="Q584" s="35">
        <f t="shared" si="81"/>
        <v>0</v>
      </c>
      <c r="R584" s="35">
        <f t="shared" si="86"/>
        <v>0</v>
      </c>
      <c r="S584" s="35">
        <f t="shared" si="82"/>
        <v>30.567113302699592</v>
      </c>
    </row>
    <row r="585" spans="12:19" x14ac:dyDescent="0.25">
      <c r="L585" s="62">
        <v>5710</v>
      </c>
      <c r="M585" s="35">
        <f t="shared" si="87"/>
        <v>5710</v>
      </c>
      <c r="N585" s="35">
        <f t="shared" si="83"/>
        <v>0.65182648401826482</v>
      </c>
      <c r="O585" s="35">
        <f t="shared" si="84"/>
        <v>30.449899658992081</v>
      </c>
      <c r="P585" s="63">
        <f t="shared" si="85"/>
        <v>0.11509864984369822</v>
      </c>
      <c r="Q585" s="35">
        <f t="shared" si="81"/>
        <v>0</v>
      </c>
      <c r="R585" s="35">
        <f t="shared" si="86"/>
        <v>0</v>
      </c>
      <c r="S585" s="35">
        <f t="shared" si="82"/>
        <v>30.449899658992081</v>
      </c>
    </row>
    <row r="586" spans="12:19" x14ac:dyDescent="0.25">
      <c r="L586" s="62">
        <v>5720</v>
      </c>
      <c r="M586" s="35">
        <f t="shared" si="87"/>
        <v>5720</v>
      </c>
      <c r="N586" s="35">
        <f t="shared" si="83"/>
        <v>0.65296803652968038</v>
      </c>
      <c r="O586" s="35">
        <f t="shared" si="84"/>
        <v>30.332832550738583</v>
      </c>
      <c r="P586" s="63">
        <f t="shared" si="85"/>
        <v>0.11465614375165911</v>
      </c>
      <c r="Q586" s="35">
        <f t="shared" si="81"/>
        <v>0</v>
      </c>
      <c r="R586" s="35">
        <f t="shared" si="86"/>
        <v>0</v>
      </c>
      <c r="S586" s="35">
        <f t="shared" si="82"/>
        <v>30.332832550738583</v>
      </c>
    </row>
    <row r="587" spans="12:19" x14ac:dyDescent="0.25">
      <c r="L587" s="62">
        <v>5730</v>
      </c>
      <c r="M587" s="35">
        <f t="shared" si="87"/>
        <v>5730</v>
      </c>
      <c r="N587" s="35">
        <f t="shared" si="83"/>
        <v>0.65410958904109584</v>
      </c>
      <c r="O587" s="35">
        <f t="shared" si="84"/>
        <v>30.215911539045592</v>
      </c>
      <c r="P587" s="63">
        <f t="shared" si="85"/>
        <v>0.11421418989516263</v>
      </c>
      <c r="Q587" s="35">
        <f t="shared" si="81"/>
        <v>0</v>
      </c>
      <c r="R587" s="35">
        <f t="shared" si="86"/>
        <v>0</v>
      </c>
      <c r="S587" s="35">
        <f t="shared" si="82"/>
        <v>30.215911539045592</v>
      </c>
    </row>
    <row r="588" spans="12:19" x14ac:dyDescent="0.25">
      <c r="L588" s="62">
        <v>5740</v>
      </c>
      <c r="M588" s="35">
        <f t="shared" si="87"/>
        <v>5740</v>
      </c>
      <c r="N588" s="35">
        <f t="shared" si="83"/>
        <v>0.65525114155251141</v>
      </c>
      <c r="O588" s="35">
        <f t="shared" si="84"/>
        <v>30.099136187097312</v>
      </c>
      <c r="P588" s="63">
        <f t="shared" si="85"/>
        <v>0.11377278662307333</v>
      </c>
      <c r="Q588" s="35">
        <f t="shared" si="81"/>
        <v>0</v>
      </c>
      <c r="R588" s="35">
        <f t="shared" si="86"/>
        <v>0</v>
      </c>
      <c r="S588" s="35">
        <f t="shared" si="82"/>
        <v>30.099136187097312</v>
      </c>
    </row>
    <row r="589" spans="12:19" x14ac:dyDescent="0.25">
      <c r="L589" s="62">
        <v>5750</v>
      </c>
      <c r="M589" s="35">
        <f t="shared" si="87"/>
        <v>5750</v>
      </c>
      <c r="N589" s="35">
        <f t="shared" si="83"/>
        <v>0.65639269406392697</v>
      </c>
      <c r="O589" s="35">
        <f t="shared" si="84"/>
        <v>29.982506060142164</v>
      </c>
      <c r="P589" s="63">
        <f t="shared" si="85"/>
        <v>0.1133319322920584</v>
      </c>
      <c r="Q589" s="35">
        <f t="shared" si="81"/>
        <v>0</v>
      </c>
      <c r="R589" s="35">
        <f t="shared" si="86"/>
        <v>0</v>
      </c>
      <c r="S589" s="35">
        <f t="shared" si="82"/>
        <v>29.982506060142164</v>
      </c>
    </row>
    <row r="590" spans="12:19" x14ac:dyDescent="0.25">
      <c r="L590" s="62">
        <v>5760</v>
      </c>
      <c r="M590" s="35">
        <f t="shared" si="87"/>
        <v>5760</v>
      </c>
      <c r="N590" s="35">
        <f t="shared" si="83"/>
        <v>0.65753424657534243</v>
      </c>
      <c r="O590" s="35">
        <f t="shared" si="84"/>
        <v>29.866020725479647</v>
      </c>
      <c r="P590" s="63">
        <f t="shared" si="85"/>
        <v>0.11289162526653795</v>
      </c>
      <c r="Q590" s="35">
        <f t="shared" ref="Q590:Q653" si="88">IF(M590&lt;=$B$57,$B$50,0)</f>
        <v>0</v>
      </c>
      <c r="R590" s="35">
        <f t="shared" si="86"/>
        <v>0</v>
      </c>
      <c r="S590" s="35">
        <f t="shared" ref="S590:S653" si="89">IF(O590&gt;$B$47,$B$47,O590)</f>
        <v>29.866020725479647</v>
      </c>
    </row>
    <row r="591" spans="12:19" x14ac:dyDescent="0.25">
      <c r="L591" s="62">
        <v>5770</v>
      </c>
      <c r="M591" s="35">
        <f t="shared" si="87"/>
        <v>5770</v>
      </c>
      <c r="N591" s="35">
        <f t="shared" ref="N591:N654" si="90">M591/$B$8</f>
        <v>0.658675799086758</v>
      </c>
      <c r="O591" s="35">
        <f t="shared" ref="O591:O654" si="91">P591*$B$5</f>
        <v>29.749679752446966</v>
      </c>
      <c r="P591" s="63">
        <f t="shared" ref="P591:P654" si="92">IF(N591=1,0,1-$I$9*N591^$I$8)</f>
        <v>0.11245186391863449</v>
      </c>
      <c r="Q591" s="35">
        <f t="shared" si="88"/>
        <v>0</v>
      </c>
      <c r="R591" s="35">
        <f t="shared" ref="R591:R654" si="93">Q591*$B$5</f>
        <v>0</v>
      </c>
      <c r="S591" s="35">
        <f t="shared" si="89"/>
        <v>29.749679752446966</v>
      </c>
    </row>
    <row r="592" spans="12:19" x14ac:dyDescent="0.25">
      <c r="L592" s="62">
        <v>5780</v>
      </c>
      <c r="M592" s="35">
        <f t="shared" si="87"/>
        <v>5780</v>
      </c>
      <c r="N592" s="35">
        <f t="shared" si="90"/>
        <v>0.65981735159817356</v>
      </c>
      <c r="O592" s="35">
        <f t="shared" si="91"/>
        <v>29.633482712405986</v>
      </c>
      <c r="P592" s="63">
        <f t="shared" si="92"/>
        <v>0.1120126466281236</v>
      </c>
      <c r="Q592" s="35">
        <f t="shared" si="88"/>
        <v>0</v>
      </c>
      <c r="R592" s="35">
        <f t="shared" si="93"/>
        <v>0</v>
      </c>
      <c r="S592" s="35">
        <f t="shared" si="89"/>
        <v>29.633482712405986</v>
      </c>
    </row>
    <row r="593" spans="12:19" x14ac:dyDescent="0.25">
      <c r="L593" s="62">
        <v>5790</v>
      </c>
      <c r="M593" s="35">
        <f t="shared" si="87"/>
        <v>5790</v>
      </c>
      <c r="N593" s="35">
        <f t="shared" si="90"/>
        <v>0.66095890410958902</v>
      </c>
      <c r="O593" s="35">
        <f t="shared" si="91"/>
        <v>29.517429178730172</v>
      </c>
      <c r="P593" s="63">
        <f t="shared" si="92"/>
        <v>0.1115739717823846</v>
      </c>
      <c r="Q593" s="35">
        <f t="shared" si="88"/>
        <v>0</v>
      </c>
      <c r="R593" s="35">
        <f t="shared" si="93"/>
        <v>0</v>
      </c>
      <c r="S593" s="35">
        <f t="shared" si="89"/>
        <v>29.517429178730172</v>
      </c>
    </row>
    <row r="594" spans="12:19" x14ac:dyDescent="0.25">
      <c r="L594" s="62">
        <v>5800</v>
      </c>
      <c r="M594" s="35">
        <f t="shared" si="87"/>
        <v>5800</v>
      </c>
      <c r="N594" s="35">
        <f t="shared" si="90"/>
        <v>0.66210045662100458</v>
      </c>
      <c r="O594" s="35">
        <f t="shared" si="91"/>
        <v>29.401518726791767</v>
      </c>
      <c r="P594" s="63">
        <f t="shared" si="92"/>
        <v>0.11113583777635205</v>
      </c>
      <c r="Q594" s="35">
        <f t="shared" si="88"/>
        <v>0</v>
      </c>
      <c r="R594" s="35">
        <f t="shared" si="93"/>
        <v>0</v>
      </c>
      <c r="S594" s="35">
        <f t="shared" si="89"/>
        <v>29.401518726791767</v>
      </c>
    </row>
    <row r="595" spans="12:19" x14ac:dyDescent="0.25">
      <c r="L595" s="62">
        <v>5810</v>
      </c>
      <c r="M595" s="35">
        <f t="shared" si="87"/>
        <v>5810</v>
      </c>
      <c r="N595" s="35">
        <f t="shared" si="90"/>
        <v>0.66324200913242004</v>
      </c>
      <c r="O595" s="35">
        <f t="shared" si="91"/>
        <v>29.285750933948979</v>
      </c>
      <c r="P595" s="63">
        <f t="shared" si="92"/>
        <v>0.11069824301246733</v>
      </c>
      <c r="Q595" s="35">
        <f t="shared" si="88"/>
        <v>0</v>
      </c>
      <c r="R595" s="35">
        <f t="shared" si="93"/>
        <v>0</v>
      </c>
      <c r="S595" s="35">
        <f t="shared" si="89"/>
        <v>29.285750933948979</v>
      </c>
    </row>
    <row r="596" spans="12:19" x14ac:dyDescent="0.25">
      <c r="L596" s="62">
        <v>5820</v>
      </c>
      <c r="M596" s="35">
        <f t="shared" si="87"/>
        <v>5820</v>
      </c>
      <c r="N596" s="35">
        <f t="shared" si="90"/>
        <v>0.66438356164383561</v>
      </c>
      <c r="O596" s="35">
        <f t="shared" si="91"/>
        <v>29.170125379533268</v>
      </c>
      <c r="P596" s="63">
        <f t="shared" si="92"/>
        <v>0.11026118590063061</v>
      </c>
      <c r="Q596" s="35">
        <f t="shared" si="88"/>
        <v>0</v>
      </c>
      <c r="R596" s="35">
        <f t="shared" si="93"/>
        <v>0</v>
      </c>
      <c r="S596" s="35">
        <f t="shared" si="89"/>
        <v>29.170125379533268</v>
      </c>
    </row>
    <row r="597" spans="12:19" x14ac:dyDescent="0.25">
      <c r="L597" s="62">
        <v>5830</v>
      </c>
      <c r="M597" s="35">
        <f t="shared" si="87"/>
        <v>5830</v>
      </c>
      <c r="N597" s="35">
        <f t="shared" si="90"/>
        <v>0.66552511415525117</v>
      </c>
      <c r="O597" s="35">
        <f t="shared" si="91"/>
        <v>29.054641644836771</v>
      </c>
      <c r="P597" s="63">
        <f t="shared" si="92"/>
        <v>0.10982466485815323</v>
      </c>
      <c r="Q597" s="35">
        <f t="shared" si="88"/>
        <v>0</v>
      </c>
      <c r="R597" s="35">
        <f t="shared" si="93"/>
        <v>0</v>
      </c>
      <c r="S597" s="35">
        <f t="shared" si="89"/>
        <v>29.054641644836771</v>
      </c>
    </row>
    <row r="598" spans="12:19" x14ac:dyDescent="0.25">
      <c r="L598" s="62">
        <v>5840</v>
      </c>
      <c r="M598" s="35">
        <f t="shared" si="87"/>
        <v>5840</v>
      </c>
      <c r="N598" s="35">
        <f t="shared" si="90"/>
        <v>0.66666666666666663</v>
      </c>
      <c r="O598" s="35">
        <f t="shared" si="91"/>
        <v>28.939299313099824</v>
      </c>
      <c r="P598" s="63">
        <f t="shared" si="92"/>
        <v>0.10938867830971066</v>
      </c>
      <c r="Q598" s="35">
        <f t="shared" si="88"/>
        <v>0</v>
      </c>
      <c r="R598" s="35">
        <f t="shared" si="93"/>
        <v>0</v>
      </c>
      <c r="S598" s="35">
        <f t="shared" si="89"/>
        <v>28.939299313099824</v>
      </c>
    </row>
    <row r="599" spans="12:19" x14ac:dyDescent="0.25">
      <c r="L599" s="62">
        <v>5850</v>
      </c>
      <c r="M599" s="35">
        <f t="shared" si="87"/>
        <v>5850</v>
      </c>
      <c r="N599" s="35">
        <f t="shared" si="90"/>
        <v>0.6678082191780822</v>
      </c>
      <c r="O599" s="35">
        <f t="shared" si="91"/>
        <v>28.824097969498585</v>
      </c>
      <c r="P599" s="63">
        <f t="shared" si="92"/>
        <v>0.10895322468729562</v>
      </c>
      <c r="Q599" s="35">
        <f t="shared" si="88"/>
        <v>0</v>
      </c>
      <c r="R599" s="35">
        <f t="shared" si="93"/>
        <v>0</v>
      </c>
      <c r="S599" s="35">
        <f t="shared" si="89"/>
        <v>28.824097969498585</v>
      </c>
    </row>
    <row r="600" spans="12:19" x14ac:dyDescent="0.25">
      <c r="L600" s="62">
        <v>5860</v>
      </c>
      <c r="M600" s="35">
        <f t="shared" si="87"/>
        <v>5860</v>
      </c>
      <c r="N600" s="35">
        <f t="shared" si="90"/>
        <v>0.66894977168949776</v>
      </c>
      <c r="O600" s="35">
        <f t="shared" si="91"/>
        <v>28.70903720113272</v>
      </c>
      <c r="P600" s="63">
        <f t="shared" si="92"/>
        <v>0.10851830243017158</v>
      </c>
      <c r="Q600" s="35">
        <f t="shared" si="88"/>
        <v>0</v>
      </c>
      <c r="R600" s="35">
        <f t="shared" si="93"/>
        <v>0</v>
      </c>
      <c r="S600" s="35">
        <f t="shared" si="89"/>
        <v>28.70903720113272</v>
      </c>
    </row>
    <row r="601" spans="12:19" x14ac:dyDescent="0.25">
      <c r="L601" s="62">
        <v>5870</v>
      </c>
      <c r="M601" s="35">
        <f t="shared" si="87"/>
        <v>5870</v>
      </c>
      <c r="N601" s="35">
        <f t="shared" si="90"/>
        <v>0.67009132420091322</v>
      </c>
      <c r="O601" s="35">
        <f t="shared" si="91"/>
        <v>28.59411659701324</v>
      </c>
      <c r="P601" s="63">
        <f t="shared" si="92"/>
        <v>0.10808390998482675</v>
      </c>
      <c r="Q601" s="35">
        <f t="shared" si="88"/>
        <v>0</v>
      </c>
      <c r="R601" s="35">
        <f t="shared" si="93"/>
        <v>0</v>
      </c>
      <c r="S601" s="35">
        <f t="shared" si="89"/>
        <v>28.59411659701324</v>
      </c>
    </row>
    <row r="602" spans="12:19" x14ac:dyDescent="0.25">
      <c r="L602" s="62">
        <v>5880</v>
      </c>
      <c r="M602" s="35">
        <f t="shared" si="87"/>
        <v>5880</v>
      </c>
      <c r="N602" s="35">
        <f t="shared" si="90"/>
        <v>0.67123287671232879</v>
      </c>
      <c r="O602" s="35">
        <f t="shared" si="91"/>
        <v>28.479335748050474</v>
      </c>
      <c r="P602" s="63">
        <f t="shared" si="92"/>
        <v>0.10765004580492865</v>
      </c>
      <c r="Q602" s="35">
        <f t="shared" si="88"/>
        <v>0</v>
      </c>
      <c r="R602" s="35">
        <f t="shared" si="93"/>
        <v>0</v>
      </c>
      <c r="S602" s="35">
        <f t="shared" si="89"/>
        <v>28.479335748050474</v>
      </c>
    </row>
    <row r="603" spans="12:19" x14ac:dyDescent="0.25">
      <c r="L603" s="62">
        <v>5890</v>
      </c>
      <c r="M603" s="35">
        <f t="shared" si="87"/>
        <v>5890</v>
      </c>
      <c r="N603" s="35">
        <f t="shared" si="90"/>
        <v>0.67237442922374424</v>
      </c>
      <c r="O603" s="35">
        <f t="shared" si="91"/>
        <v>28.364694247041911</v>
      </c>
      <c r="P603" s="63">
        <f t="shared" si="92"/>
        <v>0.10721670835127817</v>
      </c>
      <c r="Q603" s="35">
        <f t="shared" si="88"/>
        <v>0</v>
      </c>
      <c r="R603" s="35">
        <f t="shared" si="93"/>
        <v>0</v>
      </c>
      <c r="S603" s="35">
        <f t="shared" si="89"/>
        <v>28.364694247041911</v>
      </c>
    </row>
    <row r="604" spans="12:19" x14ac:dyDescent="0.25">
      <c r="L604" s="62">
        <v>5900</v>
      </c>
      <c r="M604" s="35">
        <f t="shared" si="87"/>
        <v>5900</v>
      </c>
      <c r="N604" s="35">
        <f t="shared" si="90"/>
        <v>0.67351598173515981</v>
      </c>
      <c r="O604" s="35">
        <f t="shared" si="91"/>
        <v>28.250191688660514</v>
      </c>
      <c r="P604" s="63">
        <f t="shared" si="92"/>
        <v>0.10678389609176531</v>
      </c>
      <c r="Q604" s="35">
        <f t="shared" si="88"/>
        <v>0</v>
      </c>
      <c r="R604" s="35">
        <f t="shared" si="93"/>
        <v>0</v>
      </c>
      <c r="S604" s="35">
        <f t="shared" si="89"/>
        <v>28.250191688660514</v>
      </c>
    </row>
    <row r="605" spans="12:19" x14ac:dyDescent="0.25">
      <c r="L605" s="62">
        <v>5910</v>
      </c>
      <c r="M605" s="35">
        <f t="shared" si="87"/>
        <v>5910</v>
      </c>
      <c r="N605" s="35">
        <f t="shared" si="90"/>
        <v>0.67465753424657537</v>
      </c>
      <c r="O605" s="35">
        <f t="shared" si="91"/>
        <v>28.135827669442794</v>
      </c>
      <c r="P605" s="63">
        <f t="shared" si="92"/>
        <v>0.10635160750132422</v>
      </c>
      <c r="Q605" s="35">
        <f t="shared" si="88"/>
        <v>0</v>
      </c>
      <c r="R605" s="35">
        <f t="shared" si="93"/>
        <v>0</v>
      </c>
      <c r="S605" s="35">
        <f t="shared" si="89"/>
        <v>28.135827669442794</v>
      </c>
    </row>
    <row r="606" spans="12:19" x14ac:dyDescent="0.25">
      <c r="L606" s="62">
        <v>5920</v>
      </c>
      <c r="M606" s="35">
        <f t="shared" si="87"/>
        <v>5920</v>
      </c>
      <c r="N606" s="35">
        <f t="shared" si="90"/>
        <v>0.67579908675799083</v>
      </c>
      <c r="O606" s="35">
        <f t="shared" si="91"/>
        <v>28.021601787777083</v>
      </c>
      <c r="P606" s="63">
        <f t="shared" si="92"/>
        <v>0.10591984106188879</v>
      </c>
      <c r="Q606" s="35">
        <f t="shared" si="88"/>
        <v>0</v>
      </c>
      <c r="R606" s="35">
        <f t="shared" si="93"/>
        <v>0</v>
      </c>
      <c r="S606" s="35">
        <f t="shared" si="89"/>
        <v>28.021601787777083</v>
      </c>
    </row>
    <row r="607" spans="12:19" x14ac:dyDescent="0.25">
      <c r="L607" s="62">
        <v>5930</v>
      </c>
      <c r="M607" s="35">
        <f t="shared" si="87"/>
        <v>5930</v>
      </c>
      <c r="N607" s="35">
        <f t="shared" si="90"/>
        <v>0.6769406392694064</v>
      </c>
      <c r="O607" s="35">
        <f t="shared" si="91"/>
        <v>27.907513643892013</v>
      </c>
      <c r="P607" s="63">
        <f t="shared" si="92"/>
        <v>0.10548859526234911</v>
      </c>
      <c r="Q607" s="35">
        <f t="shared" si="88"/>
        <v>0</v>
      </c>
      <c r="R607" s="35">
        <f t="shared" si="93"/>
        <v>0</v>
      </c>
      <c r="S607" s="35">
        <f t="shared" si="89"/>
        <v>27.907513643892013</v>
      </c>
    </row>
    <row r="608" spans="12:19" x14ac:dyDescent="0.25">
      <c r="L608" s="62">
        <v>5940</v>
      </c>
      <c r="M608" s="35">
        <f t="shared" si="87"/>
        <v>5940</v>
      </c>
      <c r="N608" s="35">
        <f t="shared" si="90"/>
        <v>0.67808219178082196</v>
      </c>
      <c r="O608" s="35">
        <f t="shared" si="91"/>
        <v>27.79356283984497</v>
      </c>
      <c r="P608" s="63">
        <f t="shared" si="92"/>
        <v>0.10505786859850785</v>
      </c>
      <c r="Q608" s="35">
        <f t="shared" si="88"/>
        <v>0</v>
      </c>
      <c r="R608" s="35">
        <f t="shared" si="93"/>
        <v>0</v>
      </c>
      <c r="S608" s="35">
        <f t="shared" si="89"/>
        <v>27.79356283984497</v>
      </c>
    </row>
    <row r="609" spans="12:19" x14ac:dyDescent="0.25">
      <c r="L609" s="62">
        <v>5950</v>
      </c>
      <c r="M609" s="35">
        <f t="shared" si="87"/>
        <v>5950</v>
      </c>
      <c r="N609" s="35">
        <f t="shared" si="90"/>
        <v>0.67922374429223742</v>
      </c>
      <c r="O609" s="35">
        <f t="shared" si="91"/>
        <v>27.679748979510642</v>
      </c>
      <c r="P609" s="63">
        <f t="shared" si="92"/>
        <v>0.10462765957303699</v>
      </c>
      <c r="Q609" s="35">
        <f t="shared" si="88"/>
        <v>0</v>
      </c>
      <c r="R609" s="35">
        <f t="shared" si="93"/>
        <v>0</v>
      </c>
      <c r="S609" s="35">
        <f t="shared" si="89"/>
        <v>27.679748979510642</v>
      </c>
    </row>
    <row r="610" spans="12:19" x14ac:dyDescent="0.25">
      <c r="L610" s="62">
        <v>5960</v>
      </c>
      <c r="M610" s="35">
        <f t="shared" si="87"/>
        <v>5960</v>
      </c>
      <c r="N610" s="35">
        <f t="shared" si="90"/>
        <v>0.68036529680365299</v>
      </c>
      <c r="O610" s="35">
        <f t="shared" si="91"/>
        <v>27.56607166856962</v>
      </c>
      <c r="P610" s="63">
        <f t="shared" si="92"/>
        <v>0.10419796669543469</v>
      </c>
      <c r="Q610" s="35">
        <f t="shared" si="88"/>
        <v>0</v>
      </c>
      <c r="R610" s="35">
        <f t="shared" si="93"/>
        <v>0</v>
      </c>
      <c r="S610" s="35">
        <f t="shared" si="89"/>
        <v>27.56607166856962</v>
      </c>
    </row>
    <row r="611" spans="12:19" x14ac:dyDescent="0.25">
      <c r="L611" s="62">
        <v>5970</v>
      </c>
      <c r="M611" s="35">
        <f t="shared" si="87"/>
        <v>5970</v>
      </c>
      <c r="N611" s="35">
        <f t="shared" si="90"/>
        <v>0.68150684931506844</v>
      </c>
      <c r="O611" s="35">
        <f t="shared" si="91"/>
        <v>27.452530514497305</v>
      </c>
      <c r="P611" s="63">
        <f t="shared" si="92"/>
        <v>0.10376878848198334</v>
      </c>
      <c r="Q611" s="35">
        <f t="shared" si="88"/>
        <v>0</v>
      </c>
      <c r="R611" s="35">
        <f t="shared" si="93"/>
        <v>0</v>
      </c>
      <c r="S611" s="35">
        <f t="shared" si="89"/>
        <v>27.452530514497305</v>
      </c>
    </row>
    <row r="612" spans="12:19" x14ac:dyDescent="0.25">
      <c r="L612" s="62">
        <v>5980</v>
      </c>
      <c r="M612" s="35">
        <f t="shared" si="87"/>
        <v>5980</v>
      </c>
      <c r="N612" s="35">
        <f t="shared" si="90"/>
        <v>0.68264840182648401</v>
      </c>
      <c r="O612" s="35">
        <f t="shared" si="91"/>
        <v>27.339125126552645</v>
      </c>
      <c r="P612" s="63">
        <f t="shared" si="92"/>
        <v>0.10334012345570709</v>
      </c>
      <c r="Q612" s="35">
        <f t="shared" si="88"/>
        <v>0</v>
      </c>
      <c r="R612" s="35">
        <f t="shared" si="93"/>
        <v>0</v>
      </c>
      <c r="S612" s="35">
        <f t="shared" si="89"/>
        <v>27.339125126552645</v>
      </c>
    </row>
    <row r="613" spans="12:19" x14ac:dyDescent="0.25">
      <c r="L613" s="62">
        <v>5990</v>
      </c>
      <c r="M613" s="35">
        <f t="shared" si="87"/>
        <v>5990</v>
      </c>
      <c r="N613" s="35">
        <f t="shared" si="90"/>
        <v>0.68378995433789957</v>
      </c>
      <c r="O613" s="35">
        <f t="shared" si="91"/>
        <v>27.225855115767075</v>
      </c>
      <c r="P613" s="63">
        <f t="shared" si="92"/>
        <v>0.10291197014632991</v>
      </c>
      <c r="Q613" s="35">
        <f t="shared" si="88"/>
        <v>0</v>
      </c>
      <c r="R613" s="35">
        <f t="shared" si="93"/>
        <v>0</v>
      </c>
      <c r="S613" s="35">
        <f t="shared" si="89"/>
        <v>27.225855115767075</v>
      </c>
    </row>
    <row r="614" spans="12:19" x14ac:dyDescent="0.25">
      <c r="L614" s="62">
        <v>6000</v>
      </c>
      <c r="M614" s="35">
        <f t="shared" si="87"/>
        <v>6000</v>
      </c>
      <c r="N614" s="35">
        <f t="shared" si="90"/>
        <v>0.68493150684931503</v>
      </c>
      <c r="O614" s="35">
        <f t="shared" si="91"/>
        <v>27.11272009493349</v>
      </c>
      <c r="P614" s="63">
        <f t="shared" si="92"/>
        <v>0.10248432709023403</v>
      </c>
      <c r="Q614" s="35">
        <f t="shared" si="88"/>
        <v>0</v>
      </c>
      <c r="R614" s="35">
        <f t="shared" si="93"/>
        <v>0</v>
      </c>
      <c r="S614" s="35">
        <f t="shared" si="89"/>
        <v>27.11272009493349</v>
      </c>
    </row>
    <row r="615" spans="12:19" x14ac:dyDescent="0.25">
      <c r="L615" s="62">
        <v>6010</v>
      </c>
      <c r="M615" s="35">
        <f t="shared" si="87"/>
        <v>6010</v>
      </c>
      <c r="N615" s="35">
        <f t="shared" si="90"/>
        <v>0.6860730593607306</v>
      </c>
      <c r="O615" s="35">
        <f t="shared" si="91"/>
        <v>26.999719678595504</v>
      </c>
      <c r="P615" s="63">
        <f t="shared" si="92"/>
        <v>0.10205719283041925</v>
      </c>
      <c r="Q615" s="35">
        <f t="shared" si="88"/>
        <v>0</v>
      </c>
      <c r="R615" s="35">
        <f t="shared" si="93"/>
        <v>0</v>
      </c>
      <c r="S615" s="35">
        <f t="shared" si="89"/>
        <v>26.999719678595504</v>
      </c>
    </row>
    <row r="616" spans="12:19" x14ac:dyDescent="0.25">
      <c r="L616" s="62">
        <v>6020</v>
      </c>
      <c r="M616" s="35">
        <f t="shared" si="87"/>
        <v>6020</v>
      </c>
      <c r="N616" s="35">
        <f t="shared" si="90"/>
        <v>0.68721461187214616</v>
      </c>
      <c r="O616" s="35">
        <f t="shared" si="91"/>
        <v>26.886853483036379</v>
      </c>
      <c r="P616" s="63">
        <f t="shared" si="92"/>
        <v>0.10163056591646114</v>
      </c>
      <c r="Q616" s="35">
        <f t="shared" si="88"/>
        <v>0</v>
      </c>
      <c r="R616" s="35">
        <f t="shared" si="93"/>
        <v>0</v>
      </c>
      <c r="S616" s="35">
        <f t="shared" si="89"/>
        <v>26.886853483036379</v>
      </c>
    </row>
    <row r="617" spans="12:19" x14ac:dyDescent="0.25">
      <c r="L617" s="62">
        <v>6030</v>
      </c>
      <c r="M617" s="35">
        <f t="shared" si="87"/>
        <v>6030</v>
      </c>
      <c r="N617" s="35">
        <f t="shared" si="90"/>
        <v>0.68835616438356162</v>
      </c>
      <c r="O617" s="35">
        <f t="shared" si="91"/>
        <v>26.774121126268618</v>
      </c>
      <c r="P617" s="63">
        <f t="shared" si="92"/>
        <v>0.10120444490447167</v>
      </c>
      <c r="Q617" s="35">
        <f t="shared" si="88"/>
        <v>0</v>
      </c>
      <c r="R617" s="35">
        <f t="shared" si="93"/>
        <v>0</v>
      </c>
      <c r="S617" s="35">
        <f t="shared" si="89"/>
        <v>26.774121126268618</v>
      </c>
    </row>
    <row r="618" spans="12:19" x14ac:dyDescent="0.25">
      <c r="L618" s="62">
        <v>6040</v>
      </c>
      <c r="M618" s="35">
        <f t="shared" si="87"/>
        <v>6040</v>
      </c>
      <c r="N618" s="35">
        <f t="shared" si="90"/>
        <v>0.68949771689497719</v>
      </c>
      <c r="O618" s="35">
        <f t="shared" si="91"/>
        <v>26.661522228023045</v>
      </c>
      <c r="P618" s="63">
        <f t="shared" si="92"/>
        <v>0.10077882835705798</v>
      </c>
      <c r="Q618" s="35">
        <f t="shared" si="88"/>
        <v>0</v>
      </c>
      <c r="R618" s="35">
        <f t="shared" si="93"/>
        <v>0</v>
      </c>
      <c r="S618" s="35">
        <f t="shared" si="89"/>
        <v>26.661522228023045</v>
      </c>
    </row>
    <row r="619" spans="12:19" x14ac:dyDescent="0.25">
      <c r="L619" s="62">
        <v>6050</v>
      </c>
      <c r="M619" s="35">
        <f t="shared" si="87"/>
        <v>6050</v>
      </c>
      <c r="N619" s="35">
        <f t="shared" si="90"/>
        <v>0.69063926940639264</v>
      </c>
      <c r="O619" s="35">
        <f t="shared" si="91"/>
        <v>26.549056409738348</v>
      </c>
      <c r="P619" s="63">
        <f t="shared" si="92"/>
        <v>0.10035371484328282</v>
      </c>
      <c r="Q619" s="35">
        <f t="shared" si="88"/>
        <v>0</v>
      </c>
      <c r="R619" s="35">
        <f t="shared" si="93"/>
        <v>0</v>
      </c>
      <c r="S619" s="35">
        <f t="shared" si="89"/>
        <v>26.549056409738348</v>
      </c>
    </row>
    <row r="620" spans="12:19" x14ac:dyDescent="0.25">
      <c r="L620" s="62">
        <v>6060</v>
      </c>
      <c r="M620" s="35">
        <f t="shared" si="87"/>
        <v>6060</v>
      </c>
      <c r="N620" s="35">
        <f t="shared" si="90"/>
        <v>0.69178082191780821</v>
      </c>
      <c r="O620" s="35">
        <f t="shared" si="91"/>
        <v>26.436723294550593</v>
      </c>
      <c r="P620" s="63">
        <f t="shared" si="92"/>
        <v>9.9929102938624892E-2</v>
      </c>
      <c r="Q620" s="35">
        <f t="shared" si="88"/>
        <v>0</v>
      </c>
      <c r="R620" s="35">
        <f t="shared" si="93"/>
        <v>0</v>
      </c>
      <c r="S620" s="35">
        <f t="shared" si="89"/>
        <v>26.436723294550593</v>
      </c>
    </row>
    <row r="621" spans="12:19" x14ac:dyDescent="0.25">
      <c r="L621" s="62">
        <v>6070</v>
      </c>
      <c r="M621" s="35">
        <f t="shared" si="87"/>
        <v>6070</v>
      </c>
      <c r="N621" s="35">
        <f t="shared" si="90"/>
        <v>0.69292237442922378</v>
      </c>
      <c r="O621" s="35">
        <f t="shared" si="91"/>
        <v>26.324522507282914</v>
      </c>
      <c r="P621" s="63">
        <f t="shared" si="92"/>
        <v>9.9504991224939943E-2</v>
      </c>
      <c r="Q621" s="35">
        <f t="shared" si="88"/>
        <v>0</v>
      </c>
      <c r="R621" s="35">
        <f t="shared" si="93"/>
        <v>0</v>
      </c>
      <c r="S621" s="35">
        <f t="shared" si="89"/>
        <v>26.324522507282914</v>
      </c>
    </row>
    <row r="622" spans="12:19" x14ac:dyDescent="0.25">
      <c r="L622" s="62">
        <v>6080</v>
      </c>
      <c r="M622" s="35">
        <f t="shared" ref="M622:M685" si="94">IF(L622&gt;$B$8,$B$8,L622)</f>
        <v>6080</v>
      </c>
      <c r="N622" s="35">
        <f t="shared" si="90"/>
        <v>0.69406392694063923</v>
      </c>
      <c r="O622" s="35">
        <f t="shared" si="91"/>
        <v>26.212453674435057</v>
      </c>
      <c r="P622" s="63">
        <f t="shared" si="92"/>
        <v>9.9081378290421185E-2</v>
      </c>
      <c r="Q622" s="35">
        <f t="shared" si="88"/>
        <v>0</v>
      </c>
      <c r="R622" s="35">
        <f t="shared" si="93"/>
        <v>0</v>
      </c>
      <c r="S622" s="35">
        <f t="shared" si="89"/>
        <v>26.212453674435057</v>
      </c>
    </row>
    <row r="623" spans="12:19" x14ac:dyDescent="0.25">
      <c r="L623" s="62">
        <v>6090</v>
      </c>
      <c r="M623" s="35">
        <f t="shared" si="94"/>
        <v>6090</v>
      </c>
      <c r="N623" s="35">
        <f t="shared" si="90"/>
        <v>0.6952054794520548</v>
      </c>
      <c r="O623" s="35">
        <f t="shared" si="91"/>
        <v>26.10051642417319</v>
      </c>
      <c r="P623" s="63">
        <f t="shared" si="92"/>
        <v>9.8658262729560797E-2</v>
      </c>
      <c r="Q623" s="35">
        <f t="shared" si="88"/>
        <v>0</v>
      </c>
      <c r="R623" s="35">
        <f t="shared" si="93"/>
        <v>0</v>
      </c>
      <c r="S623" s="35">
        <f t="shared" si="89"/>
        <v>26.10051642417319</v>
      </c>
    </row>
    <row r="624" spans="12:19" x14ac:dyDescent="0.25">
      <c r="L624" s="62">
        <v>6100</v>
      </c>
      <c r="M624" s="35">
        <f t="shared" si="94"/>
        <v>6100</v>
      </c>
      <c r="N624" s="35">
        <f t="shared" si="90"/>
        <v>0.69634703196347036</v>
      </c>
      <c r="O624" s="35">
        <f t="shared" si="91"/>
        <v>25.988710386319799</v>
      </c>
      <c r="P624" s="63">
        <f t="shared" si="92"/>
        <v>9.8235643143111728E-2</v>
      </c>
      <c r="Q624" s="35">
        <f t="shared" si="88"/>
        <v>0</v>
      </c>
      <c r="R624" s="35">
        <f t="shared" si="93"/>
        <v>0</v>
      </c>
      <c r="S624" s="35">
        <f t="shared" si="89"/>
        <v>25.988710386319799</v>
      </c>
    </row>
    <row r="625" spans="12:19" x14ac:dyDescent="0.25">
      <c r="L625" s="62">
        <v>6110</v>
      </c>
      <c r="M625" s="35">
        <f t="shared" si="94"/>
        <v>6110</v>
      </c>
      <c r="N625" s="35">
        <f t="shared" si="90"/>
        <v>0.69748858447488582</v>
      </c>
      <c r="O625" s="35">
        <f t="shared" si="91"/>
        <v>25.877035192343545</v>
      </c>
      <c r="P625" s="63">
        <f t="shared" si="92"/>
        <v>9.7813518138049393E-2</v>
      </c>
      <c r="Q625" s="35">
        <f t="shared" si="88"/>
        <v>0</v>
      </c>
      <c r="R625" s="35">
        <f t="shared" si="93"/>
        <v>0</v>
      </c>
      <c r="S625" s="35">
        <f t="shared" si="89"/>
        <v>25.877035192343545</v>
      </c>
    </row>
    <row r="626" spans="12:19" x14ac:dyDescent="0.25">
      <c r="L626" s="62">
        <v>6120</v>
      </c>
      <c r="M626" s="35">
        <f t="shared" si="94"/>
        <v>6120</v>
      </c>
      <c r="N626" s="35">
        <f t="shared" si="90"/>
        <v>0.69863013698630139</v>
      </c>
      <c r="O626" s="35">
        <f t="shared" si="91"/>
        <v>25.765490475349299</v>
      </c>
      <c r="P626" s="63">
        <f t="shared" si="92"/>
        <v>9.7391886327533927E-2</v>
      </c>
      <c r="Q626" s="35">
        <f t="shared" si="88"/>
        <v>0</v>
      </c>
      <c r="R626" s="35">
        <f t="shared" si="93"/>
        <v>0</v>
      </c>
      <c r="S626" s="35">
        <f t="shared" si="89"/>
        <v>25.765490475349299</v>
      </c>
    </row>
    <row r="627" spans="12:19" x14ac:dyDescent="0.25">
      <c r="L627" s="62">
        <v>6130</v>
      </c>
      <c r="M627" s="35">
        <f t="shared" si="94"/>
        <v>6130</v>
      </c>
      <c r="N627" s="35">
        <f t="shared" si="90"/>
        <v>0.69977168949771684</v>
      </c>
      <c r="O627" s="35">
        <f t="shared" si="91"/>
        <v>25.654075870068166</v>
      </c>
      <c r="P627" s="63">
        <f t="shared" si="92"/>
        <v>9.6970746330872548E-2</v>
      </c>
      <c r="Q627" s="35">
        <f t="shared" si="88"/>
        <v>0</v>
      </c>
      <c r="R627" s="35">
        <f t="shared" si="93"/>
        <v>0</v>
      </c>
      <c r="S627" s="35">
        <f t="shared" si="89"/>
        <v>25.654075870068166</v>
      </c>
    </row>
    <row r="628" spans="12:19" x14ac:dyDescent="0.25">
      <c r="L628" s="62">
        <v>6140</v>
      </c>
      <c r="M628" s="35">
        <f t="shared" si="94"/>
        <v>6140</v>
      </c>
      <c r="N628" s="35">
        <f t="shared" si="90"/>
        <v>0.70091324200913241</v>
      </c>
      <c r="O628" s="35">
        <f t="shared" si="91"/>
        <v>25.542791012847704</v>
      </c>
      <c r="P628" s="63">
        <f t="shared" si="92"/>
        <v>9.6550096773482585E-2</v>
      </c>
      <c r="Q628" s="35">
        <f t="shared" si="88"/>
        <v>0</v>
      </c>
      <c r="R628" s="35">
        <f t="shared" si="93"/>
        <v>0</v>
      </c>
      <c r="S628" s="35">
        <f t="shared" si="89"/>
        <v>25.542791012847704</v>
      </c>
    </row>
    <row r="629" spans="12:19" x14ac:dyDescent="0.25">
      <c r="L629" s="62">
        <v>6150</v>
      </c>
      <c r="M629" s="35">
        <f t="shared" si="94"/>
        <v>6150</v>
      </c>
      <c r="N629" s="35">
        <f t="shared" si="90"/>
        <v>0.70205479452054798</v>
      </c>
      <c r="O629" s="35">
        <f t="shared" si="91"/>
        <v>25.43163554164213</v>
      </c>
      <c r="P629" s="63">
        <f t="shared" si="92"/>
        <v>9.6129936286854401E-2</v>
      </c>
      <c r="Q629" s="35">
        <f t="shared" si="88"/>
        <v>0</v>
      </c>
      <c r="R629" s="35">
        <f t="shared" si="93"/>
        <v>0</v>
      </c>
      <c r="S629" s="35">
        <f t="shared" si="89"/>
        <v>25.43163554164213</v>
      </c>
    </row>
    <row r="630" spans="12:19" x14ac:dyDescent="0.25">
      <c r="L630" s="62">
        <v>6160</v>
      </c>
      <c r="M630" s="35">
        <f t="shared" si="94"/>
        <v>6160</v>
      </c>
      <c r="N630" s="35">
        <f t="shared" si="90"/>
        <v>0.70319634703196343</v>
      </c>
      <c r="O630" s="35">
        <f t="shared" si="91"/>
        <v>25.320609096002645</v>
      </c>
      <c r="P630" s="63">
        <f t="shared" si="92"/>
        <v>9.5710263508514859E-2</v>
      </c>
      <c r="Q630" s="35">
        <f t="shared" si="88"/>
        <v>0</v>
      </c>
      <c r="R630" s="35">
        <f t="shared" si="93"/>
        <v>0</v>
      </c>
      <c r="S630" s="35">
        <f t="shared" si="89"/>
        <v>25.320609096002645</v>
      </c>
    </row>
    <row r="631" spans="12:19" x14ac:dyDescent="0.25">
      <c r="L631" s="62">
        <v>6170</v>
      </c>
      <c r="M631" s="35">
        <f t="shared" si="94"/>
        <v>6170</v>
      </c>
      <c r="N631" s="35">
        <f t="shared" si="90"/>
        <v>0.704337899543379</v>
      </c>
      <c r="O631" s="35">
        <f t="shared" si="91"/>
        <v>25.209711317067654</v>
      </c>
      <c r="P631" s="63">
        <f t="shared" si="92"/>
        <v>9.5291077081990361E-2</v>
      </c>
      <c r="Q631" s="35">
        <f t="shared" si="88"/>
        <v>0</v>
      </c>
      <c r="R631" s="35">
        <f t="shared" si="93"/>
        <v>0</v>
      </c>
      <c r="S631" s="35">
        <f t="shared" si="89"/>
        <v>25.209711317067654</v>
      </c>
    </row>
    <row r="632" spans="12:19" x14ac:dyDescent="0.25">
      <c r="L632" s="62">
        <v>6180</v>
      </c>
      <c r="M632" s="35">
        <f t="shared" si="94"/>
        <v>6180</v>
      </c>
      <c r="N632" s="35">
        <f t="shared" si="90"/>
        <v>0.70547945205479456</v>
      </c>
      <c r="O632" s="35">
        <f t="shared" si="91"/>
        <v>25.098941847553515</v>
      </c>
      <c r="P632" s="63">
        <f t="shared" si="92"/>
        <v>9.4872375656771868E-2</v>
      </c>
      <c r="Q632" s="35">
        <f t="shared" si="88"/>
        <v>0</v>
      </c>
      <c r="R632" s="35">
        <f t="shared" si="93"/>
        <v>0</v>
      </c>
      <c r="S632" s="35">
        <f t="shared" si="89"/>
        <v>25.098941847553515</v>
      </c>
    </row>
    <row r="633" spans="12:19" x14ac:dyDescent="0.25">
      <c r="L633" s="62">
        <v>6190</v>
      </c>
      <c r="M633" s="35">
        <f t="shared" si="94"/>
        <v>6190</v>
      </c>
      <c r="N633" s="35">
        <f t="shared" si="90"/>
        <v>0.70662100456621002</v>
      </c>
      <c r="O633" s="35">
        <f t="shared" si="91"/>
        <v>24.98830033174476</v>
      </c>
      <c r="P633" s="63">
        <f t="shared" si="92"/>
        <v>9.4454157888277934E-2</v>
      </c>
      <c r="Q633" s="35">
        <f t="shared" si="88"/>
        <v>0</v>
      </c>
      <c r="R633" s="35">
        <f t="shared" si="93"/>
        <v>0</v>
      </c>
      <c r="S633" s="35">
        <f t="shared" si="89"/>
        <v>24.98830033174476</v>
      </c>
    </row>
    <row r="634" spans="12:19" x14ac:dyDescent="0.25">
      <c r="L634" s="62">
        <v>6200</v>
      </c>
      <c r="M634" s="35">
        <f t="shared" si="94"/>
        <v>6200</v>
      </c>
      <c r="N634" s="35">
        <f t="shared" si="90"/>
        <v>0.70776255707762559</v>
      </c>
      <c r="O634" s="35">
        <f t="shared" si="91"/>
        <v>24.877786415484845</v>
      </c>
      <c r="P634" s="63">
        <f t="shared" si="92"/>
        <v>9.4036422437819733E-2</v>
      </c>
      <c r="Q634" s="35">
        <f t="shared" si="88"/>
        <v>0</v>
      </c>
      <c r="R634" s="35">
        <f t="shared" si="93"/>
        <v>0</v>
      </c>
      <c r="S634" s="35">
        <f t="shared" si="89"/>
        <v>24.877786415484845</v>
      </c>
    </row>
    <row r="635" spans="12:19" x14ac:dyDescent="0.25">
      <c r="L635" s="62">
        <v>6210</v>
      </c>
      <c r="M635" s="35">
        <f t="shared" si="94"/>
        <v>6210</v>
      </c>
      <c r="N635" s="35">
        <f t="shared" si="90"/>
        <v>0.70890410958904104</v>
      </c>
      <c r="O635" s="35">
        <f t="shared" si="91"/>
        <v>24.767399746166824</v>
      </c>
      <c r="P635" s="63">
        <f t="shared" si="92"/>
        <v>9.3619167972565864E-2</v>
      </c>
      <c r="Q635" s="35">
        <f t="shared" si="88"/>
        <v>0</v>
      </c>
      <c r="R635" s="35">
        <f t="shared" si="93"/>
        <v>0</v>
      </c>
      <c r="S635" s="35">
        <f t="shared" si="89"/>
        <v>24.767399746166824</v>
      </c>
    </row>
    <row r="636" spans="12:19" x14ac:dyDescent="0.25">
      <c r="L636" s="62">
        <v>6220</v>
      </c>
      <c r="M636" s="35">
        <f t="shared" si="94"/>
        <v>6220</v>
      </c>
      <c r="N636" s="35">
        <f t="shared" si="90"/>
        <v>0.71004566210045661</v>
      </c>
      <c r="O636" s="35">
        <f t="shared" si="91"/>
        <v>24.657139972724039</v>
      </c>
      <c r="P636" s="63">
        <f t="shared" si="92"/>
        <v>9.3202393165507047E-2</v>
      </c>
      <c r="Q636" s="35">
        <f t="shared" si="88"/>
        <v>0</v>
      </c>
      <c r="R636" s="35">
        <f t="shared" si="93"/>
        <v>0</v>
      </c>
      <c r="S636" s="35">
        <f t="shared" si="89"/>
        <v>24.657139972724039</v>
      </c>
    </row>
    <row r="637" spans="12:19" x14ac:dyDescent="0.25">
      <c r="L637" s="62">
        <v>6230</v>
      </c>
      <c r="M637" s="35">
        <f t="shared" si="94"/>
        <v>6230</v>
      </c>
      <c r="N637" s="35">
        <f t="shared" si="90"/>
        <v>0.71118721461187218</v>
      </c>
      <c r="O637" s="35">
        <f t="shared" si="91"/>
        <v>24.547006745620923</v>
      </c>
      <c r="P637" s="63">
        <f t="shared" si="92"/>
        <v>9.2786096695421483E-2</v>
      </c>
      <c r="Q637" s="35">
        <f t="shared" si="88"/>
        <v>0</v>
      </c>
      <c r="R637" s="35">
        <f t="shared" si="93"/>
        <v>0</v>
      </c>
      <c r="S637" s="35">
        <f t="shared" si="89"/>
        <v>24.547006745620923</v>
      </c>
    </row>
    <row r="638" spans="12:19" x14ac:dyDescent="0.25">
      <c r="L638" s="62">
        <v>6240</v>
      </c>
      <c r="M638" s="35">
        <f t="shared" si="94"/>
        <v>6240</v>
      </c>
      <c r="N638" s="35">
        <f t="shared" si="90"/>
        <v>0.71232876712328763</v>
      </c>
      <c r="O638" s="35">
        <f t="shared" si="91"/>
        <v>24.436999716843918</v>
      </c>
      <c r="P638" s="63">
        <f t="shared" si="92"/>
        <v>9.2370277246840438E-2</v>
      </c>
      <c r="Q638" s="35">
        <f t="shared" si="88"/>
        <v>0</v>
      </c>
      <c r="R638" s="35">
        <f t="shared" si="93"/>
        <v>0</v>
      </c>
      <c r="S638" s="35">
        <f t="shared" si="89"/>
        <v>24.436999716843918</v>
      </c>
    </row>
    <row r="639" spans="12:19" x14ac:dyDescent="0.25">
      <c r="L639" s="62">
        <v>6250</v>
      </c>
      <c r="M639" s="35">
        <f t="shared" si="94"/>
        <v>6250</v>
      </c>
      <c r="N639" s="35">
        <f t="shared" si="90"/>
        <v>0.7134703196347032</v>
      </c>
      <c r="O639" s="35">
        <f t="shared" si="91"/>
        <v>24.327118539892385</v>
      </c>
      <c r="P639" s="63">
        <f t="shared" si="92"/>
        <v>9.1954933510013936E-2</v>
      </c>
      <c r="Q639" s="35">
        <f t="shared" si="88"/>
        <v>0</v>
      </c>
      <c r="R639" s="35">
        <f t="shared" si="93"/>
        <v>0</v>
      </c>
      <c r="S639" s="35">
        <f t="shared" si="89"/>
        <v>24.327118539892385</v>
      </c>
    </row>
    <row r="640" spans="12:19" x14ac:dyDescent="0.25">
      <c r="L640" s="62">
        <v>6260</v>
      </c>
      <c r="M640" s="35">
        <f t="shared" si="94"/>
        <v>6260</v>
      </c>
      <c r="N640" s="35">
        <f t="shared" si="90"/>
        <v>0.71461187214611877</v>
      </c>
      <c r="O640" s="35">
        <f t="shared" si="91"/>
        <v>24.21736286976963</v>
      </c>
      <c r="P640" s="63">
        <f t="shared" si="92"/>
        <v>9.154006418087679E-2</v>
      </c>
      <c r="Q640" s="35">
        <f t="shared" si="88"/>
        <v>0</v>
      </c>
      <c r="R640" s="35">
        <f t="shared" si="93"/>
        <v>0</v>
      </c>
      <c r="S640" s="35">
        <f t="shared" si="89"/>
        <v>24.21736286976963</v>
      </c>
    </row>
    <row r="641" spans="12:19" x14ac:dyDescent="0.25">
      <c r="L641" s="62">
        <v>6270</v>
      </c>
      <c r="M641" s="35">
        <f t="shared" si="94"/>
        <v>6270</v>
      </c>
      <c r="N641" s="35">
        <f t="shared" si="90"/>
        <v>0.71575342465753422</v>
      </c>
      <c r="O641" s="35">
        <f t="shared" si="91"/>
        <v>24.107732362973962</v>
      </c>
      <c r="P641" s="63">
        <f t="shared" si="92"/>
        <v>9.1125667961014845E-2</v>
      </c>
      <c r="Q641" s="35">
        <f t="shared" si="88"/>
        <v>0</v>
      </c>
      <c r="R641" s="35">
        <f t="shared" si="93"/>
        <v>0</v>
      </c>
      <c r="S641" s="35">
        <f t="shared" si="89"/>
        <v>24.107732362973962</v>
      </c>
    </row>
    <row r="642" spans="12:19" x14ac:dyDescent="0.25">
      <c r="L642" s="62">
        <v>6280</v>
      </c>
      <c r="M642" s="35">
        <f t="shared" si="94"/>
        <v>6280</v>
      </c>
      <c r="N642" s="35">
        <f t="shared" si="90"/>
        <v>0.71689497716894979</v>
      </c>
      <c r="O642" s="35">
        <f t="shared" si="91"/>
        <v>23.998226677489917</v>
      </c>
      <c r="P642" s="63">
        <f t="shared" si="92"/>
        <v>9.0711743557631785E-2</v>
      </c>
      <c r="Q642" s="35">
        <f t="shared" si="88"/>
        <v>0</v>
      </c>
      <c r="R642" s="35">
        <f t="shared" si="93"/>
        <v>0</v>
      </c>
      <c r="S642" s="35">
        <f t="shared" si="89"/>
        <v>23.998226677489917</v>
      </c>
    </row>
    <row r="643" spans="12:19" x14ac:dyDescent="0.25">
      <c r="L643" s="62">
        <v>6290</v>
      </c>
      <c r="M643" s="35">
        <f t="shared" si="94"/>
        <v>6290</v>
      </c>
      <c r="N643" s="35">
        <f t="shared" si="90"/>
        <v>0.71803652968036524</v>
      </c>
      <c r="O643" s="35">
        <f t="shared" si="91"/>
        <v>23.888845472779355</v>
      </c>
      <c r="P643" s="63">
        <f t="shared" si="92"/>
        <v>9.0298289683515498E-2</v>
      </c>
      <c r="Q643" s="35">
        <f t="shared" si="88"/>
        <v>0</v>
      </c>
      <c r="R643" s="35">
        <f t="shared" si="93"/>
        <v>0</v>
      </c>
      <c r="S643" s="35">
        <f t="shared" si="89"/>
        <v>23.888845472779355</v>
      </c>
    </row>
    <row r="644" spans="12:19" x14ac:dyDescent="0.25">
      <c r="L644" s="62">
        <v>6300</v>
      </c>
      <c r="M644" s="35">
        <f t="shared" si="94"/>
        <v>6300</v>
      </c>
      <c r="N644" s="35">
        <f t="shared" si="90"/>
        <v>0.71917808219178081</v>
      </c>
      <c r="O644" s="35">
        <f t="shared" si="91"/>
        <v>23.779588409772899</v>
      </c>
      <c r="P644" s="63">
        <f t="shared" si="92"/>
        <v>8.9885305057005649E-2</v>
      </c>
      <c r="Q644" s="35">
        <f t="shared" si="88"/>
        <v>0</v>
      </c>
      <c r="R644" s="35">
        <f t="shared" si="93"/>
        <v>0</v>
      </c>
      <c r="S644" s="35">
        <f t="shared" si="89"/>
        <v>23.779588409772899</v>
      </c>
    </row>
    <row r="645" spans="12:19" x14ac:dyDescent="0.25">
      <c r="L645" s="62">
        <v>6310</v>
      </c>
      <c r="M645" s="35">
        <f t="shared" si="94"/>
        <v>6310</v>
      </c>
      <c r="N645" s="35">
        <f t="shared" si="90"/>
        <v>0.72031963470319638</v>
      </c>
      <c r="O645" s="35">
        <f t="shared" si="91"/>
        <v>23.670455150861063</v>
      </c>
      <c r="P645" s="63">
        <f t="shared" si="92"/>
        <v>8.9472788401960268E-2</v>
      </c>
      <c r="Q645" s="35">
        <f t="shared" si="88"/>
        <v>0</v>
      </c>
      <c r="R645" s="35">
        <f t="shared" si="93"/>
        <v>0</v>
      </c>
      <c r="S645" s="35">
        <f t="shared" si="89"/>
        <v>23.670455150861063</v>
      </c>
    </row>
    <row r="646" spans="12:19" x14ac:dyDescent="0.25">
      <c r="L646" s="62">
        <v>6320</v>
      </c>
      <c r="M646" s="35">
        <f t="shared" si="94"/>
        <v>6320</v>
      </c>
      <c r="N646" s="35">
        <f t="shared" si="90"/>
        <v>0.72146118721461183</v>
      </c>
      <c r="O646" s="35">
        <f t="shared" si="91"/>
        <v>23.561445359885944</v>
      </c>
      <c r="P646" s="63">
        <f t="shared" si="92"/>
        <v>8.9060738447724219E-2</v>
      </c>
      <c r="Q646" s="35">
        <f t="shared" si="88"/>
        <v>0</v>
      </c>
      <c r="R646" s="35">
        <f t="shared" si="93"/>
        <v>0</v>
      </c>
      <c r="S646" s="35">
        <f t="shared" si="89"/>
        <v>23.561445359885944</v>
      </c>
    </row>
    <row r="647" spans="12:19" x14ac:dyDescent="0.25">
      <c r="L647" s="62">
        <v>6330</v>
      </c>
      <c r="M647" s="35">
        <f t="shared" si="94"/>
        <v>6330</v>
      </c>
      <c r="N647" s="35">
        <f t="shared" si="90"/>
        <v>0.7226027397260274</v>
      </c>
      <c r="O647" s="35">
        <f t="shared" si="91"/>
        <v>23.452558702132389</v>
      </c>
      <c r="P647" s="63">
        <f t="shared" si="92"/>
        <v>8.8649153929095892E-2</v>
      </c>
      <c r="Q647" s="35">
        <f t="shared" si="88"/>
        <v>0</v>
      </c>
      <c r="R647" s="35">
        <f t="shared" si="93"/>
        <v>0</v>
      </c>
      <c r="S647" s="35">
        <f t="shared" si="89"/>
        <v>23.452558702132389</v>
      </c>
    </row>
    <row r="648" spans="12:19" x14ac:dyDescent="0.25">
      <c r="L648" s="62">
        <v>6340</v>
      </c>
      <c r="M648" s="35">
        <f t="shared" si="94"/>
        <v>6340</v>
      </c>
      <c r="N648" s="35">
        <f t="shared" si="90"/>
        <v>0.72374429223744297</v>
      </c>
      <c r="O648" s="35">
        <f t="shared" si="91"/>
        <v>23.343794844319778</v>
      </c>
      <c r="P648" s="63">
        <f t="shared" si="92"/>
        <v>8.8238033586296116E-2</v>
      </c>
      <c r="Q648" s="35">
        <f t="shared" si="88"/>
        <v>0</v>
      </c>
      <c r="R648" s="35">
        <f t="shared" si="93"/>
        <v>0</v>
      </c>
      <c r="S648" s="35">
        <f t="shared" si="89"/>
        <v>23.343794844319778</v>
      </c>
    </row>
    <row r="649" spans="12:19" x14ac:dyDescent="0.25">
      <c r="L649" s="62">
        <v>6350</v>
      </c>
      <c r="M649" s="35">
        <f t="shared" si="94"/>
        <v>6350</v>
      </c>
      <c r="N649" s="35">
        <f t="shared" si="90"/>
        <v>0.72488584474885842</v>
      </c>
      <c r="O649" s="35">
        <f t="shared" si="91"/>
        <v>23.235153454593533</v>
      </c>
      <c r="P649" s="63">
        <f t="shared" si="92"/>
        <v>8.7827376164936077E-2</v>
      </c>
      <c r="Q649" s="35">
        <f t="shared" si="88"/>
        <v>0</v>
      </c>
      <c r="R649" s="35">
        <f t="shared" si="93"/>
        <v>0</v>
      </c>
      <c r="S649" s="35">
        <f t="shared" si="89"/>
        <v>23.235153454593533</v>
      </c>
    </row>
    <row r="650" spans="12:19" x14ac:dyDescent="0.25">
      <c r="L650" s="62">
        <v>6360</v>
      </c>
      <c r="M650" s="35">
        <f t="shared" si="94"/>
        <v>6360</v>
      </c>
      <c r="N650" s="35">
        <f t="shared" si="90"/>
        <v>0.72602739726027399</v>
      </c>
      <c r="O650" s="35">
        <f t="shared" si="91"/>
        <v>23.126634202516758</v>
      </c>
      <c r="P650" s="63">
        <f t="shared" si="92"/>
        <v>8.7417180415985674E-2</v>
      </c>
      <c r="Q650" s="35">
        <f t="shared" si="88"/>
        <v>0</v>
      </c>
      <c r="R650" s="35">
        <f t="shared" si="93"/>
        <v>0</v>
      </c>
      <c r="S650" s="35">
        <f t="shared" si="89"/>
        <v>23.126634202516758</v>
      </c>
    </row>
    <row r="651" spans="12:19" x14ac:dyDescent="0.25">
      <c r="L651" s="62">
        <v>6370</v>
      </c>
      <c r="M651" s="35">
        <f t="shared" si="94"/>
        <v>6370</v>
      </c>
      <c r="N651" s="35">
        <f t="shared" si="90"/>
        <v>0.72716894977168944</v>
      </c>
      <c r="O651" s="35">
        <f t="shared" si="91"/>
        <v>23.018236759061939</v>
      </c>
      <c r="P651" s="63">
        <f t="shared" si="92"/>
        <v>8.7007445095742209E-2</v>
      </c>
      <c r="Q651" s="35">
        <f t="shared" si="88"/>
        <v>0</v>
      </c>
      <c r="R651" s="35">
        <f t="shared" si="93"/>
        <v>0</v>
      </c>
      <c r="S651" s="35">
        <f t="shared" si="89"/>
        <v>23.018236759061939</v>
      </c>
    </row>
    <row r="652" spans="12:19" x14ac:dyDescent="0.25">
      <c r="L652" s="62">
        <v>6380</v>
      </c>
      <c r="M652" s="35">
        <f t="shared" si="94"/>
        <v>6380</v>
      </c>
      <c r="N652" s="35">
        <f t="shared" si="90"/>
        <v>0.72831050228310501</v>
      </c>
      <c r="O652" s="35">
        <f t="shared" si="91"/>
        <v>22.909960796602846</v>
      </c>
      <c r="P652" s="63">
        <f t="shared" si="92"/>
        <v>8.6598168965799749E-2</v>
      </c>
      <c r="Q652" s="35">
        <f t="shared" si="88"/>
        <v>0</v>
      </c>
      <c r="R652" s="35">
        <f t="shared" si="93"/>
        <v>0</v>
      </c>
      <c r="S652" s="35">
        <f t="shared" si="89"/>
        <v>22.909960796602846</v>
      </c>
    </row>
    <row r="653" spans="12:19" x14ac:dyDescent="0.25">
      <c r="L653" s="62">
        <v>6390</v>
      </c>
      <c r="M653" s="35">
        <f t="shared" si="94"/>
        <v>6390</v>
      </c>
      <c r="N653" s="35">
        <f t="shared" si="90"/>
        <v>0.72945205479452058</v>
      </c>
      <c r="O653" s="35">
        <f t="shared" si="91"/>
        <v>22.801805988906313</v>
      </c>
      <c r="P653" s="63">
        <f t="shared" si="92"/>
        <v>8.6189350793018038E-2</v>
      </c>
      <c r="Q653" s="35">
        <f t="shared" si="88"/>
        <v>0</v>
      </c>
      <c r="R653" s="35">
        <f t="shared" si="93"/>
        <v>0</v>
      </c>
      <c r="S653" s="35">
        <f t="shared" si="89"/>
        <v>22.801805988906313</v>
      </c>
    </row>
    <row r="654" spans="12:19" x14ac:dyDescent="0.25">
      <c r="L654" s="62">
        <v>6400</v>
      </c>
      <c r="M654" s="35">
        <f t="shared" si="94"/>
        <v>6400</v>
      </c>
      <c r="N654" s="35">
        <f t="shared" si="90"/>
        <v>0.73059360730593603</v>
      </c>
      <c r="O654" s="35">
        <f t="shared" si="91"/>
        <v>22.693772011124128</v>
      </c>
      <c r="P654" s="63">
        <f t="shared" si="92"/>
        <v>8.5780989349491854E-2</v>
      </c>
      <c r="Q654" s="35">
        <f t="shared" ref="Q654:Q717" si="95">IF(M654&lt;=$B$57,$B$50,0)</f>
        <v>0</v>
      </c>
      <c r="R654" s="35">
        <f t="shared" si="93"/>
        <v>0</v>
      </c>
      <c r="S654" s="35">
        <f t="shared" ref="S654:S717" si="96">IF(O654&gt;$B$47,$B$47,O654)</f>
        <v>22.693772011124128</v>
      </c>
    </row>
    <row r="655" spans="12:19" x14ac:dyDescent="0.25">
      <c r="L655" s="62">
        <v>6410</v>
      </c>
      <c r="M655" s="35">
        <f t="shared" si="94"/>
        <v>6410</v>
      </c>
      <c r="N655" s="35">
        <f t="shared" ref="N655:N718" si="97">M655/$B$8</f>
        <v>0.7317351598173516</v>
      </c>
      <c r="O655" s="35">
        <f t="shared" ref="O655:O718" si="98">P655*$B$5</f>
        <v>22.585858539784983</v>
      </c>
      <c r="P655" s="63">
        <f t="shared" ref="P655:P718" si="99">IF(N655=1,0,1-$I$9*N655^$I$8)</f>
        <v>8.537308341252059E-2</v>
      </c>
      <c r="Q655" s="35">
        <f t="shared" si="95"/>
        <v>0</v>
      </c>
      <c r="R655" s="35">
        <f t="shared" ref="R655:R718" si="100">Q655*$B$5</f>
        <v>0</v>
      </c>
      <c r="S655" s="35">
        <f t="shared" si="96"/>
        <v>22.585858539784983</v>
      </c>
    </row>
    <row r="656" spans="12:19" x14ac:dyDescent="0.25">
      <c r="L656" s="62">
        <v>6420</v>
      </c>
      <c r="M656" s="35">
        <f t="shared" si="94"/>
        <v>6420</v>
      </c>
      <c r="N656" s="35">
        <f t="shared" si="97"/>
        <v>0.73287671232876717</v>
      </c>
      <c r="O656" s="35">
        <f t="shared" si="98"/>
        <v>22.478065252786575</v>
      </c>
      <c r="P656" s="63">
        <f t="shared" si="99"/>
        <v>8.4965631764578387E-2</v>
      </c>
      <c r="Q656" s="35">
        <f t="shared" si="95"/>
        <v>0</v>
      </c>
      <c r="R656" s="35">
        <f t="shared" si="100"/>
        <v>0</v>
      </c>
      <c r="S656" s="35">
        <f t="shared" si="96"/>
        <v>22.478065252786575</v>
      </c>
    </row>
    <row r="657" spans="12:19" x14ac:dyDescent="0.25">
      <c r="L657" s="62">
        <v>6430</v>
      </c>
      <c r="M657" s="35">
        <f t="shared" si="94"/>
        <v>6430</v>
      </c>
      <c r="N657" s="35">
        <f t="shared" si="97"/>
        <v>0.73401826484018262</v>
      </c>
      <c r="O657" s="35">
        <f t="shared" si="98"/>
        <v>22.370391829387646</v>
      </c>
      <c r="P657" s="63">
        <f t="shared" si="99"/>
        <v>8.455863319328405E-2</v>
      </c>
      <c r="Q657" s="35">
        <f t="shared" si="95"/>
        <v>0</v>
      </c>
      <c r="R657" s="35">
        <f t="shared" si="100"/>
        <v>0</v>
      </c>
      <c r="S657" s="35">
        <f t="shared" si="96"/>
        <v>22.370391829387646</v>
      </c>
    </row>
    <row r="658" spans="12:19" x14ac:dyDescent="0.25">
      <c r="L658" s="62">
        <v>6440</v>
      </c>
      <c r="M658" s="35">
        <f t="shared" si="94"/>
        <v>6440</v>
      </c>
      <c r="N658" s="35">
        <f t="shared" si="97"/>
        <v>0.73515981735159819</v>
      </c>
      <c r="O658" s="35">
        <f t="shared" si="98"/>
        <v>22.26283795020014</v>
      </c>
      <c r="P658" s="63">
        <f t="shared" si="99"/>
        <v>8.4152086491371403E-2</v>
      </c>
      <c r="Q658" s="35">
        <f t="shared" si="95"/>
        <v>0</v>
      </c>
      <c r="R658" s="35">
        <f t="shared" si="100"/>
        <v>0</v>
      </c>
      <c r="S658" s="35">
        <f t="shared" si="96"/>
        <v>22.26283795020014</v>
      </c>
    </row>
    <row r="659" spans="12:19" x14ac:dyDescent="0.25">
      <c r="L659" s="62">
        <v>6450</v>
      </c>
      <c r="M659" s="35">
        <f t="shared" si="94"/>
        <v>6450</v>
      </c>
      <c r="N659" s="35">
        <f t="shared" si="97"/>
        <v>0.73630136986301364</v>
      </c>
      <c r="O659" s="35">
        <f t="shared" si="98"/>
        <v>22.155403297181302</v>
      </c>
      <c r="P659" s="63">
        <f t="shared" si="99"/>
        <v>8.3745990456659425E-2</v>
      </c>
      <c r="Q659" s="35">
        <f t="shared" si="95"/>
        <v>0</v>
      </c>
      <c r="R659" s="35">
        <f t="shared" si="100"/>
        <v>0</v>
      </c>
      <c r="S659" s="35">
        <f t="shared" si="96"/>
        <v>22.155403297181302</v>
      </c>
    </row>
    <row r="660" spans="12:19" x14ac:dyDescent="0.25">
      <c r="L660" s="62">
        <v>6460</v>
      </c>
      <c r="M660" s="35">
        <f t="shared" si="94"/>
        <v>6460</v>
      </c>
      <c r="N660" s="35">
        <f t="shared" si="97"/>
        <v>0.73744292237442921</v>
      </c>
      <c r="O660" s="35">
        <f t="shared" si="98"/>
        <v>22.048087553626168</v>
      </c>
      <c r="P660" s="63">
        <f t="shared" si="99"/>
        <v>8.3340343892023827E-2</v>
      </c>
      <c r="Q660" s="35">
        <f t="shared" si="95"/>
        <v>0</v>
      </c>
      <c r="R660" s="35">
        <f t="shared" si="100"/>
        <v>0</v>
      </c>
      <c r="S660" s="35">
        <f t="shared" si="96"/>
        <v>22.048087553626168</v>
      </c>
    </row>
    <row r="661" spans="12:19" x14ac:dyDescent="0.25">
      <c r="L661" s="62">
        <v>6470</v>
      </c>
      <c r="M661" s="35">
        <f t="shared" si="94"/>
        <v>6470</v>
      </c>
      <c r="N661" s="35">
        <f t="shared" si="97"/>
        <v>0.73858447488584478</v>
      </c>
      <c r="O661" s="35">
        <f t="shared" si="98"/>
        <v>21.940890404159582</v>
      </c>
      <c r="P661" s="63">
        <f t="shared" si="99"/>
        <v>8.2935145605366967E-2</v>
      </c>
      <c r="Q661" s="35">
        <f t="shared" si="95"/>
        <v>0</v>
      </c>
      <c r="R661" s="35">
        <f t="shared" si="100"/>
        <v>0</v>
      </c>
      <c r="S661" s="35">
        <f t="shared" si="96"/>
        <v>21.940890404159582</v>
      </c>
    </row>
    <row r="662" spans="12:19" x14ac:dyDescent="0.25">
      <c r="L662" s="62">
        <v>6480</v>
      </c>
      <c r="M662" s="35">
        <f t="shared" si="94"/>
        <v>6480</v>
      </c>
      <c r="N662" s="35">
        <f t="shared" si="97"/>
        <v>0.73972602739726023</v>
      </c>
      <c r="O662" s="35">
        <f t="shared" si="98"/>
        <v>21.833811534728884</v>
      </c>
      <c r="P662" s="63">
        <f t="shared" si="99"/>
        <v>8.2530394409590091E-2</v>
      </c>
      <c r="Q662" s="35">
        <f t="shared" si="95"/>
        <v>0</v>
      </c>
      <c r="R662" s="35">
        <f t="shared" si="100"/>
        <v>0</v>
      </c>
      <c r="S662" s="35">
        <f t="shared" si="96"/>
        <v>21.833811534728884</v>
      </c>
    </row>
    <row r="663" spans="12:19" x14ac:dyDescent="0.25">
      <c r="L663" s="62">
        <v>6490</v>
      </c>
      <c r="M663" s="35">
        <f t="shared" si="94"/>
        <v>6490</v>
      </c>
      <c r="N663" s="35">
        <f t="shared" si="97"/>
        <v>0.7408675799086758</v>
      </c>
      <c r="O663" s="35">
        <f t="shared" si="98"/>
        <v>21.726850632595987</v>
      </c>
      <c r="P663" s="63">
        <f t="shared" si="99"/>
        <v>8.2126089122563473E-2</v>
      </c>
      <c r="Q663" s="35">
        <f t="shared" si="95"/>
        <v>0</v>
      </c>
      <c r="R663" s="35">
        <f t="shared" si="100"/>
        <v>0</v>
      </c>
      <c r="S663" s="35">
        <f t="shared" si="96"/>
        <v>21.726850632595987</v>
      </c>
    </row>
    <row r="664" spans="12:19" x14ac:dyDescent="0.25">
      <c r="L664" s="62">
        <v>6500</v>
      </c>
      <c r="M664" s="35">
        <f t="shared" si="94"/>
        <v>6500</v>
      </c>
      <c r="N664" s="35">
        <f t="shared" si="97"/>
        <v>0.74200913242009137</v>
      </c>
      <c r="O664" s="35">
        <f t="shared" si="98"/>
        <v>21.620007386330155</v>
      </c>
      <c r="P664" s="63">
        <f t="shared" si="99"/>
        <v>8.1722228567099098E-2</v>
      </c>
      <c r="Q664" s="35">
        <f t="shared" si="95"/>
        <v>0</v>
      </c>
      <c r="R664" s="35">
        <f t="shared" si="100"/>
        <v>0</v>
      </c>
      <c r="S664" s="35">
        <f t="shared" si="96"/>
        <v>21.620007386330155</v>
      </c>
    </row>
    <row r="665" spans="12:19" x14ac:dyDescent="0.25">
      <c r="L665" s="62">
        <v>6510</v>
      </c>
      <c r="M665" s="35">
        <f t="shared" si="94"/>
        <v>6510</v>
      </c>
      <c r="N665" s="35">
        <f t="shared" si="97"/>
        <v>0.74315068493150682</v>
      </c>
      <c r="O665" s="35">
        <f t="shared" si="98"/>
        <v>21.513281485800373</v>
      </c>
      <c r="P665" s="63">
        <f t="shared" si="99"/>
        <v>8.1318811570921801E-2</v>
      </c>
      <c r="Q665" s="35">
        <f t="shared" si="95"/>
        <v>0</v>
      </c>
      <c r="R665" s="35">
        <f t="shared" si="100"/>
        <v>0</v>
      </c>
      <c r="S665" s="35">
        <f t="shared" si="96"/>
        <v>21.513281485800373</v>
      </c>
    </row>
    <row r="666" spans="12:19" x14ac:dyDescent="0.25">
      <c r="L666" s="62">
        <v>6520</v>
      </c>
      <c r="M666" s="35">
        <f t="shared" si="94"/>
        <v>6520</v>
      </c>
      <c r="N666" s="35">
        <f t="shared" si="97"/>
        <v>0.74429223744292239</v>
      </c>
      <c r="O666" s="35">
        <f t="shared" si="98"/>
        <v>21.406672622168031</v>
      </c>
      <c r="P666" s="63">
        <f t="shared" si="99"/>
        <v>8.0915836966641619E-2</v>
      </c>
      <c r="Q666" s="35">
        <f t="shared" si="95"/>
        <v>0</v>
      </c>
      <c r="R666" s="35">
        <f t="shared" si="100"/>
        <v>0</v>
      </c>
      <c r="S666" s="35">
        <f t="shared" si="96"/>
        <v>21.406672622168031</v>
      </c>
    </row>
    <row r="667" spans="12:19" x14ac:dyDescent="0.25">
      <c r="L667" s="62">
        <v>6530</v>
      </c>
      <c r="M667" s="35">
        <f t="shared" si="94"/>
        <v>6530</v>
      </c>
      <c r="N667" s="35">
        <f t="shared" si="97"/>
        <v>0.74543378995433784</v>
      </c>
      <c r="O667" s="35">
        <f t="shared" si="98"/>
        <v>21.300180487879487</v>
      </c>
      <c r="P667" s="63">
        <f t="shared" si="99"/>
        <v>8.0513303591725704E-2</v>
      </c>
      <c r="Q667" s="35">
        <f t="shared" si="95"/>
        <v>0</v>
      </c>
      <c r="R667" s="35">
        <f t="shared" si="100"/>
        <v>0</v>
      </c>
      <c r="S667" s="35">
        <f t="shared" si="96"/>
        <v>21.300180487879487</v>
      </c>
    </row>
    <row r="668" spans="12:19" x14ac:dyDescent="0.25">
      <c r="L668" s="62">
        <v>6540</v>
      </c>
      <c r="M668" s="35">
        <f t="shared" si="94"/>
        <v>6540</v>
      </c>
      <c r="N668" s="35">
        <f t="shared" si="97"/>
        <v>0.74657534246575341</v>
      </c>
      <c r="O668" s="35">
        <f t="shared" si="98"/>
        <v>21.193804776658737</v>
      </c>
      <c r="P668" s="63">
        <f t="shared" si="99"/>
        <v>8.0111210288470569E-2</v>
      </c>
      <c r="Q668" s="35">
        <f t="shared" si="95"/>
        <v>0</v>
      </c>
      <c r="R668" s="35">
        <f t="shared" si="100"/>
        <v>0</v>
      </c>
      <c r="S668" s="35">
        <f t="shared" si="96"/>
        <v>21.193804776658737</v>
      </c>
    </row>
    <row r="669" spans="12:19" x14ac:dyDescent="0.25">
      <c r="L669" s="62">
        <v>6550</v>
      </c>
      <c r="M669" s="35">
        <f t="shared" si="94"/>
        <v>6550</v>
      </c>
      <c r="N669" s="35">
        <f t="shared" si="97"/>
        <v>0.74771689497716898</v>
      </c>
      <c r="O669" s="35">
        <f t="shared" si="98"/>
        <v>21.087545183500293</v>
      </c>
      <c r="P669" s="63">
        <f t="shared" si="99"/>
        <v>7.9709555903975216E-2</v>
      </c>
      <c r="Q669" s="35">
        <f t="shared" si="95"/>
        <v>0</v>
      </c>
      <c r="R669" s="35">
        <f t="shared" si="100"/>
        <v>0</v>
      </c>
      <c r="S669" s="35">
        <f t="shared" si="96"/>
        <v>21.087545183500293</v>
      </c>
    </row>
    <row r="670" spans="12:19" x14ac:dyDescent="0.25">
      <c r="L670" s="62">
        <v>6560</v>
      </c>
      <c r="M670" s="35">
        <f t="shared" si="94"/>
        <v>6560</v>
      </c>
      <c r="N670" s="35">
        <f t="shared" si="97"/>
        <v>0.74885844748858443</v>
      </c>
      <c r="O670" s="35">
        <f t="shared" si="98"/>
        <v>20.981401404661874</v>
      </c>
      <c r="P670" s="63">
        <f t="shared" si="99"/>
        <v>7.9308339290113494E-2</v>
      </c>
      <c r="Q670" s="35">
        <f t="shared" si="95"/>
        <v>0</v>
      </c>
      <c r="R670" s="35">
        <f t="shared" si="100"/>
        <v>0</v>
      </c>
      <c r="S670" s="35">
        <f t="shared" si="96"/>
        <v>20.981401404661874</v>
      </c>
    </row>
    <row r="671" spans="12:19" x14ac:dyDescent="0.25">
      <c r="L671" s="62">
        <v>6570</v>
      </c>
      <c r="M671" s="35">
        <f t="shared" si="94"/>
        <v>6570</v>
      </c>
      <c r="N671" s="35">
        <f t="shared" si="97"/>
        <v>0.75</v>
      </c>
      <c r="O671" s="35">
        <f t="shared" si="98"/>
        <v>20.875373137657309</v>
      </c>
      <c r="P671" s="63">
        <f t="shared" si="99"/>
        <v>7.8907559303507235E-2</v>
      </c>
      <c r="Q671" s="35">
        <f t="shared" si="95"/>
        <v>0</v>
      </c>
      <c r="R671" s="35">
        <f t="shared" si="100"/>
        <v>0</v>
      </c>
      <c r="S671" s="35">
        <f t="shared" si="96"/>
        <v>20.875373137657309</v>
      </c>
    </row>
    <row r="672" spans="12:19" x14ac:dyDescent="0.25">
      <c r="L672" s="62">
        <v>6580</v>
      </c>
      <c r="M672" s="35">
        <f t="shared" si="94"/>
        <v>6580</v>
      </c>
      <c r="N672" s="35">
        <f t="shared" si="97"/>
        <v>0.75114155251141557</v>
      </c>
      <c r="O672" s="35">
        <f t="shared" si="98"/>
        <v>20.769460081249377</v>
      </c>
      <c r="P672" s="63">
        <f t="shared" si="99"/>
        <v>7.850721480549927E-2</v>
      </c>
      <c r="Q672" s="35">
        <f t="shared" si="95"/>
        <v>0</v>
      </c>
      <c r="R672" s="35">
        <f t="shared" si="100"/>
        <v>0</v>
      </c>
      <c r="S672" s="35">
        <f t="shared" si="96"/>
        <v>20.769460081249377</v>
      </c>
    </row>
    <row r="673" spans="12:19" x14ac:dyDescent="0.25">
      <c r="L673" s="62">
        <v>6590</v>
      </c>
      <c r="M673" s="35">
        <f t="shared" si="94"/>
        <v>6590</v>
      </c>
      <c r="N673" s="35">
        <f t="shared" si="97"/>
        <v>0.75228310502283102</v>
      </c>
      <c r="O673" s="35">
        <f t="shared" si="98"/>
        <v>20.663661935442846</v>
      </c>
      <c r="P673" s="63">
        <f t="shared" si="99"/>
        <v>7.8107304662127008E-2</v>
      </c>
      <c r="Q673" s="35">
        <f t="shared" si="95"/>
        <v>0</v>
      </c>
      <c r="R673" s="35">
        <f t="shared" si="100"/>
        <v>0</v>
      </c>
      <c r="S673" s="35">
        <f t="shared" si="96"/>
        <v>20.663661935442846</v>
      </c>
    </row>
    <row r="674" spans="12:19" x14ac:dyDescent="0.25">
      <c r="L674" s="62">
        <v>6600</v>
      </c>
      <c r="M674" s="35">
        <f t="shared" si="94"/>
        <v>6600</v>
      </c>
      <c r="N674" s="35">
        <f t="shared" si="97"/>
        <v>0.75342465753424659</v>
      </c>
      <c r="O674" s="35">
        <f t="shared" si="98"/>
        <v>20.557978401477456</v>
      </c>
      <c r="P674" s="63">
        <f t="shared" si="99"/>
        <v>7.7707827744096014E-2</v>
      </c>
      <c r="Q674" s="35">
        <f t="shared" si="95"/>
        <v>0</v>
      </c>
      <c r="R674" s="35">
        <f t="shared" si="100"/>
        <v>0</v>
      </c>
      <c r="S674" s="35">
        <f t="shared" si="96"/>
        <v>20.557978401477456</v>
      </c>
    </row>
    <row r="675" spans="12:19" x14ac:dyDescent="0.25">
      <c r="L675" s="62">
        <v>6610</v>
      </c>
      <c r="M675" s="35">
        <f t="shared" si="94"/>
        <v>6610</v>
      </c>
      <c r="N675" s="35">
        <f t="shared" si="97"/>
        <v>0.75456621004566216</v>
      </c>
      <c r="O675" s="35">
        <f t="shared" si="98"/>
        <v>20.452409181820851</v>
      </c>
      <c r="P675" s="63">
        <f t="shared" si="99"/>
        <v>7.730878292675325E-2</v>
      </c>
      <c r="Q675" s="35">
        <f t="shared" si="95"/>
        <v>0</v>
      </c>
      <c r="R675" s="35">
        <f t="shared" si="100"/>
        <v>0</v>
      </c>
      <c r="S675" s="35">
        <f t="shared" si="96"/>
        <v>20.452409181820851</v>
      </c>
    </row>
    <row r="676" spans="12:19" x14ac:dyDescent="0.25">
      <c r="L676" s="62">
        <v>6620</v>
      </c>
      <c r="M676" s="35">
        <f t="shared" si="94"/>
        <v>6620</v>
      </c>
      <c r="N676" s="35">
        <f t="shared" si="97"/>
        <v>0.75570776255707761</v>
      </c>
      <c r="O676" s="35">
        <f t="shared" si="98"/>
        <v>20.346953980161889</v>
      </c>
      <c r="P676" s="63">
        <f t="shared" si="99"/>
        <v>7.6910169090061764E-2</v>
      </c>
      <c r="Q676" s="35">
        <f t="shared" si="95"/>
        <v>0</v>
      </c>
      <c r="R676" s="35">
        <f t="shared" si="100"/>
        <v>0</v>
      </c>
      <c r="S676" s="35">
        <f t="shared" si="96"/>
        <v>20.346953980161889</v>
      </c>
    </row>
    <row r="677" spans="12:19" x14ac:dyDescent="0.25">
      <c r="L677" s="62">
        <v>6630</v>
      </c>
      <c r="M677" s="35">
        <f t="shared" si="94"/>
        <v>6630</v>
      </c>
      <c r="N677" s="35">
        <f t="shared" si="97"/>
        <v>0.75684931506849318</v>
      </c>
      <c r="O677" s="35">
        <f t="shared" si="98"/>
        <v>20.241612501403665</v>
      </c>
      <c r="P677" s="63">
        <f t="shared" si="99"/>
        <v>7.6511985118574377E-2</v>
      </c>
      <c r="Q677" s="35">
        <f t="shared" si="95"/>
        <v>0</v>
      </c>
      <c r="R677" s="35">
        <f t="shared" si="100"/>
        <v>0</v>
      </c>
      <c r="S677" s="35">
        <f t="shared" si="96"/>
        <v>20.241612501403665</v>
      </c>
    </row>
    <row r="678" spans="12:19" x14ac:dyDescent="0.25">
      <c r="L678" s="62">
        <v>6640</v>
      </c>
      <c r="M678" s="35">
        <f t="shared" si="94"/>
        <v>6640</v>
      </c>
      <c r="N678" s="35">
        <f t="shared" si="97"/>
        <v>0.75799086757990863</v>
      </c>
      <c r="O678" s="35">
        <f t="shared" si="98"/>
        <v>20.136384451656692</v>
      </c>
      <c r="P678" s="63">
        <f t="shared" si="99"/>
        <v>7.6114229901407815E-2</v>
      </c>
      <c r="Q678" s="35">
        <f t="shared" si="95"/>
        <v>0</v>
      </c>
      <c r="R678" s="35">
        <f t="shared" si="100"/>
        <v>0</v>
      </c>
      <c r="S678" s="35">
        <f t="shared" si="96"/>
        <v>20.136384451656692</v>
      </c>
    </row>
    <row r="679" spans="12:19" x14ac:dyDescent="0.25">
      <c r="L679" s="62">
        <v>6650</v>
      </c>
      <c r="M679" s="35">
        <f t="shared" si="94"/>
        <v>6650</v>
      </c>
      <c r="N679" s="35">
        <f t="shared" si="97"/>
        <v>0.7591324200913242</v>
      </c>
      <c r="O679" s="35">
        <f t="shared" si="98"/>
        <v>20.031269538232198</v>
      </c>
      <c r="P679" s="63">
        <f t="shared" si="99"/>
        <v>7.5716902332217506E-2</v>
      </c>
      <c r="Q679" s="35">
        <f t="shared" si="95"/>
        <v>0</v>
      </c>
      <c r="R679" s="35">
        <f t="shared" si="100"/>
        <v>0</v>
      </c>
      <c r="S679" s="35">
        <f t="shared" si="96"/>
        <v>20.031269538232198</v>
      </c>
    </row>
    <row r="680" spans="12:19" x14ac:dyDescent="0.25">
      <c r="L680" s="62">
        <v>6660</v>
      </c>
      <c r="M680" s="35">
        <f t="shared" si="94"/>
        <v>6660</v>
      </c>
      <c r="N680" s="35">
        <f t="shared" si="97"/>
        <v>0.76027397260273977</v>
      </c>
      <c r="O680" s="35">
        <f t="shared" si="98"/>
        <v>19.926267469635473</v>
      </c>
      <c r="P680" s="63">
        <f t="shared" si="99"/>
        <v>7.5320001309172269E-2</v>
      </c>
      <c r="Q680" s="35">
        <f t="shared" si="95"/>
        <v>0</v>
      </c>
      <c r="R680" s="35">
        <f t="shared" si="100"/>
        <v>0</v>
      </c>
      <c r="S680" s="35">
        <f t="shared" si="96"/>
        <v>19.926267469635473</v>
      </c>
    </row>
    <row r="681" spans="12:19" x14ac:dyDescent="0.25">
      <c r="L681" s="62">
        <v>6670</v>
      </c>
      <c r="M681" s="35">
        <f t="shared" si="94"/>
        <v>6670</v>
      </c>
      <c r="N681" s="35">
        <f t="shared" si="97"/>
        <v>0.76141552511415522</v>
      </c>
      <c r="O681" s="35">
        <f t="shared" si="98"/>
        <v>19.821377955559125</v>
      </c>
      <c r="P681" s="63">
        <f t="shared" si="99"/>
        <v>7.4923525734928997E-2</v>
      </c>
      <c r="Q681" s="35">
        <f t="shared" si="95"/>
        <v>0</v>
      </c>
      <c r="R681" s="35">
        <f t="shared" si="100"/>
        <v>0</v>
      </c>
      <c r="S681" s="35">
        <f t="shared" si="96"/>
        <v>19.821377955559125</v>
      </c>
    </row>
    <row r="682" spans="12:19" x14ac:dyDescent="0.25">
      <c r="L682" s="62">
        <v>6680</v>
      </c>
      <c r="M682" s="35">
        <f t="shared" si="94"/>
        <v>6680</v>
      </c>
      <c r="N682" s="35">
        <f t="shared" si="97"/>
        <v>0.76255707762557079</v>
      </c>
      <c r="O682" s="35">
        <f t="shared" si="98"/>
        <v>19.716600706876491</v>
      </c>
      <c r="P682" s="63">
        <f t="shared" si="99"/>
        <v>7.4527474516607572E-2</v>
      </c>
      <c r="Q682" s="35">
        <f t="shared" si="95"/>
        <v>0</v>
      </c>
      <c r="R682" s="35">
        <f t="shared" si="100"/>
        <v>0</v>
      </c>
      <c r="S682" s="35">
        <f t="shared" si="96"/>
        <v>19.716600706876491</v>
      </c>
    </row>
    <row r="683" spans="12:19" x14ac:dyDescent="0.25">
      <c r="L683" s="62">
        <v>6690</v>
      </c>
      <c r="M683" s="35">
        <f t="shared" si="94"/>
        <v>6690</v>
      </c>
      <c r="N683" s="35">
        <f t="shared" si="97"/>
        <v>0.76369863013698636</v>
      </c>
      <c r="O683" s="35">
        <f t="shared" si="98"/>
        <v>19.611935435635125</v>
      </c>
      <c r="P683" s="63">
        <f t="shared" si="99"/>
        <v>7.4131846565766435E-2</v>
      </c>
      <c r="Q683" s="35">
        <f t="shared" si="95"/>
        <v>0</v>
      </c>
      <c r="R683" s="35">
        <f t="shared" si="100"/>
        <v>0</v>
      </c>
      <c r="S683" s="35">
        <f t="shared" si="96"/>
        <v>19.611935435635125</v>
      </c>
    </row>
    <row r="684" spans="12:19" x14ac:dyDescent="0.25">
      <c r="L684" s="62">
        <v>6700</v>
      </c>
      <c r="M684" s="35">
        <f t="shared" si="94"/>
        <v>6700</v>
      </c>
      <c r="N684" s="35">
        <f t="shared" si="97"/>
        <v>0.76484018264840181</v>
      </c>
      <c r="O684" s="35">
        <f t="shared" si="98"/>
        <v>19.507381855050241</v>
      </c>
      <c r="P684" s="63">
        <f t="shared" si="99"/>
        <v>7.3736640798377606E-2</v>
      </c>
      <c r="Q684" s="35">
        <f t="shared" si="95"/>
        <v>0</v>
      </c>
      <c r="R684" s="35">
        <f t="shared" si="100"/>
        <v>0</v>
      </c>
      <c r="S684" s="35">
        <f t="shared" si="96"/>
        <v>19.507381855050241</v>
      </c>
    </row>
    <row r="685" spans="12:19" x14ac:dyDescent="0.25">
      <c r="L685" s="62">
        <v>6710</v>
      </c>
      <c r="M685" s="35">
        <f t="shared" si="94"/>
        <v>6710</v>
      </c>
      <c r="N685" s="35">
        <f t="shared" si="97"/>
        <v>0.76598173515981738</v>
      </c>
      <c r="O685" s="35">
        <f t="shared" si="98"/>
        <v>19.4029396794982</v>
      </c>
      <c r="P685" s="63">
        <f t="shared" si="99"/>
        <v>7.3341856134802264E-2</v>
      </c>
      <c r="Q685" s="35">
        <f t="shared" si="95"/>
        <v>0</v>
      </c>
      <c r="R685" s="35">
        <f t="shared" si="100"/>
        <v>0</v>
      </c>
      <c r="S685" s="35">
        <f t="shared" si="96"/>
        <v>19.4029396794982</v>
      </c>
    </row>
    <row r="686" spans="12:19" x14ac:dyDescent="0.25">
      <c r="L686" s="62">
        <v>6720</v>
      </c>
      <c r="M686" s="35">
        <f t="shared" ref="M686:M749" si="101">IF(L686&gt;$B$8,$B$8,L686)</f>
        <v>6720</v>
      </c>
      <c r="N686" s="35">
        <f t="shared" si="97"/>
        <v>0.76712328767123283</v>
      </c>
      <c r="O686" s="35">
        <f t="shared" si="98"/>
        <v>19.298608624510212</v>
      </c>
      <c r="P686" s="63">
        <f t="shared" si="99"/>
        <v>7.2947491499766759E-2</v>
      </c>
      <c r="Q686" s="35">
        <f t="shared" si="95"/>
        <v>0</v>
      </c>
      <c r="R686" s="35">
        <f t="shared" si="100"/>
        <v>0</v>
      </c>
      <c r="S686" s="35">
        <f t="shared" si="96"/>
        <v>19.298608624510212</v>
      </c>
    </row>
    <row r="687" spans="12:19" x14ac:dyDescent="0.25">
      <c r="L687" s="62">
        <v>6730</v>
      </c>
      <c r="M687" s="35">
        <f t="shared" si="101"/>
        <v>6730</v>
      </c>
      <c r="N687" s="35">
        <f t="shared" si="97"/>
        <v>0.7682648401826484</v>
      </c>
      <c r="O687" s="35">
        <f t="shared" si="98"/>
        <v>19.194388406765782</v>
      </c>
      <c r="P687" s="63">
        <f t="shared" si="99"/>
        <v>7.2553545822337973E-2</v>
      </c>
      <c r="Q687" s="35">
        <f t="shared" si="95"/>
        <v>0</v>
      </c>
      <c r="R687" s="35">
        <f t="shared" si="100"/>
        <v>0</v>
      </c>
      <c r="S687" s="35">
        <f t="shared" si="96"/>
        <v>19.194388406765782</v>
      </c>
    </row>
    <row r="688" spans="12:19" x14ac:dyDescent="0.25">
      <c r="L688" s="62">
        <v>6740</v>
      </c>
      <c r="M688" s="35">
        <f t="shared" si="101"/>
        <v>6740</v>
      </c>
      <c r="N688" s="35">
        <f t="shared" si="97"/>
        <v>0.76940639269406397</v>
      </c>
      <c r="O688" s="35">
        <f t="shared" si="98"/>
        <v>19.090278744086618</v>
      </c>
      <c r="P688" s="63">
        <f t="shared" si="99"/>
        <v>7.216001803590022E-2</v>
      </c>
      <c r="Q688" s="35">
        <f t="shared" si="95"/>
        <v>0</v>
      </c>
      <c r="R688" s="35">
        <f t="shared" si="100"/>
        <v>0</v>
      </c>
      <c r="S688" s="35">
        <f t="shared" si="96"/>
        <v>19.090278744086618</v>
      </c>
    </row>
    <row r="689" spans="12:19" x14ac:dyDescent="0.25">
      <c r="L689" s="62">
        <v>6750</v>
      </c>
      <c r="M689" s="35">
        <f t="shared" si="101"/>
        <v>6750</v>
      </c>
      <c r="N689" s="35">
        <f t="shared" si="97"/>
        <v>0.77054794520547942</v>
      </c>
      <c r="O689" s="35">
        <f t="shared" si="98"/>
        <v>18.986279355430042</v>
      </c>
      <c r="P689" s="63">
        <f t="shared" si="99"/>
        <v>7.1766907078130382E-2</v>
      </c>
      <c r="Q689" s="35">
        <f t="shared" si="95"/>
        <v>0</v>
      </c>
      <c r="R689" s="35">
        <f t="shared" si="100"/>
        <v>0</v>
      </c>
      <c r="S689" s="35">
        <f t="shared" si="96"/>
        <v>18.986279355430042</v>
      </c>
    </row>
    <row r="690" spans="12:19" x14ac:dyDescent="0.25">
      <c r="L690" s="62">
        <v>6760</v>
      </c>
      <c r="M690" s="35">
        <f t="shared" si="101"/>
        <v>6760</v>
      </c>
      <c r="N690" s="35">
        <f t="shared" si="97"/>
        <v>0.77168949771689499</v>
      </c>
      <c r="O690" s="35">
        <f t="shared" si="98"/>
        <v>18.88238996088301</v>
      </c>
      <c r="P690" s="63">
        <f t="shared" si="99"/>
        <v>7.1374211890975259E-2</v>
      </c>
      <c r="Q690" s="35">
        <f t="shared" si="95"/>
        <v>0</v>
      </c>
      <c r="R690" s="35">
        <f t="shared" si="100"/>
        <v>0</v>
      </c>
      <c r="S690" s="35">
        <f t="shared" si="96"/>
        <v>18.88238996088301</v>
      </c>
    </row>
    <row r="691" spans="12:19" x14ac:dyDescent="0.25">
      <c r="L691" s="62">
        <v>6770</v>
      </c>
      <c r="M691" s="35">
        <f t="shared" si="101"/>
        <v>6770</v>
      </c>
      <c r="N691" s="35">
        <f t="shared" si="97"/>
        <v>0.77283105022831056</v>
      </c>
      <c r="O691" s="35">
        <f t="shared" si="98"/>
        <v>18.778610281655727</v>
      </c>
      <c r="P691" s="63">
        <f t="shared" si="99"/>
        <v>7.0981931420627475E-2</v>
      </c>
      <c r="Q691" s="35">
        <f t="shared" si="95"/>
        <v>0</v>
      </c>
      <c r="R691" s="35">
        <f t="shared" si="100"/>
        <v>0</v>
      </c>
      <c r="S691" s="35">
        <f t="shared" si="96"/>
        <v>18.778610281655727</v>
      </c>
    </row>
    <row r="692" spans="12:19" x14ac:dyDescent="0.25">
      <c r="L692" s="62">
        <v>6780</v>
      </c>
      <c r="M692" s="35">
        <f t="shared" si="101"/>
        <v>6780</v>
      </c>
      <c r="N692" s="35">
        <f t="shared" si="97"/>
        <v>0.77397260273972601</v>
      </c>
      <c r="O692" s="35">
        <f t="shared" si="98"/>
        <v>18.674940040075604</v>
      </c>
      <c r="P692" s="63">
        <f t="shared" si="99"/>
        <v>7.0590064617502613E-2</v>
      </c>
      <c r="Q692" s="35">
        <f t="shared" si="95"/>
        <v>0</v>
      </c>
      <c r="R692" s="35">
        <f t="shared" si="100"/>
        <v>0</v>
      </c>
      <c r="S692" s="35">
        <f t="shared" si="96"/>
        <v>18.674940040075604</v>
      </c>
    </row>
    <row r="693" spans="12:19" x14ac:dyDescent="0.25">
      <c r="L693" s="62">
        <v>6790</v>
      </c>
      <c r="M693" s="35">
        <f t="shared" si="101"/>
        <v>6790</v>
      </c>
      <c r="N693" s="35">
        <f t="shared" si="97"/>
        <v>0.77511415525114158</v>
      </c>
      <c r="O693" s="35">
        <f t="shared" si="98"/>
        <v>18.571378959581057</v>
      </c>
      <c r="P693" s="63">
        <f t="shared" si="99"/>
        <v>7.019861043621578E-2</v>
      </c>
      <c r="Q693" s="35">
        <f t="shared" si="95"/>
        <v>0</v>
      </c>
      <c r="R693" s="35">
        <f t="shared" si="100"/>
        <v>0</v>
      </c>
      <c r="S693" s="35">
        <f t="shared" si="96"/>
        <v>18.571378959581057</v>
      </c>
    </row>
    <row r="694" spans="12:19" x14ac:dyDescent="0.25">
      <c r="L694" s="62">
        <v>6800</v>
      </c>
      <c r="M694" s="35">
        <f t="shared" si="101"/>
        <v>6800</v>
      </c>
      <c r="N694" s="35">
        <f t="shared" si="97"/>
        <v>0.77625570776255703</v>
      </c>
      <c r="O694" s="35">
        <f t="shared" si="98"/>
        <v>18.467926764715514</v>
      </c>
      <c r="P694" s="63">
        <f t="shared" si="99"/>
        <v>6.980756783555897E-2</v>
      </c>
      <c r="Q694" s="35">
        <f t="shared" si="95"/>
        <v>0</v>
      </c>
      <c r="R694" s="35">
        <f t="shared" si="100"/>
        <v>0</v>
      </c>
      <c r="S694" s="35">
        <f t="shared" si="96"/>
        <v>18.467926764715514</v>
      </c>
    </row>
    <row r="695" spans="12:19" x14ac:dyDescent="0.25">
      <c r="L695" s="62">
        <v>6810</v>
      </c>
      <c r="M695" s="35">
        <f t="shared" si="101"/>
        <v>6810</v>
      </c>
      <c r="N695" s="35">
        <f t="shared" si="97"/>
        <v>0.7773972602739726</v>
      </c>
      <c r="O695" s="35">
        <f t="shared" si="98"/>
        <v>18.364583181121311</v>
      </c>
      <c r="P695" s="63">
        <f t="shared" si="99"/>
        <v>6.9416935778477962E-2</v>
      </c>
      <c r="Q695" s="35">
        <f t="shared" si="95"/>
        <v>0</v>
      </c>
      <c r="R695" s="35">
        <f t="shared" si="100"/>
        <v>0</v>
      </c>
      <c r="S695" s="35">
        <f t="shared" si="96"/>
        <v>18.364583181121311</v>
      </c>
    </row>
    <row r="696" spans="12:19" x14ac:dyDescent="0.25">
      <c r="L696" s="62">
        <v>6820</v>
      </c>
      <c r="M696" s="35">
        <f t="shared" si="101"/>
        <v>6820</v>
      </c>
      <c r="N696" s="35">
        <f t="shared" si="97"/>
        <v>0.77853881278538817</v>
      </c>
      <c r="O696" s="35">
        <f t="shared" si="98"/>
        <v>18.261347935533689</v>
      </c>
      <c r="P696" s="63">
        <f t="shared" si="99"/>
        <v>6.9026713232049675E-2</v>
      </c>
      <c r="Q696" s="35">
        <f t="shared" si="95"/>
        <v>0</v>
      </c>
      <c r="R696" s="35">
        <f t="shared" si="100"/>
        <v>0</v>
      </c>
      <c r="S696" s="35">
        <f t="shared" si="96"/>
        <v>18.261347935533689</v>
      </c>
    </row>
    <row r="697" spans="12:19" x14ac:dyDescent="0.25">
      <c r="L697" s="62">
        <v>6830</v>
      </c>
      <c r="M697" s="35">
        <f t="shared" si="101"/>
        <v>6830</v>
      </c>
      <c r="N697" s="35">
        <f t="shared" si="97"/>
        <v>0.77968036529680362</v>
      </c>
      <c r="O697" s="35">
        <f t="shared" si="98"/>
        <v>18.158220755774938</v>
      </c>
      <c r="P697" s="63">
        <f t="shared" si="99"/>
        <v>6.8636899167459964E-2</v>
      </c>
      <c r="Q697" s="35">
        <f t="shared" si="95"/>
        <v>0</v>
      </c>
      <c r="R697" s="35">
        <f t="shared" si="100"/>
        <v>0</v>
      </c>
      <c r="S697" s="35">
        <f t="shared" si="96"/>
        <v>18.158220755774938</v>
      </c>
    </row>
    <row r="698" spans="12:19" x14ac:dyDescent="0.25">
      <c r="L698" s="62">
        <v>6840</v>
      </c>
      <c r="M698" s="35">
        <f t="shared" si="101"/>
        <v>6840</v>
      </c>
      <c r="N698" s="35">
        <f t="shared" si="97"/>
        <v>0.78082191780821919</v>
      </c>
      <c r="O698" s="35">
        <f t="shared" si="98"/>
        <v>18.055201370748449</v>
      </c>
      <c r="P698" s="63">
        <f t="shared" si="99"/>
        <v>6.8247492559981193E-2</v>
      </c>
      <c r="Q698" s="35">
        <f t="shared" si="95"/>
        <v>0</v>
      </c>
      <c r="R698" s="35">
        <f t="shared" si="100"/>
        <v>0</v>
      </c>
      <c r="S698" s="35">
        <f t="shared" si="96"/>
        <v>18.055201370748449</v>
      </c>
    </row>
    <row r="699" spans="12:19" x14ac:dyDescent="0.25">
      <c r="L699" s="62">
        <v>6850</v>
      </c>
      <c r="M699" s="35">
        <f t="shared" si="101"/>
        <v>6850</v>
      </c>
      <c r="N699" s="35">
        <f t="shared" si="97"/>
        <v>0.78196347031963476</v>
      </c>
      <c r="O699" s="35">
        <f t="shared" si="98"/>
        <v>17.952289510432813</v>
      </c>
      <c r="P699" s="63">
        <f t="shared" si="99"/>
        <v>6.785849238894992E-2</v>
      </c>
      <c r="Q699" s="35">
        <f t="shared" si="95"/>
        <v>0</v>
      </c>
      <c r="R699" s="35">
        <f t="shared" si="100"/>
        <v>0</v>
      </c>
      <c r="S699" s="35">
        <f t="shared" si="96"/>
        <v>17.952289510432813</v>
      </c>
    </row>
    <row r="700" spans="12:19" x14ac:dyDescent="0.25">
      <c r="L700" s="62">
        <v>6860</v>
      </c>
      <c r="M700" s="35">
        <f t="shared" si="101"/>
        <v>6860</v>
      </c>
      <c r="N700" s="35">
        <f t="shared" si="97"/>
        <v>0.78310502283105021</v>
      </c>
      <c r="O700" s="35">
        <f t="shared" si="98"/>
        <v>17.849484905875979</v>
      </c>
      <c r="P700" s="63">
        <f t="shared" si="99"/>
        <v>6.7469897637744802E-2</v>
      </c>
      <c r="Q700" s="35">
        <f t="shared" si="95"/>
        <v>0</v>
      </c>
      <c r="R700" s="35">
        <f t="shared" si="100"/>
        <v>0</v>
      </c>
      <c r="S700" s="35">
        <f t="shared" si="96"/>
        <v>17.849484905875979</v>
      </c>
    </row>
    <row r="701" spans="12:19" x14ac:dyDescent="0.25">
      <c r="L701" s="62">
        <v>6870</v>
      </c>
      <c r="M701" s="35">
        <f t="shared" si="101"/>
        <v>6870</v>
      </c>
      <c r="N701" s="35">
        <f t="shared" si="97"/>
        <v>0.78424657534246578</v>
      </c>
      <c r="O701" s="35">
        <f t="shared" si="98"/>
        <v>17.746787289189527</v>
      </c>
      <c r="P701" s="63">
        <f t="shared" si="99"/>
        <v>6.7081707293764947E-2</v>
      </c>
      <c r="Q701" s="35">
        <f t="shared" si="95"/>
        <v>0</v>
      </c>
      <c r="R701" s="35">
        <f t="shared" si="100"/>
        <v>0</v>
      </c>
      <c r="S701" s="35">
        <f t="shared" si="96"/>
        <v>17.746787289189527</v>
      </c>
    </row>
    <row r="702" spans="12:19" x14ac:dyDescent="0.25">
      <c r="L702" s="62">
        <v>6880</v>
      </c>
      <c r="M702" s="35">
        <f t="shared" si="101"/>
        <v>6880</v>
      </c>
      <c r="N702" s="35">
        <f t="shared" si="97"/>
        <v>0.78538812785388123</v>
      </c>
      <c r="O702" s="35">
        <f t="shared" si="98"/>
        <v>17.644196393542909</v>
      </c>
      <c r="P702" s="63">
        <f t="shared" si="99"/>
        <v>6.6693920348408153E-2</v>
      </c>
      <c r="Q702" s="35">
        <f t="shared" si="95"/>
        <v>0</v>
      </c>
      <c r="R702" s="35">
        <f t="shared" si="100"/>
        <v>0</v>
      </c>
      <c r="S702" s="35">
        <f t="shared" si="96"/>
        <v>17.644196393542909</v>
      </c>
    </row>
    <row r="703" spans="12:19" x14ac:dyDescent="0.25">
      <c r="L703" s="62">
        <v>6890</v>
      </c>
      <c r="M703" s="35">
        <f t="shared" si="101"/>
        <v>6890</v>
      </c>
      <c r="N703" s="35">
        <f t="shared" si="97"/>
        <v>0.7865296803652968</v>
      </c>
      <c r="O703" s="35">
        <f t="shared" si="98"/>
        <v>17.541711953157723</v>
      </c>
      <c r="P703" s="63">
        <f t="shared" si="99"/>
        <v>6.630653579704926E-2</v>
      </c>
      <c r="Q703" s="35">
        <f t="shared" si="95"/>
        <v>0</v>
      </c>
      <c r="R703" s="35">
        <f t="shared" si="100"/>
        <v>0</v>
      </c>
      <c r="S703" s="35">
        <f t="shared" si="96"/>
        <v>17.541711953157723</v>
      </c>
    </row>
    <row r="704" spans="12:19" x14ac:dyDescent="0.25">
      <c r="L704" s="62">
        <v>6900</v>
      </c>
      <c r="M704" s="35">
        <f t="shared" si="101"/>
        <v>6900</v>
      </c>
      <c r="N704" s="35">
        <f t="shared" si="97"/>
        <v>0.78767123287671237</v>
      </c>
      <c r="O704" s="35">
        <f t="shared" si="98"/>
        <v>17.439333703302012</v>
      </c>
      <c r="P704" s="63">
        <f t="shared" si="99"/>
        <v>6.5919552639018608E-2</v>
      </c>
      <c r="Q704" s="35">
        <f t="shared" si="95"/>
        <v>0</v>
      </c>
      <c r="R704" s="35">
        <f t="shared" si="100"/>
        <v>0</v>
      </c>
      <c r="S704" s="35">
        <f t="shared" si="96"/>
        <v>17.439333703302012</v>
      </c>
    </row>
    <row r="705" spans="12:19" x14ac:dyDescent="0.25">
      <c r="L705" s="62">
        <v>6910</v>
      </c>
      <c r="M705" s="35">
        <f t="shared" si="101"/>
        <v>6910</v>
      </c>
      <c r="N705" s="35">
        <f t="shared" si="97"/>
        <v>0.78881278538812782</v>
      </c>
      <c r="O705" s="35">
        <f t="shared" si="98"/>
        <v>17.337061380284744</v>
      </c>
      <c r="P705" s="63">
        <f t="shared" si="99"/>
        <v>6.5532969877581171E-2</v>
      </c>
      <c r="Q705" s="35">
        <f t="shared" si="95"/>
        <v>0</v>
      </c>
      <c r="R705" s="35">
        <f t="shared" si="100"/>
        <v>0</v>
      </c>
      <c r="S705" s="35">
        <f t="shared" si="96"/>
        <v>17.337061380284744</v>
      </c>
    </row>
    <row r="706" spans="12:19" x14ac:dyDescent="0.25">
      <c r="L706" s="62">
        <v>6920</v>
      </c>
      <c r="M706" s="35">
        <f t="shared" si="101"/>
        <v>6920</v>
      </c>
      <c r="N706" s="35">
        <f t="shared" si="97"/>
        <v>0.78995433789954339</v>
      </c>
      <c r="O706" s="35">
        <f t="shared" si="98"/>
        <v>17.234894721450061</v>
      </c>
      <c r="P706" s="63">
        <f t="shared" si="99"/>
        <v>6.514678651991479E-2</v>
      </c>
      <c r="Q706" s="35">
        <f t="shared" si="95"/>
        <v>0</v>
      </c>
      <c r="R706" s="35">
        <f t="shared" si="100"/>
        <v>0</v>
      </c>
      <c r="S706" s="35">
        <f t="shared" si="96"/>
        <v>17.234894721450061</v>
      </c>
    </row>
    <row r="707" spans="12:19" x14ac:dyDescent="0.25">
      <c r="L707" s="62">
        <v>6930</v>
      </c>
      <c r="M707" s="35">
        <f t="shared" si="101"/>
        <v>6930</v>
      </c>
      <c r="N707" s="35">
        <f t="shared" si="97"/>
        <v>0.79109589041095896</v>
      </c>
      <c r="O707" s="35">
        <f t="shared" si="98"/>
        <v>17.132833465171888</v>
      </c>
      <c r="P707" s="63">
        <f t="shared" si="99"/>
        <v>6.4761001577089861E-2</v>
      </c>
      <c r="Q707" s="35">
        <f t="shared" si="95"/>
        <v>0</v>
      </c>
      <c r="R707" s="35">
        <f t="shared" si="100"/>
        <v>0</v>
      </c>
      <c r="S707" s="35">
        <f t="shared" si="96"/>
        <v>17.132833465171888</v>
      </c>
    </row>
    <row r="708" spans="12:19" x14ac:dyDescent="0.25">
      <c r="L708" s="62">
        <v>6940</v>
      </c>
      <c r="M708" s="35">
        <f t="shared" si="101"/>
        <v>6940</v>
      </c>
      <c r="N708" s="35">
        <f t="shared" si="97"/>
        <v>0.79223744292237441</v>
      </c>
      <c r="O708" s="35">
        <f t="shared" si="98"/>
        <v>17.030877350848261</v>
      </c>
      <c r="P708" s="63">
        <f t="shared" si="99"/>
        <v>6.4375614064047793E-2</v>
      </c>
      <c r="Q708" s="35">
        <f t="shared" si="95"/>
        <v>0</v>
      </c>
      <c r="R708" s="35">
        <f t="shared" si="100"/>
        <v>0</v>
      </c>
      <c r="S708" s="35">
        <f t="shared" si="96"/>
        <v>17.030877350848261</v>
      </c>
    </row>
    <row r="709" spans="12:19" x14ac:dyDescent="0.25">
      <c r="L709" s="62">
        <v>6950</v>
      </c>
      <c r="M709" s="35">
        <f t="shared" si="101"/>
        <v>6950</v>
      </c>
      <c r="N709" s="35">
        <f t="shared" si="97"/>
        <v>0.79337899543378998</v>
      </c>
      <c r="O709" s="35">
        <f t="shared" si="98"/>
        <v>16.92902611889598</v>
      </c>
      <c r="P709" s="63">
        <f t="shared" si="99"/>
        <v>6.3990622999580915E-2</v>
      </c>
      <c r="Q709" s="35">
        <f t="shared" si="95"/>
        <v>0</v>
      </c>
      <c r="R709" s="35">
        <f t="shared" si="100"/>
        <v>0</v>
      </c>
      <c r="S709" s="35">
        <f t="shared" si="96"/>
        <v>16.92902611889598</v>
      </c>
    </row>
    <row r="710" spans="12:19" x14ac:dyDescent="0.25">
      <c r="L710" s="62">
        <v>6960</v>
      </c>
      <c r="M710" s="35">
        <f t="shared" si="101"/>
        <v>6960</v>
      </c>
      <c r="N710" s="35">
        <f t="shared" si="97"/>
        <v>0.79452054794520544</v>
      </c>
      <c r="O710" s="35">
        <f t="shared" si="98"/>
        <v>16.827279510745079</v>
      </c>
      <c r="P710" s="63">
        <f t="shared" si="99"/>
        <v>6.3606027406311494E-2</v>
      </c>
      <c r="Q710" s="35">
        <f t="shared" si="95"/>
        <v>0</v>
      </c>
      <c r="R710" s="35">
        <f t="shared" si="100"/>
        <v>0</v>
      </c>
      <c r="S710" s="35">
        <f t="shared" si="96"/>
        <v>16.827279510745079</v>
      </c>
    </row>
    <row r="711" spans="12:19" x14ac:dyDescent="0.25">
      <c r="L711" s="62">
        <v>6970</v>
      </c>
      <c r="M711" s="35">
        <f t="shared" si="101"/>
        <v>6970</v>
      </c>
      <c r="N711" s="35">
        <f t="shared" si="97"/>
        <v>0.795662100456621</v>
      </c>
      <c r="O711" s="35">
        <f t="shared" si="98"/>
        <v>16.725637268833506</v>
      </c>
      <c r="P711" s="63">
        <f t="shared" si="99"/>
        <v>6.3221826310671636E-2</v>
      </c>
      <c r="Q711" s="35">
        <f t="shared" si="95"/>
        <v>0</v>
      </c>
      <c r="R711" s="35">
        <f t="shared" si="100"/>
        <v>0</v>
      </c>
      <c r="S711" s="35">
        <f t="shared" si="96"/>
        <v>16.725637268833506</v>
      </c>
    </row>
    <row r="712" spans="12:19" x14ac:dyDescent="0.25">
      <c r="L712" s="62">
        <v>6980</v>
      </c>
      <c r="M712" s="35">
        <f t="shared" si="101"/>
        <v>6980</v>
      </c>
      <c r="N712" s="35">
        <f t="shared" si="97"/>
        <v>0.79680365296803657</v>
      </c>
      <c r="O712" s="35">
        <f t="shared" si="98"/>
        <v>16.624099136601686</v>
      </c>
      <c r="P712" s="63">
        <f t="shared" si="99"/>
        <v>6.2838018742882751E-2</v>
      </c>
      <c r="Q712" s="35">
        <f t="shared" si="95"/>
        <v>0</v>
      </c>
      <c r="R712" s="35">
        <f t="shared" si="100"/>
        <v>0</v>
      </c>
      <c r="S712" s="35">
        <f t="shared" si="96"/>
        <v>16.624099136601686</v>
      </c>
    </row>
    <row r="713" spans="12:19" x14ac:dyDescent="0.25">
      <c r="L713" s="62">
        <v>6990</v>
      </c>
      <c r="M713" s="35">
        <f t="shared" si="101"/>
        <v>6990</v>
      </c>
      <c r="N713" s="35">
        <f t="shared" si="97"/>
        <v>0.79794520547945202</v>
      </c>
      <c r="O713" s="35">
        <f t="shared" si="98"/>
        <v>16.522664858487147</v>
      </c>
      <c r="P713" s="63">
        <f t="shared" si="99"/>
        <v>6.2454603736935232E-2</v>
      </c>
      <c r="Q713" s="35">
        <f t="shared" si="95"/>
        <v>0</v>
      </c>
      <c r="R713" s="35">
        <f t="shared" si="100"/>
        <v>0</v>
      </c>
      <c r="S713" s="35">
        <f t="shared" si="96"/>
        <v>16.522664858487147</v>
      </c>
    </row>
    <row r="714" spans="12:19" x14ac:dyDescent="0.25">
      <c r="L714" s="62">
        <v>7000</v>
      </c>
      <c r="M714" s="35">
        <f t="shared" si="101"/>
        <v>7000</v>
      </c>
      <c r="N714" s="35">
        <f t="shared" si="97"/>
        <v>0.79908675799086759</v>
      </c>
      <c r="O714" s="35">
        <f t="shared" si="98"/>
        <v>16.421334179919377</v>
      </c>
      <c r="P714" s="63">
        <f t="shared" si="99"/>
        <v>6.2071580330569032E-2</v>
      </c>
      <c r="Q714" s="35">
        <f t="shared" si="95"/>
        <v>0</v>
      </c>
      <c r="R714" s="35">
        <f t="shared" si="100"/>
        <v>0</v>
      </c>
      <c r="S714" s="35">
        <f t="shared" si="96"/>
        <v>16.421334179919377</v>
      </c>
    </row>
    <row r="715" spans="12:19" x14ac:dyDescent="0.25">
      <c r="L715" s="62">
        <v>7010</v>
      </c>
      <c r="M715" s="35">
        <f t="shared" si="101"/>
        <v>7010</v>
      </c>
      <c r="N715" s="35">
        <f t="shared" si="97"/>
        <v>0.80022831050228316</v>
      </c>
      <c r="O715" s="35">
        <f t="shared" si="98"/>
        <v>16.320106847314396</v>
      </c>
      <c r="P715" s="63">
        <f t="shared" si="99"/>
        <v>6.1688947565253116E-2</v>
      </c>
      <c r="Q715" s="35">
        <f t="shared" si="95"/>
        <v>0</v>
      </c>
      <c r="R715" s="35">
        <f t="shared" si="100"/>
        <v>0</v>
      </c>
      <c r="S715" s="35">
        <f t="shared" si="96"/>
        <v>16.320106847314396</v>
      </c>
    </row>
    <row r="716" spans="12:19" x14ac:dyDescent="0.25">
      <c r="L716" s="62">
        <v>7020</v>
      </c>
      <c r="M716" s="35">
        <f t="shared" si="101"/>
        <v>7020</v>
      </c>
      <c r="N716" s="35">
        <f t="shared" si="97"/>
        <v>0.80136986301369861</v>
      </c>
      <c r="O716" s="35">
        <f t="shared" si="98"/>
        <v>16.21898260806967</v>
      </c>
      <c r="P716" s="63">
        <f t="shared" si="99"/>
        <v>6.1306704486166264E-2</v>
      </c>
      <c r="Q716" s="35">
        <f t="shared" si="95"/>
        <v>0</v>
      </c>
      <c r="R716" s="35">
        <f t="shared" si="100"/>
        <v>0</v>
      </c>
      <c r="S716" s="35">
        <f t="shared" si="96"/>
        <v>16.21898260806967</v>
      </c>
    </row>
    <row r="717" spans="12:19" x14ac:dyDescent="0.25">
      <c r="L717" s="62">
        <v>7030</v>
      </c>
      <c r="M717" s="35">
        <f t="shared" si="101"/>
        <v>7030</v>
      </c>
      <c r="N717" s="35">
        <f t="shared" si="97"/>
        <v>0.80251141552511418</v>
      </c>
      <c r="O717" s="35">
        <f t="shared" si="98"/>
        <v>16.117961210558803</v>
      </c>
      <c r="P717" s="63">
        <f t="shared" si="99"/>
        <v>6.0924850142176967E-2</v>
      </c>
      <c r="Q717" s="35">
        <f t="shared" si="95"/>
        <v>0</v>
      </c>
      <c r="R717" s="35">
        <f t="shared" si="100"/>
        <v>0</v>
      </c>
      <c r="S717" s="35">
        <f t="shared" si="96"/>
        <v>16.117961210558803</v>
      </c>
    </row>
    <row r="718" spans="12:19" x14ac:dyDescent="0.25">
      <c r="L718" s="62">
        <v>7040</v>
      </c>
      <c r="M718" s="35">
        <f t="shared" si="101"/>
        <v>7040</v>
      </c>
      <c r="N718" s="35">
        <f t="shared" si="97"/>
        <v>0.80365296803652964</v>
      </c>
      <c r="O718" s="35">
        <f t="shared" si="98"/>
        <v>16.017042404126503</v>
      </c>
      <c r="P718" s="63">
        <f t="shared" si="99"/>
        <v>6.0543383585824451E-2</v>
      </c>
      <c r="Q718" s="35">
        <f t="shared" ref="Q718:Q781" si="102">IF(M718&lt;=$B$57,$B$50,0)</f>
        <v>0</v>
      </c>
      <c r="R718" s="35">
        <f t="shared" si="100"/>
        <v>0</v>
      </c>
      <c r="S718" s="35">
        <f t="shared" ref="S718:S781" si="103">IF(O718&gt;$B$47,$B$47,O718)</f>
        <v>16.017042404126503</v>
      </c>
    </row>
    <row r="719" spans="12:19" x14ac:dyDescent="0.25">
      <c r="L719" s="62">
        <v>7050</v>
      </c>
      <c r="M719" s="35">
        <f t="shared" si="101"/>
        <v>7050</v>
      </c>
      <c r="N719" s="35">
        <f t="shared" ref="N719:N782" si="104">M719/$B$8</f>
        <v>0.8047945205479452</v>
      </c>
      <c r="O719" s="35">
        <f t="shared" ref="O719:O782" si="105">P719*$B$5</f>
        <v>15.916225939083299</v>
      </c>
      <c r="P719" s="63">
        <f t="shared" ref="P719:P782" si="106">IF(N719=1,0,1-$I$9*N719^$I$8)</f>
        <v>6.0162303873298684E-2</v>
      </c>
      <c r="Q719" s="35">
        <f t="shared" si="102"/>
        <v>0</v>
      </c>
      <c r="R719" s="35">
        <f t="shared" ref="R719:R782" si="107">Q719*$B$5</f>
        <v>0</v>
      </c>
      <c r="S719" s="35">
        <f t="shared" si="103"/>
        <v>15.916225939083299</v>
      </c>
    </row>
    <row r="720" spans="12:19" x14ac:dyDescent="0.25">
      <c r="L720" s="62">
        <v>7060</v>
      </c>
      <c r="M720" s="35">
        <f t="shared" si="101"/>
        <v>7060</v>
      </c>
      <c r="N720" s="35">
        <f t="shared" si="104"/>
        <v>0.80593607305936077</v>
      </c>
      <c r="O720" s="35">
        <f t="shared" si="105"/>
        <v>15.815511566700641</v>
      </c>
      <c r="P720" s="63">
        <f t="shared" si="106"/>
        <v>5.9781610064421842E-2</v>
      </c>
      <c r="Q720" s="35">
        <f t="shared" si="102"/>
        <v>0</v>
      </c>
      <c r="R720" s="35">
        <f t="shared" si="107"/>
        <v>0</v>
      </c>
      <c r="S720" s="35">
        <f t="shared" si="103"/>
        <v>15.815511566700641</v>
      </c>
    </row>
    <row r="721" spans="12:19" x14ac:dyDescent="0.25">
      <c r="L721" s="62">
        <v>7070</v>
      </c>
      <c r="M721" s="35">
        <f t="shared" si="101"/>
        <v>7070</v>
      </c>
      <c r="N721" s="35">
        <f t="shared" si="104"/>
        <v>0.80707762557077622</v>
      </c>
      <c r="O721" s="35">
        <f t="shared" si="105"/>
        <v>15.714899039205726</v>
      </c>
      <c r="P721" s="63">
        <f t="shared" si="106"/>
        <v>5.9401301222628766E-2</v>
      </c>
      <c r="Q721" s="35">
        <f t="shared" si="102"/>
        <v>0</v>
      </c>
      <c r="R721" s="35">
        <f t="shared" si="107"/>
        <v>0</v>
      </c>
      <c r="S721" s="35">
        <f t="shared" si="103"/>
        <v>15.714899039205726</v>
      </c>
    </row>
    <row r="722" spans="12:19" x14ac:dyDescent="0.25">
      <c r="L722" s="62">
        <v>7080</v>
      </c>
      <c r="M722" s="35">
        <f t="shared" si="101"/>
        <v>7080</v>
      </c>
      <c r="N722" s="35">
        <f t="shared" si="104"/>
        <v>0.80821917808219179</v>
      </c>
      <c r="O722" s="35">
        <f t="shared" si="105"/>
        <v>15.614388109776478</v>
      </c>
      <c r="P722" s="63">
        <f t="shared" si="106"/>
        <v>5.9021376414947979E-2</v>
      </c>
      <c r="Q722" s="35">
        <f t="shared" si="102"/>
        <v>0</v>
      </c>
      <c r="R722" s="35">
        <f t="shared" si="107"/>
        <v>0</v>
      </c>
      <c r="S722" s="35">
        <f t="shared" si="103"/>
        <v>15.614388109776478</v>
      </c>
    </row>
    <row r="723" spans="12:19" x14ac:dyDescent="0.25">
      <c r="L723" s="62">
        <v>7090</v>
      </c>
      <c r="M723" s="35">
        <f t="shared" si="101"/>
        <v>7090</v>
      </c>
      <c r="N723" s="35">
        <f t="shared" si="104"/>
        <v>0.80936073059360736</v>
      </c>
      <c r="O723" s="35">
        <f t="shared" si="105"/>
        <v>15.513978532536637</v>
      </c>
      <c r="P723" s="63">
        <f t="shared" si="106"/>
        <v>5.8641834711983143E-2</v>
      </c>
      <c r="Q723" s="35">
        <f t="shared" si="102"/>
        <v>0</v>
      </c>
      <c r="R723" s="35">
        <f t="shared" si="107"/>
        <v>0</v>
      </c>
      <c r="S723" s="35">
        <f t="shared" si="103"/>
        <v>15.513978532536637</v>
      </c>
    </row>
    <row r="724" spans="12:19" x14ac:dyDescent="0.25">
      <c r="L724" s="62">
        <v>7100</v>
      </c>
      <c r="M724" s="35">
        <f t="shared" si="101"/>
        <v>7100</v>
      </c>
      <c r="N724" s="35">
        <f t="shared" si="104"/>
        <v>0.81050228310502281</v>
      </c>
      <c r="O724" s="35">
        <f t="shared" si="105"/>
        <v>15.413670062550773</v>
      </c>
      <c r="P724" s="63">
        <f t="shared" si="106"/>
        <v>5.8262675187894186E-2</v>
      </c>
      <c r="Q724" s="35">
        <f t="shared" si="102"/>
        <v>0</v>
      </c>
      <c r="R724" s="35">
        <f t="shared" si="107"/>
        <v>0</v>
      </c>
      <c r="S724" s="35">
        <f t="shared" si="103"/>
        <v>15.413670062550773</v>
      </c>
    </row>
    <row r="725" spans="12:19" x14ac:dyDescent="0.25">
      <c r="L725" s="62">
        <v>7110</v>
      </c>
      <c r="M725" s="35">
        <f t="shared" si="101"/>
        <v>7110</v>
      </c>
      <c r="N725" s="35">
        <f t="shared" si="104"/>
        <v>0.81164383561643838</v>
      </c>
      <c r="O725" s="35">
        <f t="shared" si="105"/>
        <v>15.313462455819323</v>
      </c>
      <c r="P725" s="63">
        <f t="shared" si="106"/>
        <v>5.7883896920378541E-2</v>
      </c>
      <c r="Q725" s="35">
        <f t="shared" si="102"/>
        <v>0</v>
      </c>
      <c r="R725" s="35">
        <f t="shared" si="107"/>
        <v>0</v>
      </c>
      <c r="S725" s="35">
        <f t="shared" si="103"/>
        <v>15.313462455819323</v>
      </c>
    </row>
    <row r="726" spans="12:19" x14ac:dyDescent="0.25">
      <c r="L726" s="62">
        <v>7120</v>
      </c>
      <c r="M726" s="35">
        <f t="shared" si="101"/>
        <v>7120</v>
      </c>
      <c r="N726" s="35">
        <f t="shared" si="104"/>
        <v>0.81278538812785384</v>
      </c>
      <c r="O726" s="35">
        <f t="shared" si="105"/>
        <v>15.213355469273736</v>
      </c>
      <c r="P726" s="63">
        <f t="shared" si="106"/>
        <v>5.7505498990652826E-2</v>
      </c>
      <c r="Q726" s="35">
        <f t="shared" si="102"/>
        <v>0</v>
      </c>
      <c r="R726" s="35">
        <f t="shared" si="107"/>
        <v>0</v>
      </c>
      <c r="S726" s="35">
        <f t="shared" si="103"/>
        <v>15.213355469273736</v>
      </c>
    </row>
    <row r="727" spans="12:19" x14ac:dyDescent="0.25">
      <c r="L727" s="62">
        <v>7130</v>
      </c>
      <c r="M727" s="35">
        <f t="shared" si="101"/>
        <v>7130</v>
      </c>
      <c r="N727" s="35">
        <f t="shared" si="104"/>
        <v>0.8139269406392694</v>
      </c>
      <c r="O727" s="35">
        <f t="shared" si="105"/>
        <v>15.113348860771692</v>
      </c>
      <c r="P727" s="63">
        <f t="shared" si="106"/>
        <v>5.7127480483434745E-2</v>
      </c>
      <c r="Q727" s="35">
        <f t="shared" si="102"/>
        <v>0</v>
      </c>
      <c r="R727" s="35">
        <f t="shared" si="107"/>
        <v>0</v>
      </c>
      <c r="S727" s="35">
        <f t="shared" si="103"/>
        <v>15.113348860771692</v>
      </c>
    </row>
    <row r="728" spans="12:19" x14ac:dyDescent="0.25">
      <c r="L728" s="62">
        <v>7140</v>
      </c>
      <c r="M728" s="35">
        <f t="shared" si="101"/>
        <v>7140</v>
      </c>
      <c r="N728" s="35">
        <f t="shared" si="104"/>
        <v>0.81506849315068497</v>
      </c>
      <c r="O728" s="35">
        <f t="shared" si="105"/>
        <v>15.013442389092109</v>
      </c>
      <c r="P728" s="63">
        <f t="shared" si="106"/>
        <v>5.6749840486924219E-2</v>
      </c>
      <c r="Q728" s="35">
        <f t="shared" si="102"/>
        <v>0</v>
      </c>
      <c r="R728" s="35">
        <f t="shared" si="107"/>
        <v>0</v>
      </c>
      <c r="S728" s="35">
        <f t="shared" si="103"/>
        <v>15.013442389092109</v>
      </c>
    </row>
    <row r="729" spans="12:19" x14ac:dyDescent="0.25">
      <c r="L729" s="62">
        <v>7150</v>
      </c>
      <c r="M729" s="35">
        <f t="shared" si="101"/>
        <v>7150</v>
      </c>
      <c r="N729" s="35">
        <f t="shared" si="104"/>
        <v>0.81621004566210043</v>
      </c>
      <c r="O729" s="35">
        <f t="shared" si="105"/>
        <v>14.91363581393056</v>
      </c>
      <c r="P729" s="63">
        <f t="shared" si="106"/>
        <v>5.6372578092786063E-2</v>
      </c>
      <c r="Q729" s="35">
        <f t="shared" si="102"/>
        <v>0</v>
      </c>
      <c r="R729" s="35">
        <f t="shared" si="107"/>
        <v>0</v>
      </c>
      <c r="S729" s="35">
        <f t="shared" si="103"/>
        <v>14.91363581393056</v>
      </c>
    </row>
    <row r="730" spans="12:19" x14ac:dyDescent="0.25">
      <c r="L730" s="62">
        <v>7160</v>
      </c>
      <c r="M730" s="35">
        <f t="shared" si="101"/>
        <v>7160</v>
      </c>
      <c r="N730" s="35">
        <f t="shared" si="104"/>
        <v>0.81735159817351599</v>
      </c>
      <c r="O730" s="35">
        <f t="shared" si="105"/>
        <v>14.813928895894305</v>
      </c>
      <c r="P730" s="63">
        <f t="shared" si="106"/>
        <v>5.5995692396131225E-2</v>
      </c>
      <c r="Q730" s="35">
        <f t="shared" si="102"/>
        <v>0</v>
      </c>
      <c r="R730" s="35">
        <f t="shared" si="107"/>
        <v>0</v>
      </c>
      <c r="S730" s="35">
        <f t="shared" si="103"/>
        <v>14.813928895894305</v>
      </c>
    </row>
    <row r="731" spans="12:19" x14ac:dyDescent="0.25">
      <c r="L731" s="62">
        <v>7170</v>
      </c>
      <c r="M731" s="35">
        <f t="shared" si="101"/>
        <v>7170</v>
      </c>
      <c r="N731" s="35">
        <f t="shared" si="104"/>
        <v>0.81849315068493156</v>
      </c>
      <c r="O731" s="35">
        <f t="shared" si="105"/>
        <v>14.714321396497747</v>
      </c>
      <c r="P731" s="63">
        <f t="shared" si="106"/>
        <v>5.5619182495499575E-2</v>
      </c>
      <c r="Q731" s="35">
        <f t="shared" si="102"/>
        <v>0</v>
      </c>
      <c r="R731" s="35">
        <f t="shared" si="107"/>
        <v>0</v>
      </c>
      <c r="S731" s="35">
        <f t="shared" si="103"/>
        <v>14.714321396497747</v>
      </c>
    </row>
    <row r="732" spans="12:19" x14ac:dyDescent="0.25">
      <c r="L732" s="62">
        <v>7180</v>
      </c>
      <c r="M732" s="35">
        <f t="shared" si="101"/>
        <v>7180</v>
      </c>
      <c r="N732" s="35">
        <f t="shared" si="104"/>
        <v>0.81963470319634701</v>
      </c>
      <c r="O732" s="35">
        <f t="shared" si="105"/>
        <v>14.614813078157608</v>
      </c>
      <c r="P732" s="63">
        <f t="shared" si="106"/>
        <v>5.5243047492841701E-2</v>
      </c>
      <c r="Q732" s="35">
        <f t="shared" si="102"/>
        <v>0</v>
      </c>
      <c r="R732" s="35">
        <f t="shared" si="107"/>
        <v>0</v>
      </c>
      <c r="S732" s="35">
        <f t="shared" si="103"/>
        <v>14.614813078157608</v>
      </c>
    </row>
    <row r="733" spans="12:19" x14ac:dyDescent="0.25">
      <c r="L733" s="62">
        <v>7190</v>
      </c>
      <c r="M733" s="35">
        <f t="shared" si="101"/>
        <v>7190</v>
      </c>
      <c r="N733" s="35">
        <f t="shared" si="104"/>
        <v>0.82077625570776258</v>
      </c>
      <c r="O733" s="35">
        <f t="shared" si="105"/>
        <v>14.515403704188319</v>
      </c>
      <c r="P733" s="63">
        <f t="shared" si="106"/>
        <v>5.4867286493501477E-2</v>
      </c>
      <c r="Q733" s="35">
        <f t="shared" si="102"/>
        <v>0</v>
      </c>
      <c r="R733" s="35">
        <f t="shared" si="107"/>
        <v>0</v>
      </c>
      <c r="S733" s="35">
        <f t="shared" si="103"/>
        <v>14.515403704188319</v>
      </c>
    </row>
    <row r="734" spans="12:19" x14ac:dyDescent="0.25">
      <c r="L734" s="62">
        <v>7200</v>
      </c>
      <c r="M734" s="35">
        <f t="shared" si="101"/>
        <v>7200</v>
      </c>
      <c r="N734" s="35">
        <f t="shared" si="104"/>
        <v>0.82191780821917804</v>
      </c>
      <c r="O734" s="35">
        <f t="shared" si="105"/>
        <v>14.416093038797412</v>
      </c>
      <c r="P734" s="63">
        <f t="shared" si="106"/>
        <v>5.449189860619863E-2</v>
      </c>
      <c r="Q734" s="35">
        <f t="shared" si="102"/>
        <v>0</v>
      </c>
      <c r="R734" s="35">
        <f t="shared" si="107"/>
        <v>0</v>
      </c>
      <c r="S734" s="35">
        <f t="shared" si="103"/>
        <v>14.416093038797412</v>
      </c>
    </row>
    <row r="735" spans="12:19" x14ac:dyDescent="0.25">
      <c r="L735" s="62">
        <v>7210</v>
      </c>
      <c r="M735" s="35">
        <f t="shared" si="101"/>
        <v>7210</v>
      </c>
      <c r="N735" s="35">
        <f t="shared" si="104"/>
        <v>0.8230593607305936</v>
      </c>
      <c r="O735" s="35">
        <f t="shared" si="105"/>
        <v>14.316880847080816</v>
      </c>
      <c r="P735" s="63">
        <f t="shared" si="106"/>
        <v>5.411688294301098E-2</v>
      </c>
      <c r="Q735" s="35">
        <f t="shared" si="102"/>
        <v>0</v>
      </c>
      <c r="R735" s="35">
        <f t="shared" si="107"/>
        <v>0</v>
      </c>
      <c r="S735" s="35">
        <f t="shared" si="103"/>
        <v>14.316880847080816</v>
      </c>
    </row>
    <row r="736" spans="12:19" x14ac:dyDescent="0.25">
      <c r="L736" s="62">
        <v>7220</v>
      </c>
      <c r="M736" s="35">
        <f t="shared" si="101"/>
        <v>7220</v>
      </c>
      <c r="N736" s="35">
        <f t="shared" si="104"/>
        <v>0.82420091324200917</v>
      </c>
      <c r="O736" s="35">
        <f t="shared" si="105"/>
        <v>14.217766895018425</v>
      </c>
      <c r="P736" s="63">
        <f t="shared" si="106"/>
        <v>5.3742238619357674E-2</v>
      </c>
      <c r="Q736" s="35">
        <f t="shared" si="102"/>
        <v>0</v>
      </c>
      <c r="R736" s="35">
        <f t="shared" si="107"/>
        <v>0</v>
      </c>
      <c r="S736" s="35">
        <f t="shared" si="103"/>
        <v>14.217766895018425</v>
      </c>
    </row>
    <row r="737" spans="12:19" x14ac:dyDescent="0.25">
      <c r="L737" s="62">
        <v>7230</v>
      </c>
      <c r="M737" s="35">
        <f t="shared" si="101"/>
        <v>7230</v>
      </c>
      <c r="N737" s="35">
        <f t="shared" si="104"/>
        <v>0.82534246575342463</v>
      </c>
      <c r="O737" s="35">
        <f t="shared" si="105"/>
        <v>14.118750949469371</v>
      </c>
      <c r="P737" s="63">
        <f t="shared" si="106"/>
        <v>5.3367964753981312E-2</v>
      </c>
      <c r="Q737" s="35">
        <f t="shared" si="102"/>
        <v>0</v>
      </c>
      <c r="R737" s="35">
        <f t="shared" si="107"/>
        <v>0</v>
      </c>
      <c r="S737" s="35">
        <f t="shared" si="103"/>
        <v>14.118750949469371</v>
      </c>
    </row>
    <row r="738" spans="12:19" x14ac:dyDescent="0.25">
      <c r="L738" s="62">
        <v>7240</v>
      </c>
      <c r="M738" s="35">
        <f t="shared" si="101"/>
        <v>7240</v>
      </c>
      <c r="N738" s="35">
        <f t="shared" si="104"/>
        <v>0.82648401826484019</v>
      </c>
      <c r="O738" s="35">
        <f t="shared" si="105"/>
        <v>14.019832778167729</v>
      </c>
      <c r="P738" s="63">
        <f t="shared" si="106"/>
        <v>5.2994060468931736E-2</v>
      </c>
      <c r="Q738" s="35">
        <f t="shared" si="102"/>
        <v>0</v>
      </c>
      <c r="R738" s="35">
        <f t="shared" si="107"/>
        <v>0</v>
      </c>
      <c r="S738" s="35">
        <f t="shared" si="103"/>
        <v>14.019832778167729</v>
      </c>
    </row>
    <row r="739" spans="12:19" x14ac:dyDescent="0.25">
      <c r="L739" s="62">
        <v>7250</v>
      </c>
      <c r="M739" s="35">
        <f t="shared" si="101"/>
        <v>7250</v>
      </c>
      <c r="N739" s="35">
        <f t="shared" si="104"/>
        <v>0.82762557077625576</v>
      </c>
      <c r="O739" s="35">
        <f t="shared" si="105"/>
        <v>13.921012149717791</v>
      </c>
      <c r="P739" s="63">
        <f t="shared" si="106"/>
        <v>5.2620524889548159E-2</v>
      </c>
      <c r="Q739" s="35">
        <f t="shared" si="102"/>
        <v>0</v>
      </c>
      <c r="R739" s="35">
        <f t="shared" si="107"/>
        <v>0</v>
      </c>
      <c r="S739" s="35">
        <f t="shared" si="103"/>
        <v>13.921012149717791</v>
      </c>
    </row>
    <row r="740" spans="12:19" x14ac:dyDescent="0.25">
      <c r="L740" s="62">
        <v>7260</v>
      </c>
      <c r="M740" s="35">
        <f t="shared" si="101"/>
        <v>7260</v>
      </c>
      <c r="N740" s="35">
        <f t="shared" si="104"/>
        <v>0.82876712328767121</v>
      </c>
      <c r="O740" s="35">
        <f t="shared" si="105"/>
        <v>13.822288833589846</v>
      </c>
      <c r="P740" s="63">
        <f t="shared" si="106"/>
        <v>5.2247357144443174E-2</v>
      </c>
      <c r="Q740" s="35">
        <f t="shared" si="102"/>
        <v>0</v>
      </c>
      <c r="R740" s="35">
        <f t="shared" si="107"/>
        <v>0</v>
      </c>
      <c r="S740" s="35">
        <f t="shared" si="103"/>
        <v>13.822288833589846</v>
      </c>
    </row>
    <row r="741" spans="12:19" x14ac:dyDescent="0.25">
      <c r="L741" s="62">
        <v>7270</v>
      </c>
      <c r="M741" s="35">
        <f t="shared" si="101"/>
        <v>7270</v>
      </c>
      <c r="N741" s="35">
        <f t="shared" si="104"/>
        <v>0.82990867579908678</v>
      </c>
      <c r="O741" s="35">
        <f t="shared" si="105"/>
        <v>13.723662600115553</v>
      </c>
      <c r="P741" s="63">
        <f t="shared" si="106"/>
        <v>5.1874556365485325E-2</v>
      </c>
      <c r="Q741" s="35">
        <f t="shared" si="102"/>
        <v>0</v>
      </c>
      <c r="R741" s="35">
        <f t="shared" si="107"/>
        <v>0</v>
      </c>
      <c r="S741" s="35">
        <f t="shared" si="103"/>
        <v>13.723662600115553</v>
      </c>
    </row>
    <row r="742" spans="12:19" x14ac:dyDescent="0.25">
      <c r="L742" s="62">
        <v>7280</v>
      </c>
      <c r="M742" s="35">
        <f t="shared" si="101"/>
        <v>7280</v>
      </c>
      <c r="N742" s="35">
        <f t="shared" si="104"/>
        <v>0.83105022831050224</v>
      </c>
      <c r="O742" s="35">
        <f t="shared" si="105"/>
        <v>13.625133220483718</v>
      </c>
      <c r="P742" s="63">
        <f t="shared" si="106"/>
        <v>5.150212168778312E-2</v>
      </c>
      <c r="Q742" s="35">
        <f t="shared" si="102"/>
        <v>0</v>
      </c>
      <c r="R742" s="35">
        <f t="shared" si="107"/>
        <v>0</v>
      </c>
      <c r="S742" s="35">
        <f t="shared" si="103"/>
        <v>13.625133220483718</v>
      </c>
    </row>
    <row r="743" spans="12:19" x14ac:dyDescent="0.25">
      <c r="L743" s="62">
        <v>7290</v>
      </c>
      <c r="M743" s="35">
        <f t="shared" si="101"/>
        <v>7290</v>
      </c>
      <c r="N743" s="35">
        <f t="shared" si="104"/>
        <v>0.8321917808219178</v>
      </c>
      <c r="O743" s="35">
        <f t="shared" si="105"/>
        <v>13.526700466735692</v>
      </c>
      <c r="P743" s="63">
        <f t="shared" si="106"/>
        <v>5.1130052249667601E-2</v>
      </c>
      <c r="Q743" s="35">
        <f t="shared" si="102"/>
        <v>0</v>
      </c>
      <c r="R743" s="35">
        <f t="shared" si="107"/>
        <v>0</v>
      </c>
      <c r="S743" s="35">
        <f t="shared" si="103"/>
        <v>13.526700466735692</v>
      </c>
    </row>
    <row r="744" spans="12:19" x14ac:dyDescent="0.25">
      <c r="L744" s="62">
        <v>7300</v>
      </c>
      <c r="M744" s="35">
        <f t="shared" si="101"/>
        <v>7300</v>
      </c>
      <c r="N744" s="35">
        <f t="shared" si="104"/>
        <v>0.83333333333333337</v>
      </c>
      <c r="O744" s="35">
        <f t="shared" si="105"/>
        <v>13.428364111761301</v>
      </c>
      <c r="P744" s="63">
        <f t="shared" si="106"/>
        <v>5.0758347192677022E-2</v>
      </c>
      <c r="Q744" s="35">
        <f t="shared" si="102"/>
        <v>0</v>
      </c>
      <c r="R744" s="35">
        <f t="shared" si="107"/>
        <v>0</v>
      </c>
      <c r="S744" s="35">
        <f t="shared" si="103"/>
        <v>13.428364111761301</v>
      </c>
    </row>
    <row r="745" spans="12:19" x14ac:dyDescent="0.25">
      <c r="L745" s="62">
        <v>7310</v>
      </c>
      <c r="M745" s="35">
        <f t="shared" si="101"/>
        <v>7310</v>
      </c>
      <c r="N745" s="35">
        <f t="shared" si="104"/>
        <v>0.83447488584474883</v>
      </c>
      <c r="O745" s="35">
        <f t="shared" si="105"/>
        <v>13.330123929294334</v>
      </c>
      <c r="P745" s="63">
        <f t="shared" si="106"/>
        <v>5.0387005661539752E-2</v>
      </c>
      <c r="Q745" s="35">
        <f t="shared" si="102"/>
        <v>0</v>
      </c>
      <c r="R745" s="35">
        <f t="shared" si="107"/>
        <v>0</v>
      </c>
      <c r="S745" s="35">
        <f t="shared" si="103"/>
        <v>13.330123929294334</v>
      </c>
    </row>
    <row r="746" spans="12:19" x14ac:dyDescent="0.25">
      <c r="L746" s="62">
        <v>7320</v>
      </c>
      <c r="M746" s="35">
        <f t="shared" si="101"/>
        <v>7320</v>
      </c>
      <c r="N746" s="35">
        <f t="shared" si="104"/>
        <v>0.83561643835616439</v>
      </c>
      <c r="O746" s="35">
        <f t="shared" si="105"/>
        <v>13.231979693908373</v>
      </c>
      <c r="P746" s="63">
        <f t="shared" si="106"/>
        <v>5.0016026804158509E-2</v>
      </c>
      <c r="Q746" s="35">
        <f t="shared" si="102"/>
        <v>0</v>
      </c>
      <c r="R746" s="35">
        <f t="shared" si="107"/>
        <v>0</v>
      </c>
      <c r="S746" s="35">
        <f t="shared" si="103"/>
        <v>13.231979693908373</v>
      </c>
    </row>
    <row r="747" spans="12:19" x14ac:dyDescent="0.25">
      <c r="L747" s="62">
        <v>7330</v>
      </c>
      <c r="M747" s="35">
        <f t="shared" si="101"/>
        <v>7330</v>
      </c>
      <c r="N747" s="35">
        <f t="shared" si="104"/>
        <v>0.83675799086757996</v>
      </c>
      <c r="O747" s="35">
        <f t="shared" si="105"/>
        <v>13.133931181012406</v>
      </c>
      <c r="P747" s="63">
        <f t="shared" si="106"/>
        <v>4.9645409771593818E-2</v>
      </c>
      <c r="Q747" s="35">
        <f t="shared" si="102"/>
        <v>0</v>
      </c>
      <c r="R747" s="35">
        <f t="shared" si="107"/>
        <v>0</v>
      </c>
      <c r="S747" s="35">
        <f t="shared" si="103"/>
        <v>13.133931181012406</v>
      </c>
    </row>
    <row r="748" spans="12:19" x14ac:dyDescent="0.25">
      <c r="L748" s="62">
        <v>7340</v>
      </c>
      <c r="M748" s="35">
        <f t="shared" si="101"/>
        <v>7340</v>
      </c>
      <c r="N748" s="35">
        <f t="shared" si="104"/>
        <v>0.83789954337899542</v>
      </c>
      <c r="O748" s="35">
        <f t="shared" si="105"/>
        <v>13.035978166846757</v>
      </c>
      <c r="P748" s="63">
        <f t="shared" si="106"/>
        <v>4.9275153718048581E-2</v>
      </c>
      <c r="Q748" s="35">
        <f t="shared" si="102"/>
        <v>0</v>
      </c>
      <c r="R748" s="35">
        <f t="shared" si="107"/>
        <v>0</v>
      </c>
      <c r="S748" s="35">
        <f t="shared" si="103"/>
        <v>13.035978166846757</v>
      </c>
    </row>
    <row r="749" spans="12:19" x14ac:dyDescent="0.25">
      <c r="L749" s="62">
        <v>7350</v>
      </c>
      <c r="M749" s="35">
        <f t="shared" si="101"/>
        <v>7350</v>
      </c>
      <c r="N749" s="35">
        <f t="shared" si="104"/>
        <v>0.83904109589041098</v>
      </c>
      <c r="O749" s="35">
        <f t="shared" si="105"/>
        <v>12.938120428478731</v>
      </c>
      <c r="P749" s="63">
        <f t="shared" si="106"/>
        <v>4.8905257800851643E-2</v>
      </c>
      <c r="Q749" s="35">
        <f t="shared" si="102"/>
        <v>0</v>
      </c>
      <c r="R749" s="35">
        <f t="shared" si="107"/>
        <v>0</v>
      </c>
      <c r="S749" s="35">
        <f t="shared" si="103"/>
        <v>12.938120428478731</v>
      </c>
    </row>
    <row r="750" spans="12:19" x14ac:dyDescent="0.25">
      <c r="L750" s="62">
        <v>7360</v>
      </c>
      <c r="M750" s="35">
        <f t="shared" ref="M750:M813" si="108">IF(L750&gt;$B$8,$B$8,L750)</f>
        <v>7360</v>
      </c>
      <c r="N750" s="35">
        <f t="shared" si="104"/>
        <v>0.84018264840182644</v>
      </c>
      <c r="O750" s="35">
        <f t="shared" si="105"/>
        <v>12.840357743798535</v>
      </c>
      <c r="P750" s="63">
        <f t="shared" si="106"/>
        <v>4.8535721180442359E-2</v>
      </c>
      <c r="Q750" s="35">
        <f t="shared" si="102"/>
        <v>0</v>
      </c>
      <c r="R750" s="35">
        <f t="shared" si="107"/>
        <v>0</v>
      </c>
      <c r="S750" s="35">
        <f t="shared" si="103"/>
        <v>12.840357743798535</v>
      </c>
    </row>
    <row r="751" spans="12:19" x14ac:dyDescent="0.25">
      <c r="L751" s="62">
        <v>7370</v>
      </c>
      <c r="M751" s="35">
        <f t="shared" si="108"/>
        <v>7370</v>
      </c>
      <c r="N751" s="35">
        <f t="shared" si="104"/>
        <v>0.841324200913242</v>
      </c>
      <c r="O751" s="35">
        <f t="shared" si="105"/>
        <v>12.742689891515077</v>
      </c>
      <c r="P751" s="63">
        <f t="shared" si="106"/>
        <v>4.8166543020354724E-2</v>
      </c>
      <c r="Q751" s="35">
        <f t="shared" si="102"/>
        <v>0</v>
      </c>
      <c r="R751" s="35">
        <f t="shared" si="107"/>
        <v>0</v>
      </c>
      <c r="S751" s="35">
        <f t="shared" si="103"/>
        <v>12.742689891515077</v>
      </c>
    </row>
    <row r="752" spans="12:19" x14ac:dyDescent="0.25">
      <c r="L752" s="62">
        <v>7380</v>
      </c>
      <c r="M752" s="35">
        <f t="shared" si="108"/>
        <v>7380</v>
      </c>
      <c r="N752" s="35">
        <f t="shared" si="104"/>
        <v>0.84246575342465757</v>
      </c>
      <c r="O752" s="35">
        <f t="shared" si="105"/>
        <v>12.645116651151911</v>
      </c>
      <c r="P752" s="63">
        <f t="shared" si="106"/>
        <v>4.7797722487202043E-2</v>
      </c>
      <c r="Q752" s="35">
        <f t="shared" si="102"/>
        <v>0</v>
      </c>
      <c r="R752" s="35">
        <f t="shared" si="107"/>
        <v>0</v>
      </c>
      <c r="S752" s="35">
        <f t="shared" si="103"/>
        <v>12.645116651151911</v>
      </c>
    </row>
    <row r="753" spans="12:19" x14ac:dyDescent="0.25">
      <c r="L753" s="62">
        <v>7390</v>
      </c>
      <c r="M753" s="35">
        <f t="shared" si="108"/>
        <v>7390</v>
      </c>
      <c r="N753" s="35">
        <f t="shared" si="104"/>
        <v>0.84360730593607303</v>
      </c>
      <c r="O753" s="35">
        <f t="shared" si="105"/>
        <v>12.547637803043038</v>
      </c>
      <c r="P753" s="63">
        <f t="shared" si="106"/>
        <v>4.7429258750661063E-2</v>
      </c>
      <c r="Q753" s="35">
        <f t="shared" si="102"/>
        <v>0</v>
      </c>
      <c r="R753" s="35">
        <f t="shared" si="107"/>
        <v>0</v>
      </c>
      <c r="S753" s="35">
        <f t="shared" si="103"/>
        <v>12.547637803043038</v>
      </c>
    </row>
    <row r="754" spans="12:19" x14ac:dyDescent="0.25">
      <c r="L754" s="62">
        <v>7400</v>
      </c>
      <c r="M754" s="35">
        <f t="shared" si="108"/>
        <v>7400</v>
      </c>
      <c r="N754" s="35">
        <f t="shared" si="104"/>
        <v>0.84474885844748859</v>
      </c>
      <c r="O754" s="35">
        <f t="shared" si="105"/>
        <v>12.450253128328855</v>
      </c>
      <c r="P754" s="63">
        <f t="shared" si="106"/>
        <v>4.7061150983456645E-2</v>
      </c>
      <c r="Q754" s="35">
        <f t="shared" si="102"/>
        <v>0</v>
      </c>
      <c r="R754" s="35">
        <f t="shared" si="107"/>
        <v>0</v>
      </c>
      <c r="S754" s="35">
        <f t="shared" si="103"/>
        <v>12.450253128328855</v>
      </c>
    </row>
    <row r="755" spans="12:19" x14ac:dyDescent="0.25">
      <c r="L755" s="62">
        <v>7410</v>
      </c>
      <c r="M755" s="35">
        <f t="shared" si="108"/>
        <v>7410</v>
      </c>
      <c r="N755" s="35">
        <f t="shared" si="104"/>
        <v>0.84589041095890416</v>
      </c>
      <c r="O755" s="35">
        <f t="shared" si="105"/>
        <v>12.352962408952218</v>
      </c>
      <c r="P755" s="63">
        <f t="shared" si="106"/>
        <v>4.6693398361346894E-2</v>
      </c>
      <c r="Q755" s="35">
        <f t="shared" si="102"/>
        <v>0</v>
      </c>
      <c r="R755" s="35">
        <f t="shared" si="107"/>
        <v>0</v>
      </c>
      <c r="S755" s="35">
        <f t="shared" si="103"/>
        <v>12.352962408952218</v>
      </c>
    </row>
    <row r="756" spans="12:19" x14ac:dyDescent="0.25">
      <c r="L756" s="62">
        <v>7420</v>
      </c>
      <c r="M756" s="35">
        <f t="shared" si="108"/>
        <v>7420</v>
      </c>
      <c r="N756" s="35">
        <f t="shared" si="104"/>
        <v>0.84703196347031962</v>
      </c>
      <c r="O756" s="35">
        <f t="shared" si="105"/>
        <v>12.255765427654325</v>
      </c>
      <c r="P756" s="63">
        <f t="shared" si="106"/>
        <v>4.6326000063107609E-2</v>
      </c>
      <c r="Q756" s="35">
        <f t="shared" si="102"/>
        <v>0</v>
      </c>
      <c r="R756" s="35">
        <f t="shared" si="107"/>
        <v>0</v>
      </c>
      <c r="S756" s="35">
        <f t="shared" si="103"/>
        <v>12.255765427654325</v>
      </c>
    </row>
    <row r="757" spans="12:19" x14ac:dyDescent="0.25">
      <c r="L757" s="62">
        <v>7430</v>
      </c>
      <c r="M757" s="35">
        <f t="shared" si="108"/>
        <v>7430</v>
      </c>
      <c r="N757" s="35">
        <f t="shared" si="104"/>
        <v>0.84817351598173518</v>
      </c>
      <c r="O757" s="35">
        <f t="shared" si="105"/>
        <v>12.1586619679707</v>
      </c>
      <c r="P757" s="63">
        <f t="shared" si="106"/>
        <v>4.5958955270517077E-2</v>
      </c>
      <c r="Q757" s="35">
        <f t="shared" si="102"/>
        <v>0</v>
      </c>
      <c r="R757" s="35">
        <f t="shared" si="107"/>
        <v>0</v>
      </c>
      <c r="S757" s="35">
        <f t="shared" si="103"/>
        <v>12.1586619679707</v>
      </c>
    </row>
    <row r="758" spans="12:19" x14ac:dyDescent="0.25">
      <c r="L758" s="62">
        <v>7440</v>
      </c>
      <c r="M758" s="35">
        <f t="shared" si="108"/>
        <v>7440</v>
      </c>
      <c r="N758" s="35">
        <f t="shared" si="104"/>
        <v>0.84931506849315064</v>
      </c>
      <c r="O758" s="35">
        <f t="shared" si="105"/>
        <v>12.061651814227281</v>
      </c>
      <c r="P758" s="63">
        <f t="shared" si="106"/>
        <v>4.5592263168341307E-2</v>
      </c>
      <c r="Q758" s="35">
        <f t="shared" si="102"/>
        <v>0</v>
      </c>
      <c r="R758" s="35">
        <f t="shared" si="107"/>
        <v>0</v>
      </c>
      <c r="S758" s="35">
        <f t="shared" si="103"/>
        <v>12.061651814227281</v>
      </c>
    </row>
    <row r="759" spans="12:19" x14ac:dyDescent="0.25">
      <c r="L759" s="62">
        <v>7450</v>
      </c>
      <c r="M759" s="35">
        <f t="shared" si="108"/>
        <v>7450</v>
      </c>
      <c r="N759" s="35">
        <f t="shared" si="104"/>
        <v>0.8504566210045662</v>
      </c>
      <c r="O759" s="35">
        <f t="shared" si="105"/>
        <v>11.964734751536458</v>
      </c>
      <c r="P759" s="63">
        <f t="shared" si="106"/>
        <v>4.5225922944319041E-2</v>
      </c>
      <c r="Q759" s="35">
        <f t="shared" si="102"/>
        <v>0</v>
      </c>
      <c r="R759" s="35">
        <f t="shared" si="107"/>
        <v>0</v>
      </c>
      <c r="S759" s="35">
        <f t="shared" si="103"/>
        <v>11.964734751536458</v>
      </c>
    </row>
    <row r="760" spans="12:19" x14ac:dyDescent="0.25">
      <c r="L760" s="62">
        <v>7460</v>
      </c>
      <c r="M760" s="35">
        <f t="shared" si="108"/>
        <v>7460</v>
      </c>
      <c r="N760" s="35">
        <f t="shared" si="104"/>
        <v>0.85159817351598177</v>
      </c>
      <c r="O760" s="35">
        <f t="shared" si="105"/>
        <v>11.867910565793139</v>
      </c>
      <c r="P760" s="63">
        <f t="shared" si="106"/>
        <v>4.4859933789146877E-2</v>
      </c>
      <c r="Q760" s="35">
        <f t="shared" si="102"/>
        <v>0</v>
      </c>
      <c r="R760" s="35">
        <f t="shared" si="107"/>
        <v>0</v>
      </c>
      <c r="S760" s="35">
        <f t="shared" si="103"/>
        <v>11.867910565793139</v>
      </c>
    </row>
    <row r="761" spans="12:19" x14ac:dyDescent="0.25">
      <c r="L761" s="62">
        <v>7470</v>
      </c>
      <c r="M761" s="35">
        <f t="shared" si="108"/>
        <v>7470</v>
      </c>
      <c r="N761" s="35">
        <f t="shared" si="104"/>
        <v>0.85273972602739723</v>
      </c>
      <c r="O761" s="35">
        <f t="shared" si="105"/>
        <v>11.77117904367095</v>
      </c>
      <c r="P761" s="63">
        <f t="shared" si="106"/>
        <v>4.4494294896464948E-2</v>
      </c>
      <c r="Q761" s="35">
        <f t="shared" si="102"/>
        <v>0</v>
      </c>
      <c r="R761" s="35">
        <f t="shared" si="107"/>
        <v>0</v>
      </c>
      <c r="S761" s="35">
        <f t="shared" si="103"/>
        <v>11.77117904367095</v>
      </c>
    </row>
    <row r="762" spans="12:19" x14ac:dyDescent="0.25">
      <c r="L762" s="62">
        <v>7480</v>
      </c>
      <c r="M762" s="35">
        <f t="shared" si="108"/>
        <v>7480</v>
      </c>
      <c r="N762" s="35">
        <f t="shared" si="104"/>
        <v>0.85388127853881279</v>
      </c>
      <c r="O762" s="35">
        <f t="shared" si="105"/>
        <v>11.674539972618197</v>
      </c>
      <c r="P762" s="63">
        <f t="shared" si="106"/>
        <v>4.4129005462841597E-2</v>
      </c>
      <c r="Q762" s="35">
        <f t="shared" si="102"/>
        <v>0</v>
      </c>
      <c r="R762" s="35">
        <f t="shared" si="107"/>
        <v>0</v>
      </c>
      <c r="S762" s="35">
        <f t="shared" si="103"/>
        <v>11.674539972618197</v>
      </c>
    </row>
    <row r="763" spans="12:19" x14ac:dyDescent="0.25">
      <c r="L763" s="62">
        <v>7490</v>
      </c>
      <c r="M763" s="35">
        <f t="shared" si="108"/>
        <v>7490</v>
      </c>
      <c r="N763" s="35">
        <f t="shared" si="104"/>
        <v>0.85502283105022836</v>
      </c>
      <c r="O763" s="35">
        <f t="shared" si="105"/>
        <v>11.577993140854126</v>
      </c>
      <c r="P763" s="63">
        <f t="shared" si="106"/>
        <v>4.3764064687759285E-2</v>
      </c>
      <c r="Q763" s="35">
        <f t="shared" si="102"/>
        <v>0</v>
      </c>
      <c r="R763" s="35">
        <f t="shared" si="107"/>
        <v>0</v>
      </c>
      <c r="S763" s="35">
        <f t="shared" si="103"/>
        <v>11.577993140854126</v>
      </c>
    </row>
    <row r="764" spans="12:19" x14ac:dyDescent="0.25">
      <c r="L764" s="62">
        <v>7500</v>
      </c>
      <c r="M764" s="35">
        <f t="shared" si="108"/>
        <v>7500</v>
      </c>
      <c r="N764" s="35">
        <f t="shared" si="104"/>
        <v>0.85616438356164382</v>
      </c>
      <c r="O764" s="35">
        <f t="shared" si="105"/>
        <v>11.481538337365109</v>
      </c>
      <c r="P764" s="63">
        <f t="shared" si="106"/>
        <v>4.3399471773600151E-2</v>
      </c>
      <c r="Q764" s="35">
        <f t="shared" si="102"/>
        <v>0</v>
      </c>
      <c r="R764" s="35">
        <f t="shared" si="107"/>
        <v>0</v>
      </c>
      <c r="S764" s="35">
        <f t="shared" si="103"/>
        <v>11.481538337365109</v>
      </c>
    </row>
    <row r="765" spans="12:19" x14ac:dyDescent="0.25">
      <c r="L765" s="62">
        <v>7510</v>
      </c>
      <c r="M765" s="35">
        <f t="shared" si="108"/>
        <v>7510</v>
      </c>
      <c r="N765" s="35">
        <f t="shared" si="104"/>
        <v>0.85730593607305938</v>
      </c>
      <c r="O765" s="35">
        <f t="shared" si="105"/>
        <v>11.385175351900791</v>
      </c>
      <c r="P765" s="63">
        <f t="shared" si="106"/>
        <v>4.3035225925631471E-2</v>
      </c>
      <c r="Q765" s="35">
        <f t="shared" si="102"/>
        <v>0</v>
      </c>
      <c r="R765" s="35">
        <f t="shared" si="107"/>
        <v>0</v>
      </c>
      <c r="S765" s="35">
        <f t="shared" si="103"/>
        <v>11.385175351900791</v>
      </c>
    </row>
    <row r="766" spans="12:19" x14ac:dyDescent="0.25">
      <c r="L766" s="62">
        <v>7520</v>
      </c>
      <c r="M766" s="35">
        <f t="shared" si="108"/>
        <v>7520</v>
      </c>
      <c r="N766" s="35">
        <f t="shared" si="104"/>
        <v>0.85844748858447484</v>
      </c>
      <c r="O766" s="35">
        <f t="shared" si="105"/>
        <v>11.288903974970427</v>
      </c>
      <c r="P766" s="63">
        <f t="shared" si="106"/>
        <v>4.2671326351991778E-2</v>
      </c>
      <c r="Q766" s="35">
        <f t="shared" si="102"/>
        <v>0</v>
      </c>
      <c r="R766" s="35">
        <f t="shared" si="107"/>
        <v>0</v>
      </c>
      <c r="S766" s="35">
        <f t="shared" si="103"/>
        <v>11.288903974970427</v>
      </c>
    </row>
    <row r="767" spans="12:19" x14ac:dyDescent="0.25">
      <c r="L767" s="62">
        <v>7530</v>
      </c>
      <c r="M767" s="35">
        <f t="shared" si="108"/>
        <v>7530</v>
      </c>
      <c r="N767" s="35">
        <f t="shared" si="104"/>
        <v>0.8595890410958904</v>
      </c>
      <c r="O767" s="35">
        <f t="shared" si="105"/>
        <v>11.192723997838968</v>
      </c>
      <c r="P767" s="63">
        <f t="shared" si="106"/>
        <v>4.2307772263676102E-2</v>
      </c>
      <c r="Q767" s="35">
        <f t="shared" si="102"/>
        <v>0</v>
      </c>
      <c r="R767" s="35">
        <f t="shared" si="107"/>
        <v>0</v>
      </c>
      <c r="S767" s="35">
        <f t="shared" si="103"/>
        <v>11.192723997838968</v>
      </c>
    </row>
    <row r="768" spans="12:19" x14ac:dyDescent="0.25">
      <c r="L768" s="62">
        <v>7540</v>
      </c>
      <c r="M768" s="35">
        <f t="shared" si="108"/>
        <v>7540</v>
      </c>
      <c r="N768" s="35">
        <f t="shared" si="104"/>
        <v>0.86073059360730597</v>
      </c>
      <c r="O768" s="35">
        <f t="shared" si="105"/>
        <v>11.096635212523424</v>
      </c>
      <c r="P768" s="63">
        <f t="shared" si="106"/>
        <v>4.1944562874522195E-2</v>
      </c>
      <c r="Q768" s="35">
        <f t="shared" si="102"/>
        <v>0</v>
      </c>
      <c r="R768" s="35">
        <f t="shared" si="107"/>
        <v>0</v>
      </c>
      <c r="S768" s="35">
        <f t="shared" si="103"/>
        <v>11.096635212523424</v>
      </c>
    </row>
    <row r="769" spans="12:19" x14ac:dyDescent="0.25">
      <c r="L769" s="62">
        <v>7550</v>
      </c>
      <c r="M769" s="35">
        <f t="shared" si="108"/>
        <v>7550</v>
      </c>
      <c r="N769" s="35">
        <f t="shared" si="104"/>
        <v>0.86187214611872143</v>
      </c>
      <c r="O769" s="35">
        <f t="shared" si="105"/>
        <v>11.000637411789214</v>
      </c>
      <c r="P769" s="63">
        <f t="shared" si="106"/>
        <v>4.1581697401196771E-2</v>
      </c>
      <c r="Q769" s="35">
        <f t="shared" si="102"/>
        <v>0</v>
      </c>
      <c r="R769" s="35">
        <f t="shared" si="107"/>
        <v>0</v>
      </c>
      <c r="S769" s="35">
        <f t="shared" si="103"/>
        <v>11.000637411789214</v>
      </c>
    </row>
    <row r="770" spans="12:19" x14ac:dyDescent="0.25">
      <c r="L770" s="62">
        <v>7560</v>
      </c>
      <c r="M770" s="35">
        <f t="shared" si="108"/>
        <v>7560</v>
      </c>
      <c r="N770" s="35">
        <f t="shared" si="104"/>
        <v>0.86301369863013699</v>
      </c>
      <c r="O770" s="35">
        <f t="shared" si="105"/>
        <v>10.904730389146421</v>
      </c>
      <c r="P770" s="63">
        <f t="shared" si="106"/>
        <v>4.121917506318129E-2</v>
      </c>
      <c r="Q770" s="35">
        <f t="shared" si="102"/>
        <v>0</v>
      </c>
      <c r="R770" s="35">
        <f t="shared" si="107"/>
        <v>0</v>
      </c>
      <c r="S770" s="35">
        <f t="shared" si="103"/>
        <v>10.904730389146421</v>
      </c>
    </row>
    <row r="771" spans="12:19" x14ac:dyDescent="0.25">
      <c r="L771" s="62">
        <v>7570</v>
      </c>
      <c r="M771" s="35">
        <f t="shared" si="108"/>
        <v>7570</v>
      </c>
      <c r="N771" s="35">
        <f t="shared" si="104"/>
        <v>0.86415525114155256</v>
      </c>
      <c r="O771" s="35">
        <f t="shared" si="105"/>
        <v>10.808913938846073</v>
      </c>
      <c r="P771" s="63">
        <f t="shared" si="106"/>
        <v>4.0856995082757974E-2</v>
      </c>
      <c r="Q771" s="35">
        <f t="shared" si="102"/>
        <v>0</v>
      </c>
      <c r="R771" s="35">
        <f t="shared" si="107"/>
        <v>0</v>
      </c>
      <c r="S771" s="35">
        <f t="shared" si="103"/>
        <v>10.808913938846073</v>
      </c>
    </row>
    <row r="772" spans="12:19" x14ac:dyDescent="0.25">
      <c r="L772" s="62">
        <v>7580</v>
      </c>
      <c r="M772" s="35">
        <f t="shared" si="108"/>
        <v>7580</v>
      </c>
      <c r="N772" s="35">
        <f t="shared" si="104"/>
        <v>0.86529680365296802</v>
      </c>
      <c r="O772" s="35">
        <f t="shared" si="105"/>
        <v>10.713187855876695</v>
      </c>
      <c r="P772" s="63">
        <f t="shared" si="106"/>
        <v>4.0495156684996703E-2</v>
      </c>
      <c r="Q772" s="35">
        <f t="shared" si="102"/>
        <v>0</v>
      </c>
      <c r="R772" s="35">
        <f t="shared" si="107"/>
        <v>0</v>
      </c>
      <c r="S772" s="35">
        <f t="shared" si="103"/>
        <v>10.713187855876695</v>
      </c>
    </row>
    <row r="773" spans="12:19" x14ac:dyDescent="0.25">
      <c r="L773" s="62">
        <v>7590</v>
      </c>
      <c r="M773" s="35">
        <f t="shared" si="108"/>
        <v>7590</v>
      </c>
      <c r="N773" s="35">
        <f t="shared" si="104"/>
        <v>0.86643835616438358</v>
      </c>
      <c r="O773" s="35">
        <f t="shared" si="105"/>
        <v>10.61755193596048</v>
      </c>
      <c r="P773" s="63">
        <f t="shared" si="106"/>
        <v>4.0133659097740582E-2</v>
      </c>
      <c r="Q773" s="35">
        <f t="shared" si="102"/>
        <v>0</v>
      </c>
      <c r="R773" s="35">
        <f t="shared" si="107"/>
        <v>0</v>
      </c>
      <c r="S773" s="35">
        <f t="shared" si="103"/>
        <v>10.61755193596048</v>
      </c>
    </row>
    <row r="774" spans="12:19" x14ac:dyDescent="0.25">
      <c r="L774" s="62">
        <v>7600</v>
      </c>
      <c r="M774" s="35">
        <f t="shared" si="108"/>
        <v>7600</v>
      </c>
      <c r="N774" s="35">
        <f t="shared" si="104"/>
        <v>0.86757990867579904</v>
      </c>
      <c r="O774" s="35">
        <f t="shared" si="105"/>
        <v>10.522005975549877</v>
      </c>
      <c r="P774" s="63">
        <f t="shared" si="106"/>
        <v>3.9772501551593065E-2</v>
      </c>
      <c r="Q774" s="35">
        <f t="shared" si="102"/>
        <v>0</v>
      </c>
      <c r="R774" s="35">
        <f t="shared" si="107"/>
        <v>0</v>
      </c>
      <c r="S774" s="35">
        <f t="shared" si="103"/>
        <v>10.522005975549877</v>
      </c>
    </row>
    <row r="775" spans="12:19" x14ac:dyDescent="0.25">
      <c r="L775" s="62">
        <v>7610</v>
      </c>
      <c r="M775" s="35">
        <f t="shared" si="108"/>
        <v>7610</v>
      </c>
      <c r="N775" s="35">
        <f t="shared" si="104"/>
        <v>0.86872146118721461</v>
      </c>
      <c r="O775" s="35">
        <f t="shared" si="105"/>
        <v>10.426549771823879</v>
      </c>
      <c r="P775" s="63">
        <f t="shared" si="106"/>
        <v>3.9411683279903853E-2</v>
      </c>
      <c r="Q775" s="35">
        <f t="shared" si="102"/>
        <v>0</v>
      </c>
      <c r="R775" s="35">
        <f t="shared" si="107"/>
        <v>0</v>
      </c>
      <c r="S775" s="35">
        <f t="shared" si="103"/>
        <v>10.426549771823879</v>
      </c>
    </row>
    <row r="776" spans="12:19" x14ac:dyDescent="0.25">
      <c r="L776" s="62">
        <v>7620</v>
      </c>
      <c r="M776" s="35">
        <f t="shared" si="108"/>
        <v>7620</v>
      </c>
      <c r="N776" s="35">
        <f t="shared" si="104"/>
        <v>0.86986301369863017</v>
      </c>
      <c r="O776" s="35">
        <f t="shared" si="105"/>
        <v>10.331183122684596</v>
      </c>
      <c r="P776" s="63">
        <f t="shared" si="106"/>
        <v>3.9051203518756017E-2</v>
      </c>
      <c r="Q776" s="35">
        <f t="shared" si="102"/>
        <v>0</v>
      </c>
      <c r="R776" s="35">
        <f t="shared" si="107"/>
        <v>0</v>
      </c>
      <c r="S776" s="35">
        <f t="shared" si="103"/>
        <v>10.331183122684596</v>
      </c>
    </row>
    <row r="777" spans="12:19" x14ac:dyDescent="0.25">
      <c r="L777" s="62">
        <v>7630</v>
      </c>
      <c r="M777" s="35">
        <f t="shared" si="108"/>
        <v>7630</v>
      </c>
      <c r="N777" s="35">
        <f t="shared" si="104"/>
        <v>0.87100456621004563</v>
      </c>
      <c r="O777" s="35">
        <f t="shared" si="105"/>
        <v>10.235905826753688</v>
      </c>
      <c r="P777" s="63">
        <f t="shared" si="106"/>
        <v>3.8691061506952451E-2</v>
      </c>
      <c r="Q777" s="35">
        <f t="shared" si="102"/>
        <v>0</v>
      </c>
      <c r="R777" s="35">
        <f t="shared" si="107"/>
        <v>0</v>
      </c>
      <c r="S777" s="35">
        <f t="shared" si="103"/>
        <v>10.235905826753688</v>
      </c>
    </row>
    <row r="778" spans="12:19" x14ac:dyDescent="0.25">
      <c r="L778" s="62">
        <v>7640</v>
      </c>
      <c r="M778" s="35">
        <f t="shared" si="108"/>
        <v>7640</v>
      </c>
      <c r="N778" s="35">
        <f t="shared" si="104"/>
        <v>0.87214611872146119</v>
      </c>
      <c r="O778" s="35">
        <f t="shared" si="105"/>
        <v>10.140717683368855</v>
      </c>
      <c r="P778" s="63">
        <f t="shared" si="106"/>
        <v>3.8331256486002663E-2</v>
      </c>
      <c r="Q778" s="35">
        <f t="shared" si="102"/>
        <v>0</v>
      </c>
      <c r="R778" s="35">
        <f t="shared" si="107"/>
        <v>0</v>
      </c>
      <c r="S778" s="35">
        <f t="shared" si="103"/>
        <v>10.140717683368855</v>
      </c>
    </row>
    <row r="779" spans="12:19" x14ac:dyDescent="0.25">
      <c r="L779" s="62">
        <v>7650</v>
      </c>
      <c r="M779" s="35">
        <f t="shared" si="108"/>
        <v>7650</v>
      </c>
      <c r="N779" s="35">
        <f t="shared" si="104"/>
        <v>0.87328767123287676</v>
      </c>
      <c r="O779" s="35">
        <f t="shared" si="105"/>
        <v>10.045618492580326</v>
      </c>
      <c r="P779" s="63">
        <f t="shared" si="106"/>
        <v>3.7971787700109449E-2</v>
      </c>
      <c r="Q779" s="35">
        <f t="shared" si="102"/>
        <v>0</v>
      </c>
      <c r="R779" s="35">
        <f t="shared" si="107"/>
        <v>0</v>
      </c>
      <c r="S779" s="35">
        <f t="shared" si="103"/>
        <v>10.045618492580326</v>
      </c>
    </row>
    <row r="780" spans="12:19" x14ac:dyDescent="0.25">
      <c r="L780" s="62">
        <v>7660</v>
      </c>
      <c r="M780" s="35">
        <f t="shared" si="108"/>
        <v>7660</v>
      </c>
      <c r="N780" s="35">
        <f t="shared" si="104"/>
        <v>0.87442922374429222</v>
      </c>
      <c r="O780" s="35">
        <f t="shared" si="105"/>
        <v>9.9506080551474998</v>
      </c>
      <c r="P780" s="63">
        <f t="shared" si="106"/>
        <v>3.7612654396156242E-2</v>
      </c>
      <c r="Q780" s="35">
        <f t="shared" si="102"/>
        <v>0</v>
      </c>
      <c r="R780" s="35">
        <f t="shared" si="107"/>
        <v>0</v>
      </c>
      <c r="S780" s="35">
        <f t="shared" si="103"/>
        <v>9.9506080551474998</v>
      </c>
    </row>
    <row r="781" spans="12:19" x14ac:dyDescent="0.25">
      <c r="L781" s="62">
        <v>7670</v>
      </c>
      <c r="M781" s="35">
        <f t="shared" si="108"/>
        <v>7670</v>
      </c>
      <c r="N781" s="35">
        <f t="shared" si="104"/>
        <v>0.87557077625570778</v>
      </c>
      <c r="O781" s="35">
        <f t="shared" si="105"/>
        <v>9.8556861725353979</v>
      </c>
      <c r="P781" s="63">
        <f t="shared" si="106"/>
        <v>3.7253855823693671E-2</v>
      </c>
      <c r="Q781" s="35">
        <f t="shared" si="102"/>
        <v>0</v>
      </c>
      <c r="R781" s="35">
        <f t="shared" si="107"/>
        <v>0</v>
      </c>
      <c r="S781" s="35">
        <f t="shared" si="103"/>
        <v>9.8556861725353979</v>
      </c>
    </row>
    <row r="782" spans="12:19" x14ac:dyDescent="0.25">
      <c r="L782" s="62">
        <v>7680</v>
      </c>
      <c r="M782" s="35">
        <f t="shared" si="108"/>
        <v>7680</v>
      </c>
      <c r="N782" s="35">
        <f t="shared" si="104"/>
        <v>0.87671232876712324</v>
      </c>
      <c r="O782" s="35">
        <f t="shared" si="105"/>
        <v>9.7608526469113137</v>
      </c>
      <c r="P782" s="63">
        <f t="shared" si="106"/>
        <v>3.6895391234926911E-2</v>
      </c>
      <c r="Q782" s="35">
        <f t="shared" ref="Q782:Q845" si="109">IF(M782&lt;=$B$57,$B$50,0)</f>
        <v>0</v>
      </c>
      <c r="R782" s="35">
        <f t="shared" si="107"/>
        <v>0</v>
      </c>
      <c r="S782" s="35">
        <f t="shared" ref="S782:S845" si="110">IF(O782&gt;$B$47,$B$47,O782)</f>
        <v>9.7608526469113137</v>
      </c>
    </row>
    <row r="783" spans="12:19" x14ac:dyDescent="0.25">
      <c r="L783" s="62">
        <v>7690</v>
      </c>
      <c r="M783" s="35">
        <f t="shared" si="108"/>
        <v>7690</v>
      </c>
      <c r="N783" s="35">
        <f t="shared" ref="N783:N846" si="111">M783/$B$8</f>
        <v>0.87785388127853881</v>
      </c>
      <c r="O783" s="35">
        <f t="shared" ref="O783:O846" si="112">P783*$B$5</f>
        <v>9.666107281141409</v>
      </c>
      <c r="P783" s="63">
        <f t="shared" ref="P783:P846" si="113">IF(N783=1,0,1-$I$9*N783^$I$8)</f>
        <v>3.65372598847028E-2</v>
      </c>
      <c r="Q783" s="35">
        <f t="shared" si="109"/>
        <v>0</v>
      </c>
      <c r="R783" s="35">
        <f t="shared" ref="R783:R846" si="114">Q783*$B$5</f>
        <v>0</v>
      </c>
      <c r="S783" s="35">
        <f t="shared" si="110"/>
        <v>9.666107281141409</v>
      </c>
    </row>
    <row r="784" spans="12:19" x14ac:dyDescent="0.25">
      <c r="L784" s="62">
        <v>7700</v>
      </c>
      <c r="M784" s="35">
        <f t="shared" si="108"/>
        <v>7700</v>
      </c>
      <c r="N784" s="35">
        <f t="shared" si="111"/>
        <v>0.87899543378995437</v>
      </c>
      <c r="O784" s="35">
        <f t="shared" si="112"/>
        <v>9.571449878787325</v>
      </c>
      <c r="P784" s="63">
        <f t="shared" si="113"/>
        <v>3.6179461030497073E-2</v>
      </c>
      <c r="Q784" s="35">
        <f t="shared" si="109"/>
        <v>0</v>
      </c>
      <c r="R784" s="35">
        <f t="shared" si="114"/>
        <v>0</v>
      </c>
      <c r="S784" s="35">
        <f t="shared" si="110"/>
        <v>9.571449878787325</v>
      </c>
    </row>
    <row r="785" spans="12:19" x14ac:dyDescent="0.25">
      <c r="L785" s="62">
        <v>7710</v>
      </c>
      <c r="M785" s="35">
        <f t="shared" si="108"/>
        <v>7710</v>
      </c>
      <c r="N785" s="35">
        <f t="shared" si="111"/>
        <v>0.88013698630136983</v>
      </c>
      <c r="O785" s="35">
        <f t="shared" si="112"/>
        <v>9.4768802441028495</v>
      </c>
      <c r="P785" s="63">
        <f t="shared" si="113"/>
        <v>3.5821993932401708E-2</v>
      </c>
      <c r="Q785" s="35">
        <f t="shared" si="109"/>
        <v>0</v>
      </c>
      <c r="R785" s="35">
        <f t="shared" si="114"/>
        <v>0</v>
      </c>
      <c r="S785" s="35">
        <f t="shared" si="110"/>
        <v>9.4768802441028495</v>
      </c>
    </row>
    <row r="786" spans="12:19" x14ac:dyDescent="0.25">
      <c r="L786" s="62">
        <v>7720</v>
      </c>
      <c r="M786" s="35">
        <f t="shared" si="108"/>
        <v>7720</v>
      </c>
      <c r="N786" s="35">
        <f t="shared" si="111"/>
        <v>0.88127853881278539</v>
      </c>
      <c r="O786" s="35">
        <f t="shared" si="112"/>
        <v>9.3823981820305562</v>
      </c>
      <c r="P786" s="63">
        <f t="shared" si="113"/>
        <v>3.5464857853112264E-2</v>
      </c>
      <c r="Q786" s="35">
        <f t="shared" si="109"/>
        <v>0</v>
      </c>
      <c r="R786" s="35">
        <f t="shared" si="114"/>
        <v>0</v>
      </c>
      <c r="S786" s="35">
        <f t="shared" si="110"/>
        <v>9.3823981820305562</v>
      </c>
    </row>
    <row r="787" spans="12:19" x14ac:dyDescent="0.25">
      <c r="L787" s="62">
        <v>7730</v>
      </c>
      <c r="M787" s="35">
        <f t="shared" si="108"/>
        <v>7730</v>
      </c>
      <c r="N787" s="35">
        <f t="shared" si="111"/>
        <v>0.88242009132420096</v>
      </c>
      <c r="O787" s="35">
        <f t="shared" si="112"/>
        <v>9.2880034981984938</v>
      </c>
      <c r="P787" s="63">
        <f t="shared" si="113"/>
        <v>3.510805205791534E-2</v>
      </c>
      <c r="Q787" s="35">
        <f t="shared" si="109"/>
        <v>0</v>
      </c>
      <c r="R787" s="35">
        <f t="shared" si="114"/>
        <v>0</v>
      </c>
      <c r="S787" s="35">
        <f t="shared" si="110"/>
        <v>9.2880034981984938</v>
      </c>
    </row>
    <row r="788" spans="12:19" x14ac:dyDescent="0.25">
      <c r="L788" s="62">
        <v>7740</v>
      </c>
      <c r="M788" s="35">
        <f t="shared" si="108"/>
        <v>7740</v>
      </c>
      <c r="N788" s="35">
        <f t="shared" si="111"/>
        <v>0.88356164383561642</v>
      </c>
      <c r="O788" s="35">
        <f t="shared" si="112"/>
        <v>9.1936959989169775</v>
      </c>
      <c r="P788" s="63">
        <f t="shared" si="113"/>
        <v>3.4751575814676472E-2</v>
      </c>
      <c r="Q788" s="35">
        <f t="shared" si="109"/>
        <v>0</v>
      </c>
      <c r="R788" s="35">
        <f t="shared" si="114"/>
        <v>0</v>
      </c>
      <c r="S788" s="35">
        <f t="shared" si="110"/>
        <v>9.1936959989169775</v>
      </c>
    </row>
    <row r="789" spans="12:19" x14ac:dyDescent="0.25">
      <c r="L789" s="62">
        <v>7750</v>
      </c>
      <c r="M789" s="35">
        <f t="shared" si="108"/>
        <v>7750</v>
      </c>
      <c r="N789" s="35">
        <f t="shared" si="111"/>
        <v>0.88470319634703198</v>
      </c>
      <c r="O789" s="35">
        <f t="shared" si="112"/>
        <v>9.0994754911751023</v>
      </c>
      <c r="P789" s="63">
        <f t="shared" si="113"/>
        <v>3.4395428393826921E-2</v>
      </c>
      <c r="Q789" s="35">
        <f t="shared" si="109"/>
        <v>0</v>
      </c>
      <c r="R789" s="35">
        <f t="shared" si="114"/>
        <v>0</v>
      </c>
      <c r="S789" s="35">
        <f t="shared" si="110"/>
        <v>9.0994754911751023</v>
      </c>
    </row>
    <row r="790" spans="12:19" x14ac:dyDescent="0.25">
      <c r="L790" s="62">
        <v>7760</v>
      </c>
      <c r="M790" s="35">
        <f t="shared" si="108"/>
        <v>7760</v>
      </c>
      <c r="N790" s="35">
        <f t="shared" si="111"/>
        <v>0.88584474885844744</v>
      </c>
      <c r="O790" s="35">
        <f t="shared" si="112"/>
        <v>9.0053417826378244</v>
      </c>
      <c r="P790" s="63">
        <f t="shared" si="113"/>
        <v>3.4039609068352683E-2</v>
      </c>
      <c r="Q790" s="35">
        <f t="shared" si="109"/>
        <v>0</v>
      </c>
      <c r="R790" s="35">
        <f t="shared" si="114"/>
        <v>0</v>
      </c>
      <c r="S790" s="35">
        <f t="shared" si="110"/>
        <v>9.0053417826378244</v>
      </c>
    </row>
    <row r="791" spans="12:19" x14ac:dyDescent="0.25">
      <c r="L791" s="62">
        <v>7770</v>
      </c>
      <c r="M791" s="35">
        <f t="shared" si="108"/>
        <v>7770</v>
      </c>
      <c r="N791" s="35">
        <f t="shared" si="111"/>
        <v>0.88698630136986301</v>
      </c>
      <c r="O791" s="35">
        <f t="shared" si="112"/>
        <v>8.9112946816423602</v>
      </c>
      <c r="P791" s="63">
        <f t="shared" si="113"/>
        <v>3.3684117113780832E-2</v>
      </c>
      <c r="Q791" s="35">
        <f t="shared" si="109"/>
        <v>0</v>
      </c>
      <c r="R791" s="35">
        <f t="shared" si="114"/>
        <v>0</v>
      </c>
      <c r="S791" s="35">
        <f t="shared" si="110"/>
        <v>8.9112946816423602</v>
      </c>
    </row>
    <row r="792" spans="12:19" x14ac:dyDescent="0.25">
      <c r="L792" s="62">
        <v>7780</v>
      </c>
      <c r="M792" s="35">
        <f t="shared" si="108"/>
        <v>7780</v>
      </c>
      <c r="N792" s="35">
        <f t="shared" si="111"/>
        <v>0.88812785388127857</v>
      </c>
      <c r="O792" s="35">
        <f t="shared" si="112"/>
        <v>8.8173339971952984</v>
      </c>
      <c r="P792" s="63">
        <f t="shared" si="113"/>
        <v>3.3328951808168639E-2</v>
      </c>
      <c r="Q792" s="35">
        <f t="shared" si="109"/>
        <v>0</v>
      </c>
      <c r="R792" s="35">
        <f t="shared" si="114"/>
        <v>0</v>
      </c>
      <c r="S792" s="35">
        <f t="shared" si="110"/>
        <v>8.8173339971952984</v>
      </c>
    </row>
    <row r="793" spans="12:19" x14ac:dyDescent="0.25">
      <c r="L793" s="62">
        <v>7790</v>
      </c>
      <c r="M793" s="35">
        <f t="shared" si="108"/>
        <v>7790</v>
      </c>
      <c r="N793" s="35">
        <f t="shared" si="111"/>
        <v>0.88926940639269403</v>
      </c>
      <c r="O793" s="35">
        <f t="shared" si="112"/>
        <v>8.7234595389691414</v>
      </c>
      <c r="P793" s="63">
        <f t="shared" si="113"/>
        <v>3.2974112432090474E-2</v>
      </c>
      <c r="Q793" s="35">
        <f t="shared" si="109"/>
        <v>0</v>
      </c>
      <c r="R793" s="35">
        <f t="shared" si="114"/>
        <v>0</v>
      </c>
      <c r="S793" s="35">
        <f t="shared" si="110"/>
        <v>8.7234595389691414</v>
      </c>
    </row>
    <row r="794" spans="12:19" x14ac:dyDescent="0.25">
      <c r="L794" s="62">
        <v>7800</v>
      </c>
      <c r="M794" s="35">
        <f t="shared" si="108"/>
        <v>7800</v>
      </c>
      <c r="N794" s="35">
        <f t="shared" si="111"/>
        <v>0.8904109589041096</v>
      </c>
      <c r="O794" s="35">
        <f t="shared" si="112"/>
        <v>8.6296711172993597</v>
      </c>
      <c r="P794" s="63">
        <f t="shared" si="113"/>
        <v>3.2619598268626704E-2</v>
      </c>
      <c r="Q794" s="35">
        <f t="shared" si="109"/>
        <v>0</v>
      </c>
      <c r="R794" s="35">
        <f t="shared" si="114"/>
        <v>0</v>
      </c>
      <c r="S794" s="35">
        <f t="shared" si="110"/>
        <v>8.6296711172993597</v>
      </c>
    </row>
    <row r="795" spans="12:19" x14ac:dyDescent="0.25">
      <c r="L795" s="62">
        <v>7810</v>
      </c>
      <c r="M795" s="35">
        <f t="shared" si="108"/>
        <v>7810</v>
      </c>
      <c r="N795" s="35">
        <f t="shared" si="111"/>
        <v>0.89155251141552516</v>
      </c>
      <c r="O795" s="35">
        <f t="shared" si="112"/>
        <v>8.535968543180994</v>
      </c>
      <c r="P795" s="63">
        <f t="shared" si="113"/>
        <v>3.2265408603350809E-2</v>
      </c>
      <c r="Q795" s="35">
        <f t="shared" si="109"/>
        <v>0</v>
      </c>
      <c r="R795" s="35">
        <f t="shared" si="114"/>
        <v>0</v>
      </c>
      <c r="S795" s="35">
        <f t="shared" si="110"/>
        <v>8.535968543180994</v>
      </c>
    </row>
    <row r="796" spans="12:19" x14ac:dyDescent="0.25">
      <c r="L796" s="62">
        <v>7820</v>
      </c>
      <c r="M796" s="35">
        <f t="shared" si="108"/>
        <v>7820</v>
      </c>
      <c r="N796" s="35">
        <f t="shared" si="111"/>
        <v>0.89269406392694062</v>
      </c>
      <c r="O796" s="35">
        <f t="shared" si="112"/>
        <v>8.4423516282657989</v>
      </c>
      <c r="P796" s="63">
        <f t="shared" si="113"/>
        <v>3.191154272431862E-2</v>
      </c>
      <c r="Q796" s="35">
        <f t="shared" si="109"/>
        <v>0</v>
      </c>
      <c r="R796" s="35">
        <f t="shared" si="114"/>
        <v>0</v>
      </c>
      <c r="S796" s="35">
        <f t="shared" si="110"/>
        <v>8.4423516282657989</v>
      </c>
    </row>
    <row r="797" spans="12:19" x14ac:dyDescent="0.25">
      <c r="L797" s="62">
        <v>7830</v>
      </c>
      <c r="M797" s="35">
        <f t="shared" si="108"/>
        <v>7830</v>
      </c>
      <c r="N797" s="35">
        <f t="shared" si="111"/>
        <v>0.89383561643835618</v>
      </c>
      <c r="O797" s="35">
        <f t="shared" si="112"/>
        <v>8.3488201848589032</v>
      </c>
      <c r="P797" s="63">
        <f t="shared" si="113"/>
        <v>3.1557999922055657E-2</v>
      </c>
      <c r="Q797" s="35">
        <f t="shared" si="109"/>
        <v>0</v>
      </c>
      <c r="R797" s="35">
        <f t="shared" si="114"/>
        <v>0</v>
      </c>
      <c r="S797" s="35">
        <f t="shared" si="110"/>
        <v>8.3488201848589032</v>
      </c>
    </row>
    <row r="798" spans="12:19" x14ac:dyDescent="0.25">
      <c r="L798" s="62">
        <v>7840</v>
      </c>
      <c r="M798" s="35">
        <f t="shared" si="108"/>
        <v>7840</v>
      </c>
      <c r="N798" s="35">
        <f t="shared" si="111"/>
        <v>0.89497716894977164</v>
      </c>
      <c r="O798" s="35">
        <f t="shared" si="112"/>
        <v>8.2553740259157422</v>
      </c>
      <c r="P798" s="63">
        <f t="shared" si="113"/>
        <v>3.1204779489545587E-2</v>
      </c>
      <c r="Q798" s="35">
        <f t="shared" si="109"/>
        <v>0</v>
      </c>
      <c r="R798" s="35">
        <f t="shared" si="114"/>
        <v>0</v>
      </c>
      <c r="S798" s="35">
        <f t="shared" si="110"/>
        <v>8.2553740259157422</v>
      </c>
    </row>
    <row r="799" spans="12:19" x14ac:dyDescent="0.25">
      <c r="L799" s="62">
        <v>7850</v>
      </c>
      <c r="M799" s="35">
        <f t="shared" si="108"/>
        <v>7850</v>
      </c>
      <c r="N799" s="35">
        <f t="shared" si="111"/>
        <v>0.89611872146118721</v>
      </c>
      <c r="O799" s="35">
        <f t="shared" si="112"/>
        <v>8.162012965039132</v>
      </c>
      <c r="P799" s="63">
        <f t="shared" si="113"/>
        <v>3.0851880722219116E-2</v>
      </c>
      <c r="Q799" s="35">
        <f t="shared" si="109"/>
        <v>0</v>
      </c>
      <c r="R799" s="35">
        <f t="shared" si="114"/>
        <v>0</v>
      </c>
      <c r="S799" s="35">
        <f t="shared" si="110"/>
        <v>8.162012965039132</v>
      </c>
    </row>
    <row r="800" spans="12:19" x14ac:dyDescent="0.25">
      <c r="L800" s="62">
        <v>7860</v>
      </c>
      <c r="M800" s="35">
        <f t="shared" si="108"/>
        <v>7860</v>
      </c>
      <c r="N800" s="35">
        <f t="shared" si="111"/>
        <v>0.89726027397260277</v>
      </c>
      <c r="O800" s="35">
        <f t="shared" si="112"/>
        <v>8.068736816476008</v>
      </c>
      <c r="P800" s="63">
        <f t="shared" si="113"/>
        <v>3.0499302917941673E-2</v>
      </c>
      <c r="Q800" s="35">
        <f t="shared" si="109"/>
        <v>0</v>
      </c>
      <c r="R800" s="35">
        <f t="shared" si="114"/>
        <v>0</v>
      </c>
      <c r="S800" s="35">
        <f t="shared" si="110"/>
        <v>8.068736816476008</v>
      </c>
    </row>
    <row r="801" spans="12:19" x14ac:dyDescent="0.25">
      <c r="L801" s="62">
        <v>7870</v>
      </c>
      <c r="M801" s="35">
        <f t="shared" si="108"/>
        <v>7870</v>
      </c>
      <c r="N801" s="35">
        <f t="shared" si="111"/>
        <v>0.89840182648401823</v>
      </c>
      <c r="O801" s="35">
        <f t="shared" si="112"/>
        <v>7.9755453951145379</v>
      </c>
      <c r="P801" s="63">
        <f t="shared" si="113"/>
        <v>3.0147045377002524E-2</v>
      </c>
      <c r="Q801" s="35">
        <f t="shared" si="109"/>
        <v>0</v>
      </c>
      <c r="R801" s="35">
        <f t="shared" si="114"/>
        <v>0</v>
      </c>
      <c r="S801" s="35">
        <f t="shared" si="110"/>
        <v>7.9755453951145379</v>
      </c>
    </row>
    <row r="802" spans="12:19" x14ac:dyDescent="0.25">
      <c r="L802" s="62">
        <v>7880</v>
      </c>
      <c r="M802" s="35">
        <f t="shared" si="108"/>
        <v>7880</v>
      </c>
      <c r="N802" s="35">
        <f t="shared" si="111"/>
        <v>0.8995433789954338</v>
      </c>
      <c r="O802" s="35">
        <f t="shared" si="112"/>
        <v>7.8824385164809589</v>
      </c>
      <c r="P802" s="63">
        <f t="shared" si="113"/>
        <v>2.9795107402102783E-2</v>
      </c>
      <c r="Q802" s="35">
        <f t="shared" si="109"/>
        <v>0</v>
      </c>
      <c r="R802" s="35">
        <f t="shared" si="114"/>
        <v>0</v>
      </c>
      <c r="S802" s="35">
        <f t="shared" si="110"/>
        <v>7.8824385164809589</v>
      </c>
    </row>
    <row r="803" spans="12:19" x14ac:dyDescent="0.25">
      <c r="L803" s="62">
        <v>7890</v>
      </c>
      <c r="M803" s="35">
        <f t="shared" si="108"/>
        <v>7890</v>
      </c>
      <c r="N803" s="35">
        <f t="shared" si="111"/>
        <v>0.90068493150684936</v>
      </c>
      <c r="O803" s="35">
        <f t="shared" si="112"/>
        <v>7.7894159967367251</v>
      </c>
      <c r="P803" s="63">
        <f t="shared" si="113"/>
        <v>2.9443488298344644E-2</v>
      </c>
      <c r="Q803" s="35">
        <f t="shared" si="109"/>
        <v>0</v>
      </c>
      <c r="R803" s="35">
        <f t="shared" si="114"/>
        <v>0</v>
      </c>
      <c r="S803" s="35">
        <f t="shared" si="110"/>
        <v>7.7894159967367251</v>
      </c>
    </row>
    <row r="804" spans="12:19" x14ac:dyDescent="0.25">
      <c r="L804" s="62">
        <v>7900</v>
      </c>
      <c r="M804" s="35">
        <f t="shared" si="108"/>
        <v>7900</v>
      </c>
      <c r="N804" s="35">
        <f t="shared" si="111"/>
        <v>0.90182648401826482</v>
      </c>
      <c r="O804" s="35">
        <f t="shared" si="112"/>
        <v>7.6964776526754237</v>
      </c>
      <c r="P804" s="63">
        <f t="shared" si="113"/>
        <v>2.9092187373219724E-2</v>
      </c>
      <c r="Q804" s="35">
        <f t="shared" si="109"/>
        <v>0</v>
      </c>
      <c r="R804" s="35">
        <f t="shared" si="114"/>
        <v>0</v>
      </c>
      <c r="S804" s="35">
        <f t="shared" si="110"/>
        <v>7.6964776526754237</v>
      </c>
    </row>
    <row r="805" spans="12:19" x14ac:dyDescent="0.25">
      <c r="L805" s="62">
        <v>7910</v>
      </c>
      <c r="M805" s="35">
        <f t="shared" si="108"/>
        <v>7910</v>
      </c>
      <c r="N805" s="35">
        <f t="shared" si="111"/>
        <v>0.90296803652968038</v>
      </c>
      <c r="O805" s="35">
        <f t="shared" si="112"/>
        <v>7.6036233017197485</v>
      </c>
      <c r="P805" s="63">
        <f t="shared" si="113"/>
        <v>2.8741203936597626E-2</v>
      </c>
      <c r="Q805" s="35">
        <f t="shared" si="109"/>
        <v>0</v>
      </c>
      <c r="R805" s="35">
        <f t="shared" si="114"/>
        <v>0</v>
      </c>
      <c r="S805" s="35">
        <f t="shared" si="110"/>
        <v>7.6036233017197485</v>
      </c>
    </row>
    <row r="806" spans="12:19" x14ac:dyDescent="0.25">
      <c r="L806" s="62">
        <v>7920</v>
      </c>
      <c r="M806" s="35">
        <f t="shared" si="108"/>
        <v>7920</v>
      </c>
      <c r="N806" s="35">
        <f t="shared" si="111"/>
        <v>0.90410958904109584</v>
      </c>
      <c r="O806" s="35">
        <f t="shared" si="112"/>
        <v>7.5108527619186827</v>
      </c>
      <c r="P806" s="63">
        <f t="shared" si="113"/>
        <v>2.8390537300715279E-2</v>
      </c>
      <c r="Q806" s="35">
        <f t="shared" si="109"/>
        <v>0</v>
      </c>
      <c r="R806" s="35">
        <f t="shared" si="114"/>
        <v>0</v>
      </c>
      <c r="S806" s="35">
        <f t="shared" si="110"/>
        <v>7.5108527619186827</v>
      </c>
    </row>
    <row r="807" spans="12:19" x14ac:dyDescent="0.25">
      <c r="L807" s="62">
        <v>7930</v>
      </c>
      <c r="M807" s="35">
        <f t="shared" si="108"/>
        <v>7930</v>
      </c>
      <c r="N807" s="35">
        <f t="shared" si="111"/>
        <v>0.90525114155251141</v>
      </c>
      <c r="O807" s="35">
        <f t="shared" si="112"/>
        <v>7.4181658519445008</v>
      </c>
      <c r="P807" s="63">
        <f t="shared" si="113"/>
        <v>2.8040186780165621E-2</v>
      </c>
      <c r="Q807" s="35">
        <f t="shared" si="109"/>
        <v>0</v>
      </c>
      <c r="R807" s="35">
        <f t="shared" si="114"/>
        <v>0</v>
      </c>
      <c r="S807" s="35">
        <f t="shared" si="110"/>
        <v>7.4181658519445008</v>
      </c>
    </row>
    <row r="808" spans="12:19" x14ac:dyDescent="0.25">
      <c r="L808" s="62">
        <v>7940</v>
      </c>
      <c r="M808" s="35">
        <f t="shared" si="108"/>
        <v>7940</v>
      </c>
      <c r="N808" s="35">
        <f t="shared" si="111"/>
        <v>0.90639269406392697</v>
      </c>
      <c r="O808" s="35">
        <f t="shared" si="112"/>
        <v>7.3255623910898331</v>
      </c>
      <c r="P808" s="63">
        <f t="shared" si="113"/>
        <v>2.7690151691886489E-2</v>
      </c>
      <c r="Q808" s="35">
        <f t="shared" si="109"/>
        <v>0</v>
      </c>
      <c r="R808" s="35">
        <f t="shared" si="114"/>
        <v>0</v>
      </c>
      <c r="S808" s="35">
        <f t="shared" si="110"/>
        <v>7.3255623910898331</v>
      </c>
    </row>
    <row r="809" spans="12:19" x14ac:dyDescent="0.25">
      <c r="L809" s="62">
        <v>7950</v>
      </c>
      <c r="M809" s="35">
        <f t="shared" si="108"/>
        <v>7950</v>
      </c>
      <c r="N809" s="35">
        <f t="shared" si="111"/>
        <v>0.90753424657534243</v>
      </c>
      <c r="O809" s="35">
        <f t="shared" si="112"/>
        <v>7.2330421992647862</v>
      </c>
      <c r="P809" s="63">
        <f t="shared" si="113"/>
        <v>2.7340431355149741E-2</v>
      </c>
      <c r="Q809" s="35">
        <f t="shared" si="109"/>
        <v>0</v>
      </c>
      <c r="R809" s="35">
        <f t="shared" si="114"/>
        <v>0</v>
      </c>
      <c r="S809" s="35">
        <f t="shared" si="110"/>
        <v>7.2330421992647862</v>
      </c>
    </row>
    <row r="810" spans="12:19" x14ac:dyDescent="0.25">
      <c r="L810" s="62">
        <v>7960</v>
      </c>
      <c r="M810" s="35">
        <f t="shared" si="108"/>
        <v>7960</v>
      </c>
      <c r="N810" s="35">
        <f t="shared" si="111"/>
        <v>0.908675799086758</v>
      </c>
      <c r="O810" s="35">
        <f t="shared" si="112"/>
        <v>7.1406050969939763</v>
      </c>
      <c r="P810" s="63">
        <f t="shared" si="113"/>
        <v>2.6991025091550047E-2</v>
      </c>
      <c r="Q810" s="35">
        <f t="shared" si="109"/>
        <v>0</v>
      </c>
      <c r="R810" s="35">
        <f t="shared" si="114"/>
        <v>0</v>
      </c>
      <c r="S810" s="35">
        <f t="shared" si="110"/>
        <v>7.1406050969939763</v>
      </c>
    </row>
    <row r="811" spans="12:19" x14ac:dyDescent="0.25">
      <c r="L811" s="62">
        <v>7970</v>
      </c>
      <c r="M811" s="35">
        <f t="shared" si="108"/>
        <v>7970</v>
      </c>
      <c r="N811" s="35">
        <f t="shared" si="111"/>
        <v>0.90981735159817356</v>
      </c>
      <c r="O811" s="35">
        <f t="shared" si="112"/>
        <v>7.0482509054138882</v>
      </c>
      <c r="P811" s="63">
        <f t="shared" si="113"/>
        <v>2.6641932224994891E-2</v>
      </c>
      <c r="Q811" s="35">
        <f t="shared" si="109"/>
        <v>0</v>
      </c>
      <c r="R811" s="35">
        <f t="shared" si="114"/>
        <v>0</v>
      </c>
      <c r="S811" s="35">
        <f t="shared" si="110"/>
        <v>7.0482509054138882</v>
      </c>
    </row>
    <row r="812" spans="12:19" x14ac:dyDescent="0.25">
      <c r="L812" s="62">
        <v>7980</v>
      </c>
      <c r="M812" s="35">
        <f t="shared" si="108"/>
        <v>7980</v>
      </c>
      <c r="N812" s="35">
        <f t="shared" si="111"/>
        <v>0.91095890410958902</v>
      </c>
      <c r="O812" s="35">
        <f t="shared" si="112"/>
        <v>6.9559794462697866</v>
      </c>
      <c r="P812" s="63">
        <f t="shared" si="113"/>
        <v>2.6293152081692917E-2</v>
      </c>
      <c r="Q812" s="35">
        <f t="shared" si="109"/>
        <v>0</v>
      </c>
      <c r="R812" s="35">
        <f t="shared" si="114"/>
        <v>0</v>
      </c>
      <c r="S812" s="35">
        <f t="shared" si="110"/>
        <v>6.9559794462697866</v>
      </c>
    </row>
    <row r="813" spans="12:19" x14ac:dyDescent="0.25">
      <c r="L813" s="62">
        <v>7990</v>
      </c>
      <c r="M813" s="35">
        <f t="shared" si="108"/>
        <v>7990</v>
      </c>
      <c r="N813" s="35">
        <f t="shared" si="111"/>
        <v>0.91210045662100458</v>
      </c>
      <c r="O813" s="35">
        <f t="shared" si="112"/>
        <v>6.8637905419129615</v>
      </c>
      <c r="P813" s="63">
        <f t="shared" si="113"/>
        <v>2.5944683990143491E-2</v>
      </c>
      <c r="Q813" s="35">
        <f t="shared" si="109"/>
        <v>0</v>
      </c>
      <c r="R813" s="35">
        <f t="shared" si="114"/>
        <v>0</v>
      </c>
      <c r="S813" s="35">
        <f t="shared" si="110"/>
        <v>6.8637905419129615</v>
      </c>
    </row>
    <row r="814" spans="12:19" x14ac:dyDescent="0.25">
      <c r="L814" s="62">
        <v>8000</v>
      </c>
      <c r="M814" s="35">
        <f t="shared" ref="M814:M877" si="115">IF(L814&gt;$B$8,$B$8,L814)</f>
        <v>8000</v>
      </c>
      <c r="N814" s="35">
        <f t="shared" si="111"/>
        <v>0.91324200913242004</v>
      </c>
      <c r="O814" s="35">
        <f t="shared" si="112"/>
        <v>6.7716840152979305</v>
      </c>
      <c r="P814" s="63">
        <f t="shared" si="113"/>
        <v>2.5596527281126158E-2</v>
      </c>
      <c r="Q814" s="35">
        <f t="shared" si="109"/>
        <v>0</v>
      </c>
      <c r="R814" s="35">
        <f t="shared" si="114"/>
        <v>0</v>
      </c>
      <c r="S814" s="35">
        <f t="shared" si="110"/>
        <v>6.7716840152979305</v>
      </c>
    </row>
    <row r="815" spans="12:19" x14ac:dyDescent="0.25">
      <c r="L815" s="62">
        <v>8010</v>
      </c>
      <c r="M815" s="35">
        <f t="shared" si="115"/>
        <v>8010</v>
      </c>
      <c r="N815" s="35">
        <f t="shared" si="111"/>
        <v>0.91438356164383561</v>
      </c>
      <c r="O815" s="35">
        <f t="shared" si="112"/>
        <v>6.679659689979685</v>
      </c>
      <c r="P815" s="63">
        <f t="shared" si="113"/>
        <v>2.52486812876902E-2</v>
      </c>
      <c r="Q815" s="35">
        <f t="shared" si="109"/>
        <v>0</v>
      </c>
      <c r="R815" s="35">
        <f t="shared" si="114"/>
        <v>0</v>
      </c>
      <c r="S815" s="35">
        <f t="shared" si="110"/>
        <v>6.679659689979685</v>
      </c>
    </row>
    <row r="816" spans="12:19" x14ac:dyDescent="0.25">
      <c r="L816" s="62">
        <v>8020</v>
      </c>
      <c r="M816" s="35">
        <f t="shared" si="115"/>
        <v>8020</v>
      </c>
      <c r="N816" s="35">
        <f t="shared" si="111"/>
        <v>0.91552511415525117</v>
      </c>
      <c r="O816" s="35">
        <f t="shared" si="112"/>
        <v>6.5877173901108064</v>
      </c>
      <c r="P816" s="63">
        <f t="shared" si="113"/>
        <v>2.490114534514376E-2</v>
      </c>
      <c r="Q816" s="35">
        <f t="shared" si="109"/>
        <v>0</v>
      </c>
      <c r="R816" s="35">
        <f t="shared" si="114"/>
        <v>0</v>
      </c>
      <c r="S816" s="35">
        <f t="shared" si="110"/>
        <v>6.5877173901108064</v>
      </c>
    </row>
    <row r="817" spans="12:19" x14ac:dyDescent="0.25">
      <c r="L817" s="62">
        <v>8030</v>
      </c>
      <c r="M817" s="35">
        <f t="shared" si="115"/>
        <v>8030</v>
      </c>
      <c r="N817" s="35">
        <f t="shared" si="111"/>
        <v>0.91666666666666663</v>
      </c>
      <c r="O817" s="35">
        <f t="shared" si="112"/>
        <v>6.4958569404387969</v>
      </c>
      <c r="P817" s="63">
        <f t="shared" si="113"/>
        <v>2.4553918791043738E-2</v>
      </c>
      <c r="Q817" s="35">
        <f t="shared" si="109"/>
        <v>0</v>
      </c>
      <c r="R817" s="35">
        <f t="shared" si="114"/>
        <v>0</v>
      </c>
      <c r="S817" s="35">
        <f t="shared" si="110"/>
        <v>6.4958569404387969</v>
      </c>
    </row>
    <row r="818" spans="12:19" x14ac:dyDescent="0.25">
      <c r="L818" s="62">
        <v>8040</v>
      </c>
      <c r="M818" s="35">
        <f t="shared" si="115"/>
        <v>8040</v>
      </c>
      <c r="N818" s="35">
        <f t="shared" si="111"/>
        <v>0.9178082191780822</v>
      </c>
      <c r="O818" s="35">
        <f t="shared" si="112"/>
        <v>6.4040781663031998</v>
      </c>
      <c r="P818" s="63">
        <f t="shared" si="113"/>
        <v>2.4207000965184911E-2</v>
      </c>
      <c r="Q818" s="35">
        <f t="shared" si="109"/>
        <v>0</v>
      </c>
      <c r="R818" s="35">
        <f t="shared" si="114"/>
        <v>0</v>
      </c>
      <c r="S818" s="35">
        <f t="shared" si="110"/>
        <v>6.4040781663031998</v>
      </c>
    </row>
    <row r="819" spans="12:19" x14ac:dyDescent="0.25">
      <c r="L819" s="62">
        <v>8050</v>
      </c>
      <c r="M819" s="35">
        <f t="shared" si="115"/>
        <v>8050</v>
      </c>
      <c r="N819" s="35">
        <f t="shared" si="111"/>
        <v>0.91894977168949776</v>
      </c>
      <c r="O819" s="35">
        <f t="shared" si="112"/>
        <v>6.312380893633013</v>
      </c>
      <c r="P819" s="63">
        <f t="shared" si="113"/>
        <v>2.3860391209590159E-2</v>
      </c>
      <c r="Q819" s="35">
        <f t="shared" si="109"/>
        <v>0</v>
      </c>
      <c r="R819" s="35">
        <f t="shared" si="114"/>
        <v>0</v>
      </c>
      <c r="S819" s="35">
        <f t="shared" si="110"/>
        <v>6.312380893633013</v>
      </c>
    </row>
    <row r="820" spans="12:19" x14ac:dyDescent="0.25">
      <c r="L820" s="62">
        <v>8060</v>
      </c>
      <c r="M820" s="35">
        <f t="shared" si="115"/>
        <v>8060</v>
      </c>
      <c r="N820" s="35">
        <f t="shared" si="111"/>
        <v>0.92009132420091322</v>
      </c>
      <c r="O820" s="35">
        <f t="shared" si="112"/>
        <v>6.2207649489439021</v>
      </c>
      <c r="P820" s="63">
        <f t="shared" si="113"/>
        <v>2.3514088868499927E-2</v>
      </c>
      <c r="Q820" s="35">
        <f t="shared" si="109"/>
        <v>0</v>
      </c>
      <c r="R820" s="35">
        <f t="shared" si="114"/>
        <v>0</v>
      </c>
      <c r="S820" s="35">
        <f t="shared" si="110"/>
        <v>6.2207649489439021</v>
      </c>
    </row>
    <row r="821" spans="12:19" x14ac:dyDescent="0.25">
      <c r="L821" s="62">
        <v>8070</v>
      </c>
      <c r="M821" s="35">
        <f t="shared" si="115"/>
        <v>8070</v>
      </c>
      <c r="N821" s="35">
        <f t="shared" si="111"/>
        <v>0.92123287671232879</v>
      </c>
      <c r="O821" s="35">
        <f t="shared" si="112"/>
        <v>6.1292301593354663</v>
      </c>
      <c r="P821" s="63">
        <f t="shared" si="113"/>
        <v>2.3168093288361891E-2</v>
      </c>
      <c r="Q821" s="35">
        <f t="shared" si="109"/>
        <v>0</v>
      </c>
      <c r="R821" s="35">
        <f t="shared" si="114"/>
        <v>0</v>
      </c>
      <c r="S821" s="35">
        <f t="shared" si="110"/>
        <v>6.1292301593354663</v>
      </c>
    </row>
    <row r="822" spans="12:19" x14ac:dyDescent="0.25">
      <c r="L822" s="62">
        <v>8080</v>
      </c>
      <c r="M822" s="35">
        <f t="shared" si="115"/>
        <v>8080</v>
      </c>
      <c r="N822" s="35">
        <f t="shared" si="111"/>
        <v>0.92237442922374424</v>
      </c>
      <c r="O822" s="35">
        <f t="shared" si="112"/>
        <v>6.037776352488625</v>
      </c>
      <c r="P822" s="63">
        <f t="shared" si="113"/>
        <v>2.282240381782108E-2</v>
      </c>
      <c r="Q822" s="35">
        <f t="shared" si="109"/>
        <v>0</v>
      </c>
      <c r="R822" s="35">
        <f t="shared" si="114"/>
        <v>0</v>
      </c>
      <c r="S822" s="35">
        <f t="shared" si="110"/>
        <v>6.037776352488625</v>
      </c>
    </row>
    <row r="823" spans="12:19" x14ac:dyDescent="0.25">
      <c r="L823" s="62">
        <v>8090</v>
      </c>
      <c r="M823" s="35">
        <f t="shared" si="115"/>
        <v>8090</v>
      </c>
      <c r="N823" s="35">
        <f t="shared" si="111"/>
        <v>0.92351598173515981</v>
      </c>
      <c r="O823" s="35">
        <f t="shared" si="112"/>
        <v>5.9464033566628283</v>
      </c>
      <c r="P823" s="63">
        <f t="shared" si="113"/>
        <v>2.2477019807709331E-2</v>
      </c>
      <c r="Q823" s="35">
        <f t="shared" si="109"/>
        <v>0</v>
      </c>
      <c r="R823" s="35">
        <f t="shared" si="114"/>
        <v>0</v>
      </c>
      <c r="S823" s="35">
        <f t="shared" si="110"/>
        <v>5.9464033566628283</v>
      </c>
    </row>
    <row r="824" spans="12:19" x14ac:dyDescent="0.25">
      <c r="L824" s="62">
        <v>8100</v>
      </c>
      <c r="M824" s="35">
        <f t="shared" si="115"/>
        <v>8100</v>
      </c>
      <c r="N824" s="35">
        <f t="shared" si="111"/>
        <v>0.92465753424657537</v>
      </c>
      <c r="O824" s="35">
        <f t="shared" si="112"/>
        <v>5.8551110006936185</v>
      </c>
      <c r="P824" s="63">
        <f t="shared" si="113"/>
        <v>2.2131940611036072E-2</v>
      </c>
      <c r="Q824" s="35">
        <f t="shared" si="109"/>
        <v>0</v>
      </c>
      <c r="R824" s="35">
        <f t="shared" si="114"/>
        <v>0</v>
      </c>
      <c r="S824" s="35">
        <f t="shared" si="110"/>
        <v>5.8551110006936185</v>
      </c>
    </row>
    <row r="825" spans="12:19" x14ac:dyDescent="0.25">
      <c r="L825" s="62">
        <v>8110</v>
      </c>
      <c r="M825" s="35">
        <f t="shared" si="115"/>
        <v>8110</v>
      </c>
      <c r="N825" s="35">
        <f t="shared" si="111"/>
        <v>0.92579908675799083</v>
      </c>
      <c r="O825" s="35">
        <f t="shared" si="112"/>
        <v>5.763899113989722</v>
      </c>
      <c r="P825" s="63">
        <f t="shared" si="113"/>
        <v>2.178716558297733E-2</v>
      </c>
      <c r="Q825" s="35">
        <f t="shared" si="109"/>
        <v>0</v>
      </c>
      <c r="R825" s="35">
        <f t="shared" si="114"/>
        <v>0</v>
      </c>
      <c r="S825" s="35">
        <f t="shared" si="110"/>
        <v>5.763899113989722</v>
      </c>
    </row>
    <row r="826" spans="12:19" x14ac:dyDescent="0.25">
      <c r="L826" s="62">
        <v>8120</v>
      </c>
      <c r="M826" s="35">
        <f t="shared" si="115"/>
        <v>8120</v>
      </c>
      <c r="N826" s="35">
        <f t="shared" si="111"/>
        <v>0.9269406392694064</v>
      </c>
      <c r="O826" s="35">
        <f t="shared" si="112"/>
        <v>5.6727675265306416</v>
      </c>
      <c r="P826" s="63">
        <f t="shared" si="113"/>
        <v>2.1442694080866631E-2</v>
      </c>
      <c r="Q826" s="35">
        <f t="shared" si="109"/>
        <v>0</v>
      </c>
      <c r="R826" s="35">
        <f t="shared" si="114"/>
        <v>0</v>
      </c>
      <c r="S826" s="35">
        <f t="shared" si="110"/>
        <v>5.6727675265306416</v>
      </c>
    </row>
    <row r="827" spans="12:19" x14ac:dyDescent="0.25">
      <c r="L827" s="62">
        <v>8130</v>
      </c>
      <c r="M827" s="35">
        <f t="shared" si="115"/>
        <v>8130</v>
      </c>
      <c r="N827" s="35">
        <f t="shared" si="111"/>
        <v>0.92808219178082196</v>
      </c>
      <c r="O827" s="35">
        <f t="shared" si="112"/>
        <v>5.5817160688638943</v>
      </c>
      <c r="P827" s="63">
        <f t="shared" si="113"/>
        <v>2.1098525464184559E-2</v>
      </c>
      <c r="Q827" s="35">
        <f t="shared" si="109"/>
        <v>0</v>
      </c>
      <c r="R827" s="35">
        <f t="shared" si="114"/>
        <v>0</v>
      </c>
      <c r="S827" s="35">
        <f t="shared" si="110"/>
        <v>5.5817160688638943</v>
      </c>
    </row>
    <row r="828" spans="12:19" x14ac:dyDescent="0.25">
      <c r="L828" s="62">
        <v>8140</v>
      </c>
      <c r="M828" s="35">
        <f t="shared" si="115"/>
        <v>8140</v>
      </c>
      <c r="N828" s="35">
        <f t="shared" si="111"/>
        <v>0.92922374429223742</v>
      </c>
      <c r="O828" s="35">
        <f t="shared" si="112"/>
        <v>5.4907445721025177</v>
      </c>
      <c r="P828" s="63">
        <f t="shared" si="113"/>
        <v>2.0754659094549321E-2</v>
      </c>
      <c r="Q828" s="35">
        <f t="shared" si="109"/>
        <v>0</v>
      </c>
      <c r="R828" s="35">
        <f t="shared" si="114"/>
        <v>0</v>
      </c>
      <c r="S828" s="35">
        <f t="shared" si="110"/>
        <v>5.4907445721025177</v>
      </c>
    </row>
    <row r="829" spans="12:19" x14ac:dyDescent="0.25">
      <c r="L829" s="62">
        <v>8150</v>
      </c>
      <c r="M829" s="35">
        <f t="shared" si="115"/>
        <v>8150</v>
      </c>
      <c r="N829" s="35">
        <f t="shared" si="111"/>
        <v>0.93036529680365299</v>
      </c>
      <c r="O829" s="35">
        <f t="shared" si="112"/>
        <v>5.3998528679224806</v>
      </c>
      <c r="P829" s="63">
        <f t="shared" si="113"/>
        <v>2.0411094335706981E-2</v>
      </c>
      <c r="Q829" s="35">
        <f t="shared" si="109"/>
        <v>0</v>
      </c>
      <c r="R829" s="35">
        <f t="shared" si="114"/>
        <v>0</v>
      </c>
      <c r="S829" s="35">
        <f t="shared" si="110"/>
        <v>5.3998528679224806</v>
      </c>
    </row>
    <row r="830" spans="12:19" x14ac:dyDescent="0.25">
      <c r="L830" s="62">
        <v>8160</v>
      </c>
      <c r="M830" s="35">
        <f t="shared" si="115"/>
        <v>8160</v>
      </c>
      <c r="N830" s="35">
        <f t="shared" si="111"/>
        <v>0.93150684931506844</v>
      </c>
      <c r="O830" s="35">
        <f t="shared" si="112"/>
        <v>5.3090407885600435</v>
      </c>
      <c r="P830" s="63">
        <f t="shared" si="113"/>
        <v>2.006783055352146E-2</v>
      </c>
      <c r="Q830" s="35">
        <f t="shared" si="109"/>
        <v>0</v>
      </c>
      <c r="R830" s="35">
        <f t="shared" si="114"/>
        <v>0</v>
      </c>
      <c r="S830" s="35">
        <f t="shared" si="110"/>
        <v>5.3090407885600435</v>
      </c>
    </row>
    <row r="831" spans="12:19" x14ac:dyDescent="0.25">
      <c r="L831" s="62">
        <v>8170</v>
      </c>
      <c r="M831" s="35">
        <f t="shared" si="115"/>
        <v>8170</v>
      </c>
      <c r="N831" s="35">
        <f t="shared" si="111"/>
        <v>0.93264840182648401</v>
      </c>
      <c r="O831" s="35">
        <f t="shared" si="112"/>
        <v>5.2183081668092912</v>
      </c>
      <c r="P831" s="63">
        <f t="shared" si="113"/>
        <v>1.9724867115965217E-2</v>
      </c>
      <c r="Q831" s="35">
        <f t="shared" si="109"/>
        <v>0</v>
      </c>
      <c r="R831" s="35">
        <f t="shared" si="114"/>
        <v>0</v>
      </c>
      <c r="S831" s="35">
        <f t="shared" si="110"/>
        <v>5.2183081668092912</v>
      </c>
    </row>
    <row r="832" spans="12:19" x14ac:dyDescent="0.25">
      <c r="L832" s="62">
        <v>8180</v>
      </c>
      <c r="M832" s="35">
        <f t="shared" si="115"/>
        <v>8180</v>
      </c>
      <c r="N832" s="35">
        <f t="shared" si="111"/>
        <v>0.93378995433789957</v>
      </c>
      <c r="O832" s="35">
        <f t="shared" si="112"/>
        <v>5.1276548360195742</v>
      </c>
      <c r="P832" s="63">
        <f t="shared" si="113"/>
        <v>1.9382203393109587E-2</v>
      </c>
      <c r="Q832" s="35">
        <f t="shared" si="109"/>
        <v>0</v>
      </c>
      <c r="R832" s="35">
        <f t="shared" si="114"/>
        <v>0</v>
      </c>
      <c r="S832" s="35">
        <f t="shared" si="110"/>
        <v>5.1276548360195742</v>
      </c>
    </row>
    <row r="833" spans="12:19" x14ac:dyDescent="0.25">
      <c r="L833" s="62">
        <v>8190</v>
      </c>
      <c r="M833" s="35">
        <f t="shared" si="115"/>
        <v>8190</v>
      </c>
      <c r="N833" s="35">
        <f t="shared" si="111"/>
        <v>0.93493150684931503</v>
      </c>
      <c r="O833" s="35">
        <f t="shared" si="112"/>
        <v>5.0370806300929862</v>
      </c>
      <c r="P833" s="63">
        <f t="shared" si="113"/>
        <v>1.9039838757115235E-2</v>
      </c>
      <c r="Q833" s="35">
        <f t="shared" si="109"/>
        <v>0</v>
      </c>
      <c r="R833" s="35">
        <f t="shared" si="114"/>
        <v>0</v>
      </c>
      <c r="S833" s="35">
        <f t="shared" si="110"/>
        <v>5.0370806300929862</v>
      </c>
    </row>
    <row r="834" spans="12:19" x14ac:dyDescent="0.25">
      <c r="L834" s="62">
        <v>8200</v>
      </c>
      <c r="M834" s="35">
        <f t="shared" si="115"/>
        <v>8200</v>
      </c>
      <c r="N834" s="35">
        <f t="shared" si="111"/>
        <v>0.9360730593607306</v>
      </c>
      <c r="O834" s="35">
        <f t="shared" si="112"/>
        <v>4.946585383481807</v>
      </c>
      <c r="P834" s="63">
        <f t="shared" si="113"/>
        <v>1.8697772582222494E-2</v>
      </c>
      <c r="Q834" s="35">
        <f t="shared" si="109"/>
        <v>0</v>
      </c>
      <c r="R834" s="35">
        <f t="shared" si="114"/>
        <v>0</v>
      </c>
      <c r="S834" s="35">
        <f t="shared" si="110"/>
        <v>4.946585383481807</v>
      </c>
    </row>
    <row r="835" spans="12:19" x14ac:dyDescent="0.25">
      <c r="L835" s="62">
        <v>8210</v>
      </c>
      <c r="M835" s="35">
        <f t="shared" si="115"/>
        <v>8210</v>
      </c>
      <c r="N835" s="35">
        <f t="shared" si="111"/>
        <v>0.93721461187214616</v>
      </c>
      <c r="O835" s="35">
        <f t="shared" si="112"/>
        <v>4.8561689311860956</v>
      </c>
      <c r="P835" s="63">
        <f t="shared" si="113"/>
        <v>1.8356004244742263E-2</v>
      </c>
      <c r="Q835" s="35">
        <f t="shared" si="109"/>
        <v>0</v>
      </c>
      <c r="R835" s="35">
        <f t="shared" si="114"/>
        <v>0</v>
      </c>
      <c r="S835" s="35">
        <f t="shared" si="110"/>
        <v>4.8561689311860956</v>
      </c>
    </row>
    <row r="836" spans="12:19" x14ac:dyDescent="0.25">
      <c r="L836" s="62">
        <v>8220</v>
      </c>
      <c r="M836" s="35">
        <f t="shared" si="115"/>
        <v>8220</v>
      </c>
      <c r="N836" s="35">
        <f t="shared" si="111"/>
        <v>0.93835616438356162</v>
      </c>
      <c r="O836" s="35">
        <f t="shared" si="112"/>
        <v>4.7658311087511613</v>
      </c>
      <c r="P836" s="63">
        <f t="shared" si="113"/>
        <v>1.8014533123046461E-2</v>
      </c>
      <c r="Q836" s="35">
        <f t="shared" si="109"/>
        <v>0</v>
      </c>
      <c r="R836" s="35">
        <f t="shared" si="114"/>
        <v>0</v>
      </c>
      <c r="S836" s="35">
        <f t="shared" si="110"/>
        <v>4.7658311087511613</v>
      </c>
    </row>
    <row r="837" spans="12:19" x14ac:dyDescent="0.25">
      <c r="L837" s="62">
        <v>8230</v>
      </c>
      <c r="M837" s="35">
        <f t="shared" si="115"/>
        <v>8230</v>
      </c>
      <c r="N837" s="35">
        <f t="shared" si="111"/>
        <v>0.93949771689497719</v>
      </c>
      <c r="O837" s="35">
        <f t="shared" si="112"/>
        <v>4.6755717522651592</v>
      </c>
      <c r="P837" s="63">
        <f t="shared" si="113"/>
        <v>1.7673358597558919E-2</v>
      </c>
      <c r="Q837" s="35">
        <f t="shared" si="109"/>
        <v>0</v>
      </c>
      <c r="R837" s="35">
        <f t="shared" si="114"/>
        <v>0</v>
      </c>
      <c r="S837" s="35">
        <f t="shared" si="110"/>
        <v>4.6755717522651592</v>
      </c>
    </row>
    <row r="838" spans="12:19" x14ac:dyDescent="0.25">
      <c r="L838" s="62">
        <v>8240</v>
      </c>
      <c r="M838" s="35">
        <f t="shared" si="115"/>
        <v>8240</v>
      </c>
      <c r="N838" s="35">
        <f t="shared" si="111"/>
        <v>0.94063926940639264</v>
      </c>
      <c r="O838" s="35">
        <f t="shared" si="112"/>
        <v>4.5853906983565311</v>
      </c>
      <c r="P838" s="63">
        <f t="shared" si="113"/>
        <v>1.7332480050745724E-2</v>
      </c>
      <c r="Q838" s="35">
        <f t="shared" si="109"/>
        <v>0</v>
      </c>
      <c r="R838" s="35">
        <f t="shared" si="114"/>
        <v>0</v>
      </c>
      <c r="S838" s="35">
        <f t="shared" si="110"/>
        <v>4.5853906983565311</v>
      </c>
    </row>
    <row r="839" spans="12:19" x14ac:dyDescent="0.25">
      <c r="L839" s="62">
        <v>8250</v>
      </c>
      <c r="M839" s="35">
        <f t="shared" si="115"/>
        <v>8250</v>
      </c>
      <c r="N839" s="35">
        <f t="shared" si="111"/>
        <v>0.94178082191780821</v>
      </c>
      <c r="O839" s="35">
        <f t="shared" si="112"/>
        <v>4.4952877841916887</v>
      </c>
      <c r="P839" s="63">
        <f t="shared" si="113"/>
        <v>1.6991896867106449E-2</v>
      </c>
      <c r="Q839" s="35">
        <f t="shared" si="109"/>
        <v>0</v>
      </c>
      <c r="R839" s="35">
        <f t="shared" si="114"/>
        <v>0</v>
      </c>
      <c r="S839" s="35">
        <f t="shared" si="110"/>
        <v>4.4952877841916887</v>
      </c>
    </row>
    <row r="840" spans="12:19" x14ac:dyDescent="0.25">
      <c r="L840" s="62">
        <v>8260</v>
      </c>
      <c r="M840" s="35">
        <f t="shared" si="115"/>
        <v>8260</v>
      </c>
      <c r="N840" s="35">
        <f t="shared" si="111"/>
        <v>0.94292237442922378</v>
      </c>
      <c r="O840" s="35">
        <f t="shared" si="112"/>
        <v>4.4052628474725131</v>
      </c>
      <c r="P840" s="63">
        <f t="shared" si="113"/>
        <v>1.6651608433164711E-2</v>
      </c>
      <c r="Q840" s="35">
        <f t="shared" si="109"/>
        <v>0</v>
      </c>
      <c r="R840" s="35">
        <f t="shared" si="114"/>
        <v>0</v>
      </c>
      <c r="S840" s="35">
        <f t="shared" si="110"/>
        <v>4.4052628474725131</v>
      </c>
    </row>
    <row r="841" spans="12:19" x14ac:dyDescent="0.25">
      <c r="L841" s="62">
        <v>8270</v>
      </c>
      <c r="M841" s="35">
        <f t="shared" si="115"/>
        <v>8270</v>
      </c>
      <c r="N841" s="35">
        <f t="shared" si="111"/>
        <v>0.94406392694063923</v>
      </c>
      <c r="O841" s="35">
        <f t="shared" si="112"/>
        <v>4.3153157264339796</v>
      </c>
      <c r="P841" s="63">
        <f t="shared" si="113"/>
        <v>1.6311614137459185E-2</v>
      </c>
      <c r="Q841" s="35">
        <f t="shared" si="109"/>
        <v>0</v>
      </c>
      <c r="R841" s="35">
        <f t="shared" si="114"/>
        <v>0</v>
      </c>
      <c r="S841" s="35">
        <f t="shared" si="110"/>
        <v>4.3153157264339796</v>
      </c>
    </row>
    <row r="842" spans="12:19" x14ac:dyDescent="0.25">
      <c r="L842" s="62">
        <v>8280</v>
      </c>
      <c r="M842" s="35">
        <f t="shared" si="115"/>
        <v>8280</v>
      </c>
      <c r="N842" s="35">
        <f t="shared" si="111"/>
        <v>0.9452054794520548</v>
      </c>
      <c r="O842" s="35">
        <f t="shared" si="112"/>
        <v>4.2254462598417755</v>
      </c>
      <c r="P842" s="63">
        <f t="shared" si="113"/>
        <v>1.5971913370534607E-2</v>
      </c>
      <c r="Q842" s="35">
        <f t="shared" si="109"/>
        <v>0</v>
      </c>
      <c r="R842" s="35">
        <f t="shared" si="114"/>
        <v>0</v>
      </c>
      <c r="S842" s="35">
        <f t="shared" si="110"/>
        <v>4.2254462598417755</v>
      </c>
    </row>
    <row r="843" spans="12:19" x14ac:dyDescent="0.25">
      <c r="L843" s="62">
        <v>8290</v>
      </c>
      <c r="M843" s="35">
        <f t="shared" si="115"/>
        <v>8290</v>
      </c>
      <c r="N843" s="35">
        <f t="shared" si="111"/>
        <v>0.94634703196347036</v>
      </c>
      <c r="O843" s="35">
        <f t="shared" si="112"/>
        <v>4.1356542869898938</v>
      </c>
      <c r="P843" s="63">
        <f t="shared" si="113"/>
        <v>1.5632505524932672E-2</v>
      </c>
      <c r="Q843" s="35">
        <f t="shared" si="109"/>
        <v>0</v>
      </c>
      <c r="R843" s="35">
        <f t="shared" si="114"/>
        <v>0</v>
      </c>
      <c r="S843" s="35">
        <f t="shared" si="110"/>
        <v>4.1356542869898938</v>
      </c>
    </row>
    <row r="844" spans="12:19" x14ac:dyDescent="0.25">
      <c r="L844" s="62">
        <v>8300</v>
      </c>
      <c r="M844" s="35">
        <f t="shared" si="115"/>
        <v>8300</v>
      </c>
      <c r="N844" s="35">
        <f t="shared" si="111"/>
        <v>0.94748858447488582</v>
      </c>
      <c r="O844" s="35">
        <f t="shared" si="112"/>
        <v>4.0459396476983107</v>
      </c>
      <c r="P844" s="63">
        <f t="shared" si="113"/>
        <v>1.529338999518326E-2</v>
      </c>
      <c r="Q844" s="35">
        <f t="shared" si="109"/>
        <v>0</v>
      </c>
      <c r="R844" s="35">
        <f t="shared" si="114"/>
        <v>0</v>
      </c>
      <c r="S844" s="35">
        <f t="shared" si="110"/>
        <v>4.0459396476983107</v>
      </c>
    </row>
    <row r="845" spans="12:19" x14ac:dyDescent="0.25">
      <c r="L845" s="62">
        <v>8310</v>
      </c>
      <c r="M845" s="35">
        <f t="shared" si="115"/>
        <v>8310</v>
      </c>
      <c r="N845" s="35">
        <f t="shared" si="111"/>
        <v>0.94863013698630139</v>
      </c>
      <c r="O845" s="35">
        <f t="shared" si="112"/>
        <v>3.956302182310552</v>
      </c>
      <c r="P845" s="63">
        <f t="shared" si="113"/>
        <v>1.4954566177795225E-2</v>
      </c>
      <c r="Q845" s="35">
        <f t="shared" si="109"/>
        <v>0</v>
      </c>
      <c r="R845" s="35">
        <f t="shared" si="114"/>
        <v>0</v>
      </c>
      <c r="S845" s="35">
        <f t="shared" si="110"/>
        <v>3.956302182310552</v>
      </c>
    </row>
    <row r="846" spans="12:19" x14ac:dyDescent="0.25">
      <c r="L846" s="62">
        <v>8320</v>
      </c>
      <c r="M846" s="35">
        <f t="shared" si="115"/>
        <v>8320</v>
      </c>
      <c r="N846" s="35">
        <f t="shared" si="111"/>
        <v>0.94977168949771684</v>
      </c>
      <c r="O846" s="35">
        <f t="shared" si="112"/>
        <v>3.866741731691425</v>
      </c>
      <c r="P846" s="63">
        <f t="shared" si="113"/>
        <v>1.4616033471247847E-2</v>
      </c>
      <c r="Q846" s="35">
        <f t="shared" ref="Q846:Q891" si="116">IF(M846&lt;=$B$57,$B$50,0)</f>
        <v>0</v>
      </c>
      <c r="R846" s="35">
        <f t="shared" si="114"/>
        <v>0</v>
      </c>
      <c r="S846" s="35">
        <f t="shared" ref="S846:S891" si="117">IF(O846&gt;$B$47,$B$47,O846)</f>
        <v>3.866741731691425</v>
      </c>
    </row>
    <row r="847" spans="12:19" x14ac:dyDescent="0.25">
      <c r="L847" s="62">
        <v>8330</v>
      </c>
      <c r="M847" s="35">
        <f t="shared" si="115"/>
        <v>8330</v>
      </c>
      <c r="N847" s="35">
        <f t="shared" ref="N847:N890" si="118">M847/$B$8</f>
        <v>0.95091324200913241</v>
      </c>
      <c r="O847" s="35">
        <f t="shared" ref="O847:O891" si="119">P847*$B$5</f>
        <v>3.777258137224675</v>
      </c>
      <c r="P847" s="63">
        <f t="shared" ref="P847:P891" si="120">IF(N847=1,0,1-$I$9*N847^$I$8)</f>
        <v>1.4277791275981944E-2</v>
      </c>
      <c r="Q847" s="35">
        <f t="shared" si="116"/>
        <v>0</v>
      </c>
      <c r="R847" s="35">
        <f t="shared" ref="R847:R891" si="121">Q847*$B$5</f>
        <v>0</v>
      </c>
      <c r="S847" s="35">
        <f t="shared" si="117"/>
        <v>3.777258137224675</v>
      </c>
    </row>
    <row r="848" spans="12:19" x14ac:dyDescent="0.25">
      <c r="L848" s="62">
        <v>8340</v>
      </c>
      <c r="M848" s="35">
        <f t="shared" si="115"/>
        <v>8340</v>
      </c>
      <c r="N848" s="35">
        <f t="shared" si="118"/>
        <v>0.95205479452054798</v>
      </c>
      <c r="O848" s="35">
        <f t="shared" si="119"/>
        <v>3.6878512408106903</v>
      </c>
      <c r="P848" s="63">
        <f t="shared" si="120"/>
        <v>1.3939838994391218E-2</v>
      </c>
      <c r="Q848" s="35">
        <f t="shared" si="116"/>
        <v>0</v>
      </c>
      <c r="R848" s="35">
        <f t="shared" si="121"/>
        <v>0</v>
      </c>
      <c r="S848" s="35">
        <f t="shared" si="117"/>
        <v>3.6878512408106903</v>
      </c>
    </row>
    <row r="849" spans="12:19" x14ac:dyDescent="0.25">
      <c r="L849" s="62">
        <v>8350</v>
      </c>
      <c r="M849" s="35">
        <f t="shared" si="115"/>
        <v>8350</v>
      </c>
      <c r="N849" s="35">
        <f t="shared" si="118"/>
        <v>0.95319634703196343</v>
      </c>
      <c r="O849" s="35">
        <f t="shared" si="119"/>
        <v>3.5985208848641248</v>
      </c>
      <c r="P849" s="63">
        <f t="shared" si="120"/>
        <v>1.3602176030813262E-2</v>
      </c>
      <c r="Q849" s="35">
        <f t="shared" si="116"/>
        <v>0</v>
      </c>
      <c r="R849" s="35">
        <f t="shared" si="121"/>
        <v>0</v>
      </c>
      <c r="S849" s="35">
        <f t="shared" si="117"/>
        <v>3.5985208848641248</v>
      </c>
    </row>
    <row r="850" spans="12:19" x14ac:dyDescent="0.25">
      <c r="L850" s="62">
        <v>8360</v>
      </c>
      <c r="M850" s="35">
        <f t="shared" si="115"/>
        <v>8360</v>
      </c>
      <c r="N850" s="35">
        <f t="shared" si="118"/>
        <v>0.954337899543379</v>
      </c>
      <c r="O850" s="35">
        <f t="shared" si="119"/>
        <v>3.5092669123117246</v>
      </c>
      <c r="P850" s="63">
        <f t="shared" si="120"/>
        <v>1.3264801791521341E-2</v>
      </c>
      <c r="Q850" s="35">
        <f t="shared" si="116"/>
        <v>0</v>
      </c>
      <c r="R850" s="35">
        <f t="shared" si="121"/>
        <v>0</v>
      </c>
      <c r="S850" s="35">
        <f t="shared" si="117"/>
        <v>3.5092669123117246</v>
      </c>
    </row>
    <row r="851" spans="12:19" x14ac:dyDescent="0.25">
      <c r="L851" s="62">
        <v>8370</v>
      </c>
      <c r="M851" s="35">
        <f t="shared" si="115"/>
        <v>8370</v>
      </c>
      <c r="N851" s="35">
        <f t="shared" si="118"/>
        <v>0.95547945205479456</v>
      </c>
      <c r="O851" s="35">
        <f t="shared" si="119"/>
        <v>3.4200891665899773</v>
      </c>
      <c r="P851" s="63">
        <f t="shared" si="120"/>
        <v>1.2927715684715513E-2</v>
      </c>
      <c r="Q851" s="35">
        <f t="shared" si="116"/>
        <v>0</v>
      </c>
      <c r="R851" s="35">
        <f t="shared" si="121"/>
        <v>0</v>
      </c>
      <c r="S851" s="35">
        <f t="shared" si="117"/>
        <v>3.4200891665899773</v>
      </c>
    </row>
    <row r="852" spans="12:19" x14ac:dyDescent="0.25">
      <c r="L852" s="62">
        <v>8380</v>
      </c>
      <c r="M852" s="35">
        <f t="shared" si="115"/>
        <v>8380</v>
      </c>
      <c r="N852" s="35">
        <f t="shared" si="118"/>
        <v>0.95662100456621002</v>
      </c>
      <c r="O852" s="35">
        <f t="shared" si="119"/>
        <v>3.3309874916428512</v>
      </c>
      <c r="P852" s="63">
        <f t="shared" si="120"/>
        <v>1.2590917120514078E-2</v>
      </c>
      <c r="Q852" s="35">
        <f t="shared" si="116"/>
        <v>0</v>
      </c>
      <c r="R852" s="35">
        <f t="shared" si="121"/>
        <v>0</v>
      </c>
      <c r="S852" s="35">
        <f t="shared" si="117"/>
        <v>3.3309874916428512</v>
      </c>
    </row>
    <row r="853" spans="12:19" x14ac:dyDescent="0.25">
      <c r="L853" s="62">
        <v>8390</v>
      </c>
      <c r="M853" s="35">
        <f t="shared" si="115"/>
        <v>8390</v>
      </c>
      <c r="N853" s="35">
        <f t="shared" si="118"/>
        <v>0.95776255707762559</v>
      </c>
      <c r="O853" s="35">
        <f t="shared" si="119"/>
        <v>3.2419617319195919</v>
      </c>
      <c r="P853" s="63">
        <f t="shared" si="120"/>
        <v>1.2254405510945254E-2</v>
      </c>
      <c r="Q853" s="35">
        <f t="shared" si="116"/>
        <v>0</v>
      </c>
      <c r="R853" s="35">
        <f t="shared" si="121"/>
        <v>0</v>
      </c>
      <c r="S853" s="35">
        <f t="shared" si="117"/>
        <v>3.2419617319195919</v>
      </c>
    </row>
    <row r="854" spans="12:19" x14ac:dyDescent="0.25">
      <c r="L854" s="62">
        <v>8400</v>
      </c>
      <c r="M854" s="35">
        <f t="shared" si="115"/>
        <v>8400</v>
      </c>
      <c r="N854" s="35">
        <f t="shared" si="118"/>
        <v>0.95890410958904104</v>
      </c>
      <c r="O854" s="35">
        <f t="shared" si="119"/>
        <v>3.1530117323724327</v>
      </c>
      <c r="P854" s="63">
        <f t="shared" si="120"/>
        <v>1.1918180269938516E-2</v>
      </c>
      <c r="Q854" s="35">
        <f t="shared" si="116"/>
        <v>0</v>
      </c>
      <c r="R854" s="35">
        <f t="shared" si="121"/>
        <v>0</v>
      </c>
      <c r="S854" s="35">
        <f t="shared" si="117"/>
        <v>3.1530117323724327</v>
      </c>
    </row>
    <row r="855" spans="12:19" x14ac:dyDescent="0.25">
      <c r="L855" s="62">
        <v>8410</v>
      </c>
      <c r="M855" s="35">
        <f t="shared" si="115"/>
        <v>8410</v>
      </c>
      <c r="N855" s="35">
        <f t="shared" si="118"/>
        <v>0.96004566210045661</v>
      </c>
      <c r="O855" s="35">
        <f t="shared" si="119"/>
        <v>3.0641373384543895</v>
      </c>
      <c r="P855" s="63">
        <f t="shared" si="120"/>
        <v>1.1582240813316269E-2</v>
      </c>
      <c r="Q855" s="35">
        <f t="shared" si="116"/>
        <v>0</v>
      </c>
      <c r="R855" s="35">
        <f t="shared" si="121"/>
        <v>0</v>
      </c>
      <c r="S855" s="35">
        <f t="shared" si="117"/>
        <v>3.0641373384543895</v>
      </c>
    </row>
    <row r="856" spans="12:19" x14ac:dyDescent="0.25">
      <c r="L856" s="62">
        <v>8420</v>
      </c>
      <c r="M856" s="35">
        <f t="shared" si="115"/>
        <v>8420</v>
      </c>
      <c r="N856" s="35">
        <f t="shared" si="118"/>
        <v>0.96118721461187218</v>
      </c>
      <c r="O856" s="35">
        <f t="shared" si="119"/>
        <v>2.9753383961171478</v>
      </c>
      <c r="P856" s="63">
        <f t="shared" si="120"/>
        <v>1.1246586558785854E-2</v>
      </c>
      <c r="Q856" s="35">
        <f t="shared" si="116"/>
        <v>0</v>
      </c>
      <c r="R856" s="35">
        <f t="shared" si="121"/>
        <v>0</v>
      </c>
      <c r="S856" s="35">
        <f t="shared" si="117"/>
        <v>2.9753383961171478</v>
      </c>
    </row>
    <row r="857" spans="12:19" x14ac:dyDescent="0.25">
      <c r="L857" s="62">
        <v>8430</v>
      </c>
      <c r="M857" s="35">
        <f t="shared" si="115"/>
        <v>8430</v>
      </c>
      <c r="N857" s="35">
        <f t="shared" si="118"/>
        <v>0.96232876712328763</v>
      </c>
      <c r="O857" s="35">
        <f t="shared" si="119"/>
        <v>2.8866147518086831</v>
      </c>
      <c r="P857" s="63">
        <f t="shared" si="120"/>
        <v>1.0911216925930556E-2</v>
      </c>
      <c r="Q857" s="35">
        <f t="shared" si="116"/>
        <v>0</v>
      </c>
      <c r="R857" s="35">
        <f t="shared" si="121"/>
        <v>0</v>
      </c>
      <c r="S857" s="35">
        <f t="shared" si="117"/>
        <v>2.8866147518086831</v>
      </c>
    </row>
    <row r="858" spans="12:19" x14ac:dyDescent="0.25">
      <c r="L858" s="62">
        <v>8440</v>
      </c>
      <c r="M858" s="35">
        <f t="shared" si="115"/>
        <v>8440</v>
      </c>
      <c r="N858" s="35">
        <f t="shared" si="118"/>
        <v>0.9634703196347032</v>
      </c>
      <c r="O858" s="35">
        <f t="shared" si="119"/>
        <v>2.7979662524711748</v>
      </c>
      <c r="P858" s="63">
        <f t="shared" si="120"/>
        <v>1.0576131336201722E-2</v>
      </c>
      <c r="Q858" s="35">
        <f t="shared" si="116"/>
        <v>0</v>
      </c>
      <c r="R858" s="35">
        <f t="shared" si="121"/>
        <v>0</v>
      </c>
      <c r="S858" s="35">
        <f t="shared" si="117"/>
        <v>2.7979662524711748</v>
      </c>
    </row>
    <row r="859" spans="12:19" x14ac:dyDescent="0.25">
      <c r="L859" s="62">
        <v>8450</v>
      </c>
      <c r="M859" s="35">
        <f t="shared" si="115"/>
        <v>8450</v>
      </c>
      <c r="N859" s="35">
        <f t="shared" si="118"/>
        <v>0.96461187214611877</v>
      </c>
      <c r="O859" s="35">
        <f t="shared" si="119"/>
        <v>2.7093927455388633</v>
      </c>
      <c r="P859" s="63">
        <f t="shared" si="120"/>
        <v>1.0241329212910655E-2</v>
      </c>
      <c r="Q859" s="35">
        <f t="shared" si="116"/>
        <v>0</v>
      </c>
      <c r="R859" s="35">
        <f t="shared" si="121"/>
        <v>0</v>
      </c>
      <c r="S859" s="35">
        <f t="shared" si="117"/>
        <v>2.7093927455388633</v>
      </c>
    </row>
    <row r="860" spans="12:19" x14ac:dyDescent="0.25">
      <c r="L860" s="62">
        <v>8460</v>
      </c>
      <c r="M860" s="35">
        <f t="shared" si="115"/>
        <v>8460</v>
      </c>
      <c r="N860" s="35">
        <f t="shared" si="118"/>
        <v>0.96575342465753422</v>
      </c>
      <c r="O860" s="35">
        <f t="shared" si="119"/>
        <v>2.6208940789358763</v>
      </c>
      <c r="P860" s="63">
        <f t="shared" si="120"/>
        <v>9.9068099812203991E-3</v>
      </c>
      <c r="Q860" s="35">
        <f t="shared" si="116"/>
        <v>0</v>
      </c>
      <c r="R860" s="35">
        <f t="shared" si="121"/>
        <v>0</v>
      </c>
      <c r="S860" s="35">
        <f t="shared" si="117"/>
        <v>2.6208940789358763</v>
      </c>
    </row>
    <row r="861" spans="12:19" x14ac:dyDescent="0.25">
      <c r="L861" s="62">
        <v>8470</v>
      </c>
      <c r="M861" s="35">
        <f t="shared" si="115"/>
        <v>8470</v>
      </c>
      <c r="N861" s="35">
        <f t="shared" si="118"/>
        <v>0.96689497716894979</v>
      </c>
      <c r="O861" s="35">
        <f t="shared" si="119"/>
        <v>2.5324701010739363</v>
      </c>
      <c r="P861" s="63">
        <f t="shared" si="120"/>
        <v>9.5725730681370802E-3</v>
      </c>
      <c r="Q861" s="35">
        <f t="shared" si="116"/>
        <v>0</v>
      </c>
      <c r="R861" s="35">
        <f t="shared" si="121"/>
        <v>0</v>
      </c>
      <c r="S861" s="35">
        <f t="shared" si="117"/>
        <v>2.5324701010739363</v>
      </c>
    </row>
    <row r="862" spans="12:19" x14ac:dyDescent="0.25">
      <c r="L862" s="62">
        <v>8480</v>
      </c>
      <c r="M862" s="35">
        <f t="shared" si="115"/>
        <v>8480</v>
      </c>
      <c r="N862" s="35">
        <f t="shared" si="118"/>
        <v>0.96803652968036524</v>
      </c>
      <c r="O862" s="35">
        <f t="shared" si="119"/>
        <v>2.4441206608504249</v>
      </c>
      <c r="P862" s="63">
        <f t="shared" si="120"/>
        <v>9.2386179025025772E-3</v>
      </c>
      <c r="Q862" s="35">
        <f t="shared" si="116"/>
        <v>0</v>
      </c>
      <c r="R862" s="35">
        <f t="shared" si="121"/>
        <v>0</v>
      </c>
      <c r="S862" s="35">
        <f t="shared" si="117"/>
        <v>2.4441206608504249</v>
      </c>
    </row>
    <row r="863" spans="12:19" x14ac:dyDescent="0.25">
      <c r="L863" s="62">
        <v>8490</v>
      </c>
      <c r="M863" s="35">
        <f t="shared" si="115"/>
        <v>8490</v>
      </c>
      <c r="N863" s="35">
        <f t="shared" si="118"/>
        <v>0.96917808219178081</v>
      </c>
      <c r="O863" s="35">
        <f t="shared" si="119"/>
        <v>2.3558456076462062</v>
      </c>
      <c r="P863" s="63">
        <f t="shared" si="120"/>
        <v>8.9049439149863074E-3</v>
      </c>
      <c r="Q863" s="35">
        <f t="shared" si="116"/>
        <v>0</v>
      </c>
      <c r="R863" s="35">
        <f t="shared" si="121"/>
        <v>0</v>
      </c>
      <c r="S863" s="35">
        <f t="shared" si="117"/>
        <v>2.3558456076462062</v>
      </c>
    </row>
    <row r="864" spans="12:19" x14ac:dyDescent="0.25">
      <c r="L864" s="62">
        <v>8500</v>
      </c>
      <c r="M864" s="35">
        <f t="shared" si="115"/>
        <v>8500</v>
      </c>
      <c r="N864" s="35">
        <f t="shared" si="118"/>
        <v>0.97031963470319638</v>
      </c>
      <c r="O864" s="35">
        <f t="shared" si="119"/>
        <v>2.2676447913233968</v>
      </c>
      <c r="P864" s="63">
        <f t="shared" si="120"/>
        <v>8.5715505380767887E-3</v>
      </c>
      <c r="Q864" s="35">
        <f t="shared" si="116"/>
        <v>0</v>
      </c>
      <c r="R864" s="35">
        <f t="shared" si="121"/>
        <v>0</v>
      </c>
      <c r="S864" s="35">
        <f t="shared" si="117"/>
        <v>2.2676447913233968</v>
      </c>
    </row>
    <row r="865" spans="12:19" x14ac:dyDescent="0.25">
      <c r="L865" s="62">
        <v>8510</v>
      </c>
      <c r="M865" s="35">
        <f t="shared" si="115"/>
        <v>8510</v>
      </c>
      <c r="N865" s="35">
        <f t="shared" si="118"/>
        <v>0.97146118721461183</v>
      </c>
      <c r="O865" s="35">
        <f t="shared" si="119"/>
        <v>2.1795180622233974</v>
      </c>
      <c r="P865" s="63">
        <f t="shared" si="120"/>
        <v>8.2384372060742006E-3</v>
      </c>
      <c r="Q865" s="35">
        <f t="shared" si="116"/>
        <v>0</v>
      </c>
      <c r="R865" s="35">
        <f t="shared" si="121"/>
        <v>0</v>
      </c>
      <c r="S865" s="35">
        <f t="shared" si="117"/>
        <v>2.1795180622233974</v>
      </c>
    </row>
    <row r="866" spans="12:19" x14ac:dyDescent="0.25">
      <c r="L866" s="62">
        <v>8520</v>
      </c>
      <c r="M866" s="35">
        <f t="shared" si="115"/>
        <v>8520</v>
      </c>
      <c r="N866" s="35">
        <f t="shared" si="118"/>
        <v>0.9726027397260274</v>
      </c>
      <c r="O866" s="35">
        <f t="shared" si="119"/>
        <v>2.0914652711646884</v>
      </c>
      <c r="P866" s="63">
        <f t="shared" si="120"/>
        <v>7.9056033550820581E-3</v>
      </c>
      <c r="Q866" s="35">
        <f t="shared" si="116"/>
        <v>0</v>
      </c>
      <c r="R866" s="35">
        <f t="shared" si="121"/>
        <v>0</v>
      </c>
      <c r="S866" s="35">
        <f t="shared" si="117"/>
        <v>2.0914652711646884</v>
      </c>
    </row>
    <row r="867" spans="12:19" x14ac:dyDescent="0.25">
      <c r="L867" s="62">
        <v>8530</v>
      </c>
      <c r="M867" s="35">
        <f t="shared" si="115"/>
        <v>8530</v>
      </c>
      <c r="N867" s="35">
        <f t="shared" si="118"/>
        <v>0.97374429223744297</v>
      </c>
      <c r="O867" s="35">
        <f t="shared" si="119"/>
        <v>2.0034862694408644</v>
      </c>
      <c r="P867" s="63">
        <f t="shared" si="120"/>
        <v>7.573048422999773E-3</v>
      </c>
      <c r="Q867" s="35">
        <f t="shared" si="116"/>
        <v>0</v>
      </c>
      <c r="R867" s="35">
        <f t="shared" si="121"/>
        <v>0</v>
      </c>
      <c r="S867" s="35">
        <f t="shared" si="117"/>
        <v>2.0034862694408644</v>
      </c>
    </row>
    <row r="868" spans="12:19" x14ac:dyDescent="0.25">
      <c r="L868" s="62">
        <v>8540</v>
      </c>
      <c r="M868" s="35">
        <f t="shared" si="115"/>
        <v>8540</v>
      </c>
      <c r="N868" s="35">
        <f t="shared" si="118"/>
        <v>0.97488584474885842</v>
      </c>
      <c r="O868" s="35">
        <f t="shared" si="119"/>
        <v>1.9155809088185187</v>
      </c>
      <c r="P868" s="63">
        <f t="shared" si="120"/>
        <v>7.24077184951466E-3</v>
      </c>
      <c r="Q868" s="35">
        <f t="shared" si="116"/>
        <v>0</v>
      </c>
      <c r="R868" s="35">
        <f t="shared" si="121"/>
        <v>0</v>
      </c>
      <c r="S868" s="35">
        <f t="shared" si="117"/>
        <v>1.9155809088185187</v>
      </c>
    </row>
    <row r="869" spans="12:19" x14ac:dyDescent="0.25">
      <c r="L869" s="62">
        <v>8550</v>
      </c>
      <c r="M869" s="35">
        <f t="shared" si="115"/>
        <v>8550</v>
      </c>
      <c r="N869" s="35">
        <f t="shared" si="118"/>
        <v>0.97602739726027399</v>
      </c>
      <c r="O869" s="35">
        <f t="shared" si="119"/>
        <v>1.8277490415351565</v>
      </c>
      <c r="P869" s="63">
        <f t="shared" si="120"/>
        <v>6.9087730760940547E-3</v>
      </c>
      <c r="Q869" s="35">
        <f t="shared" si="116"/>
        <v>0</v>
      </c>
      <c r="R869" s="35">
        <f t="shared" si="121"/>
        <v>0</v>
      </c>
      <c r="S869" s="35">
        <f t="shared" si="117"/>
        <v>1.8277490415351565</v>
      </c>
    </row>
    <row r="870" spans="12:19" x14ac:dyDescent="0.25">
      <c r="L870" s="62">
        <v>8560</v>
      </c>
      <c r="M870" s="35">
        <f t="shared" si="115"/>
        <v>8560</v>
      </c>
      <c r="N870" s="35">
        <f t="shared" si="118"/>
        <v>0.97716894977168944</v>
      </c>
      <c r="O870" s="35">
        <f t="shared" si="119"/>
        <v>1.7399905202971699</v>
      </c>
      <c r="P870" s="63">
        <f t="shared" si="120"/>
        <v>6.5770515459776524E-3</v>
      </c>
      <c r="Q870" s="35">
        <f t="shared" si="116"/>
        <v>0</v>
      </c>
      <c r="R870" s="35">
        <f t="shared" si="121"/>
        <v>0</v>
      </c>
      <c r="S870" s="35">
        <f t="shared" si="117"/>
        <v>1.7399905202971699</v>
      </c>
    </row>
    <row r="871" spans="12:19" x14ac:dyDescent="0.25">
      <c r="L871" s="62">
        <v>8570</v>
      </c>
      <c r="M871" s="35">
        <f t="shared" si="115"/>
        <v>8570</v>
      </c>
      <c r="N871" s="35">
        <f t="shared" si="118"/>
        <v>0.97831050228310501</v>
      </c>
      <c r="O871" s="35">
        <f t="shared" si="119"/>
        <v>1.6523051982778403</v>
      </c>
      <c r="P871" s="63">
        <f t="shared" si="120"/>
        <v>6.2456067041699592E-3</v>
      </c>
      <c r="Q871" s="35">
        <f t="shared" si="116"/>
        <v>0</v>
      </c>
      <c r="R871" s="35">
        <f t="shared" si="121"/>
        <v>0</v>
      </c>
      <c r="S871" s="35">
        <f t="shared" si="117"/>
        <v>1.6523051982778403</v>
      </c>
    </row>
    <row r="872" spans="12:19" x14ac:dyDescent="0.25">
      <c r="L872" s="62">
        <v>8580</v>
      </c>
      <c r="M872" s="35">
        <f t="shared" si="115"/>
        <v>8580</v>
      </c>
      <c r="N872" s="35">
        <f t="shared" si="118"/>
        <v>0.97945205479452058</v>
      </c>
      <c r="O872" s="35">
        <f t="shared" si="119"/>
        <v>1.5646929291152227</v>
      </c>
      <c r="P872" s="63">
        <f t="shared" si="120"/>
        <v>5.914437997432298E-3</v>
      </c>
      <c r="Q872" s="35">
        <f t="shared" si="116"/>
        <v>0</v>
      </c>
      <c r="R872" s="35">
        <f t="shared" si="121"/>
        <v>0</v>
      </c>
      <c r="S872" s="35">
        <f t="shared" si="117"/>
        <v>1.5646929291152227</v>
      </c>
    </row>
    <row r="873" spans="12:19" x14ac:dyDescent="0.25">
      <c r="L873" s="62">
        <v>8590</v>
      </c>
      <c r="M873" s="35">
        <f t="shared" si="115"/>
        <v>8590</v>
      </c>
      <c r="N873" s="35">
        <f t="shared" si="118"/>
        <v>0.98059360730593603</v>
      </c>
      <c r="O873" s="35">
        <f t="shared" si="119"/>
        <v>1.4771535669102673</v>
      </c>
      <c r="P873" s="63">
        <f t="shared" si="120"/>
        <v>5.5835448742757032E-3</v>
      </c>
      <c r="Q873" s="35">
        <f t="shared" si="116"/>
        <v>0</v>
      </c>
      <c r="R873" s="35">
        <f t="shared" si="121"/>
        <v>0</v>
      </c>
      <c r="S873" s="35">
        <f t="shared" si="117"/>
        <v>1.4771535669102673</v>
      </c>
    </row>
    <row r="874" spans="12:19" x14ac:dyDescent="0.25">
      <c r="L874" s="62">
        <v>8600</v>
      </c>
      <c r="M874" s="35">
        <f t="shared" si="115"/>
        <v>8600</v>
      </c>
      <c r="N874" s="35">
        <f t="shared" si="118"/>
        <v>0.9817351598173516</v>
      </c>
      <c r="O874" s="35">
        <f t="shared" si="119"/>
        <v>1.3896869662247042</v>
      </c>
      <c r="P874" s="63">
        <f t="shared" si="120"/>
        <v>5.2529267849529271E-3</v>
      </c>
      <c r="Q874" s="35">
        <f t="shared" si="116"/>
        <v>0</v>
      </c>
      <c r="R874" s="35">
        <f t="shared" si="121"/>
        <v>0</v>
      </c>
      <c r="S874" s="35">
        <f t="shared" si="117"/>
        <v>1.3896869662247042</v>
      </c>
    </row>
    <row r="875" spans="12:19" x14ac:dyDescent="0.25">
      <c r="L875" s="62">
        <v>8610</v>
      </c>
      <c r="M875" s="35">
        <f t="shared" si="115"/>
        <v>8610</v>
      </c>
      <c r="N875" s="35">
        <f t="shared" si="118"/>
        <v>0.98287671232876717</v>
      </c>
      <c r="O875" s="35">
        <f t="shared" si="119"/>
        <v>1.3022929820791043</v>
      </c>
      <c r="P875" s="63">
        <f t="shared" si="120"/>
        <v>4.9225831814511123E-3</v>
      </c>
      <c r="Q875" s="35">
        <f t="shared" si="116"/>
        <v>0</v>
      </c>
      <c r="R875" s="35">
        <f t="shared" si="121"/>
        <v>0</v>
      </c>
      <c r="S875" s="35">
        <f t="shared" si="117"/>
        <v>1.3022929820791043</v>
      </c>
    </row>
    <row r="876" spans="12:19" x14ac:dyDescent="0.25">
      <c r="L876" s="62">
        <v>8620</v>
      </c>
      <c r="M876" s="35">
        <f t="shared" si="115"/>
        <v>8620</v>
      </c>
      <c r="N876" s="35">
        <f t="shared" si="118"/>
        <v>0.98401826484018262</v>
      </c>
      <c r="O876" s="35">
        <f t="shared" si="119"/>
        <v>1.2149714699509413</v>
      </c>
      <c r="P876" s="63">
        <f t="shared" si="120"/>
        <v>4.5925135174844645E-3</v>
      </c>
      <c r="Q876" s="35">
        <f t="shared" si="116"/>
        <v>0</v>
      </c>
      <c r="R876" s="35">
        <f t="shared" si="121"/>
        <v>0</v>
      </c>
      <c r="S876" s="35">
        <f t="shared" si="117"/>
        <v>1.2149714699509413</v>
      </c>
    </row>
    <row r="877" spans="12:19" x14ac:dyDescent="0.25">
      <c r="L877" s="62">
        <v>8630</v>
      </c>
      <c r="M877" s="35">
        <f t="shared" si="115"/>
        <v>8630</v>
      </c>
      <c r="N877" s="35">
        <f t="shared" si="118"/>
        <v>0.98515981735159819</v>
      </c>
      <c r="O877" s="35">
        <f t="shared" si="119"/>
        <v>1.1277222857724776</v>
      </c>
      <c r="P877" s="63">
        <f t="shared" si="120"/>
        <v>4.2627172484862585E-3</v>
      </c>
      <c r="Q877" s="35">
        <f t="shared" si="116"/>
        <v>0</v>
      </c>
      <c r="R877" s="35">
        <f t="shared" si="121"/>
        <v>0</v>
      </c>
      <c r="S877" s="35">
        <f t="shared" si="117"/>
        <v>1.1277222857724776</v>
      </c>
    </row>
    <row r="878" spans="12:19" x14ac:dyDescent="0.25">
      <c r="L878" s="62">
        <v>8640</v>
      </c>
      <c r="M878" s="35">
        <f t="shared" ref="M878:M891" si="122">IF(L878&gt;$B$8,$B$8,L878)</f>
        <v>8640</v>
      </c>
      <c r="N878" s="35">
        <f t="shared" si="118"/>
        <v>0.98630136986301364</v>
      </c>
      <c r="O878" s="35">
        <f t="shared" si="119"/>
        <v>1.0405452859290008</v>
      </c>
      <c r="P878" s="63">
        <f t="shared" si="120"/>
        <v>3.9331938316021775E-3</v>
      </c>
      <c r="Q878" s="35">
        <f t="shared" si="116"/>
        <v>0</v>
      </c>
      <c r="R878" s="35">
        <f t="shared" si="121"/>
        <v>0</v>
      </c>
      <c r="S878" s="35">
        <f t="shared" si="117"/>
        <v>1.0405452859290008</v>
      </c>
    </row>
    <row r="879" spans="12:19" x14ac:dyDescent="0.25">
      <c r="L879" s="62">
        <v>8650</v>
      </c>
      <c r="M879" s="35">
        <f t="shared" si="122"/>
        <v>8650</v>
      </c>
      <c r="N879" s="35">
        <f t="shared" si="118"/>
        <v>0.98744292237442921</v>
      </c>
      <c r="O879" s="35">
        <f t="shared" si="119"/>
        <v>0.95344032725673866</v>
      </c>
      <c r="P879" s="63">
        <f t="shared" si="120"/>
        <v>3.6039427256824297E-3</v>
      </c>
      <c r="Q879" s="35">
        <f t="shared" si="116"/>
        <v>0</v>
      </c>
      <c r="R879" s="35">
        <f t="shared" si="121"/>
        <v>0</v>
      </c>
      <c r="S879" s="35">
        <f t="shared" si="117"/>
        <v>0.95344032725673866</v>
      </c>
    </row>
    <row r="880" spans="12:19" x14ac:dyDescent="0.25">
      <c r="L880" s="62">
        <v>8660</v>
      </c>
      <c r="M880" s="35">
        <f t="shared" si="122"/>
        <v>8660</v>
      </c>
      <c r="N880" s="35">
        <f t="shared" si="118"/>
        <v>0.98858447488584478</v>
      </c>
      <c r="O880" s="35">
        <f t="shared" si="119"/>
        <v>0.86640726704098014</v>
      </c>
      <c r="P880" s="63">
        <f t="shared" si="120"/>
        <v>3.2749633912746434E-3</v>
      </c>
      <c r="Q880" s="35">
        <f t="shared" si="116"/>
        <v>0</v>
      </c>
      <c r="R880" s="35">
        <f t="shared" si="121"/>
        <v>0</v>
      </c>
      <c r="S880" s="35">
        <f t="shared" si="117"/>
        <v>0.86640726704098014</v>
      </c>
    </row>
    <row r="881" spans="12:19" x14ac:dyDescent="0.25">
      <c r="L881" s="62">
        <v>8670</v>
      </c>
      <c r="M881" s="35">
        <f t="shared" si="122"/>
        <v>8670</v>
      </c>
      <c r="N881" s="35">
        <f t="shared" si="118"/>
        <v>0.98972602739726023</v>
      </c>
      <c r="O881" s="35">
        <f t="shared" si="119"/>
        <v>0.77944596301410651</v>
      </c>
      <c r="P881" s="63">
        <f t="shared" si="120"/>
        <v>2.9462552906164285E-3</v>
      </c>
      <c r="Q881" s="35">
        <f t="shared" si="116"/>
        <v>0</v>
      </c>
      <c r="R881" s="35">
        <f t="shared" si="121"/>
        <v>0</v>
      </c>
      <c r="S881" s="35">
        <f t="shared" si="117"/>
        <v>0.77944596301410651</v>
      </c>
    </row>
    <row r="882" spans="12:19" x14ac:dyDescent="0.25">
      <c r="L882" s="62">
        <v>8680</v>
      </c>
      <c r="M882" s="35">
        <f t="shared" si="122"/>
        <v>8680</v>
      </c>
      <c r="N882" s="35">
        <f t="shared" si="118"/>
        <v>0.9908675799086758</v>
      </c>
      <c r="O882" s="35">
        <f t="shared" si="119"/>
        <v>0.69255627335377079</v>
      </c>
      <c r="P882" s="63">
        <f t="shared" si="120"/>
        <v>2.617817887628493E-3</v>
      </c>
      <c r="Q882" s="35">
        <f t="shared" si="116"/>
        <v>0</v>
      </c>
      <c r="R882" s="35">
        <f t="shared" si="121"/>
        <v>0</v>
      </c>
      <c r="S882" s="35">
        <f t="shared" si="117"/>
        <v>0.69255627335377079</v>
      </c>
    </row>
    <row r="883" spans="12:19" x14ac:dyDescent="0.25">
      <c r="L883" s="62">
        <v>8690</v>
      </c>
      <c r="M883" s="35">
        <f t="shared" si="122"/>
        <v>8690</v>
      </c>
      <c r="N883" s="35">
        <f t="shared" si="118"/>
        <v>0.99200913242009137</v>
      </c>
      <c r="O883" s="35">
        <f t="shared" si="119"/>
        <v>0.60573805668087111</v>
      </c>
      <c r="P883" s="63">
        <f t="shared" si="120"/>
        <v>2.2896506479069823E-3</v>
      </c>
      <c r="Q883" s="35">
        <f t="shared" si="116"/>
        <v>0</v>
      </c>
      <c r="R883" s="35">
        <f t="shared" si="121"/>
        <v>0</v>
      </c>
      <c r="S883" s="35">
        <f t="shared" si="117"/>
        <v>0.60573805668087111</v>
      </c>
    </row>
    <row r="884" spans="12:19" x14ac:dyDescent="0.25">
      <c r="L884" s="62">
        <v>8700</v>
      </c>
      <c r="M884" s="35">
        <f t="shared" si="122"/>
        <v>8700</v>
      </c>
      <c r="N884" s="35">
        <f t="shared" si="118"/>
        <v>0.99315068493150682</v>
      </c>
      <c r="O884" s="35">
        <f t="shared" si="119"/>
        <v>0.5189911720577296</v>
      </c>
      <c r="P884" s="63">
        <f t="shared" si="120"/>
        <v>1.961753038716596E-3</v>
      </c>
      <c r="Q884" s="35">
        <f t="shared" si="116"/>
        <v>0</v>
      </c>
      <c r="R884" s="35">
        <f t="shared" si="121"/>
        <v>0</v>
      </c>
      <c r="S884" s="35">
        <f t="shared" si="117"/>
        <v>0.5189911720577296</v>
      </c>
    </row>
    <row r="885" spans="12:19" x14ac:dyDescent="0.25">
      <c r="L885" s="62">
        <v>8710</v>
      </c>
      <c r="M885" s="35">
        <f t="shared" si="122"/>
        <v>8710</v>
      </c>
      <c r="N885" s="35">
        <f t="shared" si="118"/>
        <v>0.99429223744292239</v>
      </c>
      <c r="O885" s="35">
        <f t="shared" si="119"/>
        <v>0.43231547898624184</v>
      </c>
      <c r="P885" s="63">
        <f t="shared" si="120"/>
        <v>1.6341245289835937E-3</v>
      </c>
      <c r="Q885" s="35">
        <f t="shared" si="116"/>
        <v>0</v>
      </c>
      <c r="R885" s="35">
        <f t="shared" si="121"/>
        <v>0</v>
      </c>
      <c r="S885" s="35">
        <f t="shared" si="117"/>
        <v>0.43231547898624184</v>
      </c>
    </row>
    <row r="886" spans="12:19" x14ac:dyDescent="0.25">
      <c r="L886" s="62">
        <v>8720</v>
      </c>
      <c r="M886" s="35">
        <f t="shared" si="122"/>
        <v>8720</v>
      </c>
      <c r="N886" s="35">
        <f t="shared" si="118"/>
        <v>0.99543378995433784</v>
      </c>
      <c r="O886" s="35">
        <f t="shared" si="119"/>
        <v>0.3457108374059093</v>
      </c>
      <c r="P886" s="63">
        <f t="shared" si="120"/>
        <v>1.3067645892883561E-3</v>
      </c>
      <c r="Q886" s="35">
        <f t="shared" si="116"/>
        <v>0</v>
      </c>
      <c r="R886" s="35">
        <f t="shared" si="121"/>
        <v>0</v>
      </c>
      <c r="S886" s="35">
        <f t="shared" si="117"/>
        <v>0.3457108374059093</v>
      </c>
    </row>
    <row r="887" spans="12:19" x14ac:dyDescent="0.25">
      <c r="L887" s="62">
        <v>8730</v>
      </c>
      <c r="M887" s="35">
        <f t="shared" si="122"/>
        <v>8730</v>
      </c>
      <c r="N887" s="35">
        <f t="shared" si="118"/>
        <v>0.99657534246575341</v>
      </c>
      <c r="O887" s="35">
        <f t="shared" si="119"/>
        <v>0.25917710769201807</v>
      </c>
      <c r="P887" s="63">
        <f t="shared" si="120"/>
        <v>9.7967269185850192E-4</v>
      </c>
      <c r="Q887" s="35">
        <f t="shared" si="116"/>
        <v>0</v>
      </c>
      <c r="R887" s="35">
        <f t="shared" si="121"/>
        <v>0</v>
      </c>
      <c r="S887" s="35">
        <f t="shared" si="117"/>
        <v>0.25917710769201807</v>
      </c>
    </row>
    <row r="888" spans="12:19" x14ac:dyDescent="0.25">
      <c r="L888" s="62">
        <v>8740</v>
      </c>
      <c r="M888" s="35">
        <f t="shared" si="122"/>
        <v>8740</v>
      </c>
      <c r="N888" s="35">
        <f t="shared" si="118"/>
        <v>0.99771689497716898</v>
      </c>
      <c r="O888" s="35">
        <f t="shared" si="119"/>
        <v>0.17271415065378853</v>
      </c>
      <c r="P888" s="63">
        <f t="shared" si="120"/>
        <v>6.5284831056189319E-4</v>
      </c>
      <c r="Q888" s="35">
        <f t="shared" si="116"/>
        <v>0</v>
      </c>
      <c r="R888" s="35">
        <f t="shared" si="121"/>
        <v>0</v>
      </c>
      <c r="S888" s="35">
        <f t="shared" si="117"/>
        <v>0.17271415065378853</v>
      </c>
    </row>
    <row r="889" spans="12:19" x14ac:dyDescent="0.25">
      <c r="L889" s="62">
        <v>8750</v>
      </c>
      <c r="M889" s="35">
        <f t="shared" si="122"/>
        <v>8750</v>
      </c>
      <c r="N889" s="35">
        <f t="shared" si="118"/>
        <v>0.99885844748858443</v>
      </c>
      <c r="O889" s="35">
        <f t="shared" si="119"/>
        <v>8.6321827532583675E-2</v>
      </c>
      <c r="P889" s="63">
        <f t="shared" si="120"/>
        <v>3.2629092089986322E-4</v>
      </c>
      <c r="Q889" s="35">
        <f t="shared" si="116"/>
        <v>0</v>
      </c>
      <c r="R889" s="35">
        <f t="shared" si="121"/>
        <v>0</v>
      </c>
      <c r="S889" s="35">
        <f t="shared" si="117"/>
        <v>8.6321827532583675E-2</v>
      </c>
    </row>
    <row r="890" spans="12:19" x14ac:dyDescent="0.25">
      <c r="L890" s="62">
        <v>8760</v>
      </c>
      <c r="M890" s="35">
        <f t="shared" si="122"/>
        <v>8760</v>
      </c>
      <c r="N890" s="35">
        <f t="shared" si="118"/>
        <v>1</v>
      </c>
      <c r="O890" s="35">
        <f t="shared" si="119"/>
        <v>0</v>
      </c>
      <c r="P890" s="63">
        <f t="shared" si="120"/>
        <v>0</v>
      </c>
      <c r="Q890" s="35">
        <f t="shared" si="116"/>
        <v>0</v>
      </c>
      <c r="R890" s="35">
        <f t="shared" si="121"/>
        <v>0</v>
      </c>
      <c r="S890" s="35">
        <f t="shared" si="117"/>
        <v>0</v>
      </c>
    </row>
    <row r="891" spans="12:19" x14ac:dyDescent="0.25">
      <c r="L891" s="62">
        <v>8760</v>
      </c>
      <c r="M891" s="35">
        <f t="shared" si="122"/>
        <v>8760</v>
      </c>
      <c r="N891" s="35">
        <f>M891/$B$8</f>
        <v>1</v>
      </c>
      <c r="O891" s="35">
        <f t="shared" si="119"/>
        <v>0</v>
      </c>
      <c r="P891" s="63">
        <f t="shared" si="120"/>
        <v>0</v>
      </c>
      <c r="Q891" s="35">
        <f t="shared" si="116"/>
        <v>0</v>
      </c>
      <c r="R891" s="35">
        <f t="shared" si="121"/>
        <v>0</v>
      </c>
      <c r="S891" s="35">
        <f t="shared" si="117"/>
        <v>0</v>
      </c>
    </row>
  </sheetData>
  <sheetProtection sheet="1" objects="1" scenarios="1"/>
  <mergeCells count="3">
    <mergeCell ref="H2:H3"/>
    <mergeCell ref="A45:A46"/>
    <mergeCell ref="A64:A65"/>
  </mergeCells>
  <pageMargins left="0.7" right="0.7" top="0.78740157499999996" bottom="0.78740157499999996"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6"/>
  <sheetViews>
    <sheetView topLeftCell="A4" zoomScaleNormal="100" workbookViewId="0">
      <selection activeCell="B38" sqref="B38"/>
    </sheetView>
  </sheetViews>
  <sheetFormatPr baseColWidth="10" defaultRowHeight="15" x14ac:dyDescent="0.25"/>
  <cols>
    <col min="1" max="1" width="31.85546875" customWidth="1"/>
    <col min="2" max="2" width="12" customWidth="1"/>
    <col min="3" max="3" width="10.7109375" customWidth="1"/>
    <col min="4" max="4" width="11.140625" customWidth="1"/>
    <col min="5" max="5" width="10.85546875" customWidth="1"/>
    <col min="6" max="6" width="11" customWidth="1"/>
    <col min="7" max="7" width="10.7109375" customWidth="1"/>
    <col min="8" max="8" width="12.5703125" customWidth="1"/>
    <col min="11" max="11" width="13.42578125" style="35" customWidth="1"/>
    <col min="12" max="12" width="14.42578125" style="35" customWidth="1"/>
    <col min="13" max="20" width="11.42578125" style="35"/>
  </cols>
  <sheetData>
    <row r="1" spans="1:20" ht="18.75" x14ac:dyDescent="0.3">
      <c r="A1" s="130" t="s">
        <v>424</v>
      </c>
      <c r="K1" s="35" t="s">
        <v>267</v>
      </c>
    </row>
    <row r="2" spans="1:20" x14ac:dyDescent="0.25">
      <c r="M2" s="35" t="s">
        <v>30</v>
      </c>
      <c r="N2" s="35" t="s">
        <v>113</v>
      </c>
      <c r="O2" s="35" t="s">
        <v>114</v>
      </c>
      <c r="P2" s="35" t="s">
        <v>115</v>
      </c>
      <c r="Q2" s="35" t="s">
        <v>116</v>
      </c>
      <c r="R2" s="35" t="s">
        <v>127</v>
      </c>
    </row>
    <row r="3" spans="1:20" x14ac:dyDescent="0.25">
      <c r="L3" s="35" t="s">
        <v>128</v>
      </c>
      <c r="M3" s="61">
        <f>IF(Eingabe!$B$31&gt;=B48,B51,"")</f>
        <v>5428.9375203494401</v>
      </c>
      <c r="N3" s="61" t="str">
        <f>IF(Eingabe!$B$31&gt;=C48,C51,"")</f>
        <v/>
      </c>
      <c r="O3" s="61" t="str">
        <f>IF(Eingabe!$B$31&gt;=D48,D51,"")</f>
        <v/>
      </c>
      <c r="P3" s="61" t="str">
        <f>IF(Eingabe!$B$31&gt;=E48,E51,"")</f>
        <v/>
      </c>
      <c r="Q3" s="61" t="str">
        <f>IF(Eingabe!$B$31&gt;=F48,F51,"")</f>
        <v/>
      </c>
      <c r="R3" s="61" t="str">
        <f>IF(Eingabe!$B$31&gt;=G48,G51,"")</f>
        <v/>
      </c>
    </row>
    <row r="4" spans="1:20" ht="18" x14ac:dyDescent="0.35">
      <c r="A4" s="10" t="s">
        <v>34</v>
      </c>
      <c r="B4" s="480" t="s">
        <v>637</v>
      </c>
      <c r="F4" t="s">
        <v>21</v>
      </c>
      <c r="L4" s="35" t="s">
        <v>233</v>
      </c>
      <c r="M4" s="35">
        <f>IF(Eingabe!$B$31&gt;=B48,B56,"")</f>
        <v>0.25456410256410256</v>
      </c>
      <c r="N4" s="35" t="str">
        <f>IF(Eingabe!$B$31&gt;=C48,C56,"")</f>
        <v/>
      </c>
      <c r="O4" s="35" t="str">
        <f>IF(Eingabe!$B$31&gt;=D48,D56,"")</f>
        <v/>
      </c>
      <c r="P4" s="35" t="str">
        <f>IF(Eingabe!$B$31&gt;=E48,E56,"")</f>
        <v/>
      </c>
      <c r="Q4" s="35" t="str">
        <f>IF(Eingabe!$B$31&gt;=F48,F56,"")</f>
        <v/>
      </c>
      <c r="R4" s="35" t="str">
        <f>IF(Eingabe!$B$31&gt;=G48,G56,"")</f>
        <v/>
      </c>
    </row>
    <row r="5" spans="1:20" x14ac:dyDescent="0.25">
      <c r="M5" s="35">
        <v>0</v>
      </c>
      <c r="N5" s="35">
        <v>0</v>
      </c>
      <c r="O5" s="35">
        <v>0</v>
      </c>
      <c r="P5" s="35">
        <v>0</v>
      </c>
      <c r="Q5" s="35">
        <v>0</v>
      </c>
      <c r="R5" s="35">
        <v>0</v>
      </c>
    </row>
    <row r="6" spans="1:20" ht="18" x14ac:dyDescent="0.35">
      <c r="A6" t="s">
        <v>42</v>
      </c>
      <c r="B6" s="19">
        <f>Eingabe!B19</f>
        <v>195000</v>
      </c>
      <c r="F6" t="s">
        <v>22</v>
      </c>
    </row>
    <row r="7" spans="1:20" ht="18" x14ac:dyDescent="0.35">
      <c r="A7" t="s">
        <v>47</v>
      </c>
      <c r="B7" s="46">
        <f>Eingabe!B23</f>
        <v>22.260273972602739</v>
      </c>
      <c r="F7" t="s">
        <v>24</v>
      </c>
      <c r="G7" t="s">
        <v>25</v>
      </c>
    </row>
    <row r="8" spans="1:20" ht="18" x14ac:dyDescent="0.35">
      <c r="A8" t="s">
        <v>45</v>
      </c>
      <c r="B8" s="46">
        <f>Eingabe!B24</f>
        <v>133.56164383561645</v>
      </c>
      <c r="F8" s="7" t="s">
        <v>17</v>
      </c>
      <c r="G8" s="5">
        <f>B9/B8</f>
        <v>3.3333333333333326E-2</v>
      </c>
      <c r="H8" s="4" t="s">
        <v>9</v>
      </c>
      <c r="I8" s="4"/>
      <c r="K8" s="35" t="s">
        <v>20</v>
      </c>
      <c r="L8" s="35" t="s">
        <v>23</v>
      </c>
      <c r="M8" s="35" t="s">
        <v>26</v>
      </c>
      <c r="N8" s="35" t="s">
        <v>27</v>
      </c>
      <c r="O8" s="35" t="s">
        <v>239</v>
      </c>
      <c r="P8" s="35" t="s">
        <v>240</v>
      </c>
      <c r="Q8" s="35" t="s">
        <v>241</v>
      </c>
      <c r="R8" s="35" t="s">
        <v>242</v>
      </c>
      <c r="S8" s="35" t="s">
        <v>243</v>
      </c>
      <c r="T8" s="35" t="s">
        <v>244</v>
      </c>
    </row>
    <row r="9" spans="1:20" ht="18" x14ac:dyDescent="0.35">
      <c r="A9" t="s">
        <v>46</v>
      </c>
      <c r="B9" s="46">
        <f>Eingabe!B25</f>
        <v>4.4520547945205475</v>
      </c>
      <c r="F9" s="7" t="s">
        <v>16</v>
      </c>
      <c r="G9" s="6">
        <f>B7/B8</f>
        <v>0.16666666666666666</v>
      </c>
      <c r="H9" s="4" t="s">
        <v>13</v>
      </c>
      <c r="I9" s="4"/>
      <c r="K9" s="62">
        <v>0</v>
      </c>
      <c r="L9" s="35">
        <f>IF(K9&gt;$B$10,$B$10,K9)</f>
        <v>0</v>
      </c>
      <c r="M9" s="64">
        <f>L9/$B$10</f>
        <v>0</v>
      </c>
      <c r="N9" s="64">
        <f>IF(M9=1,0,1-$G$11*M9^$G$10)</f>
        <v>1</v>
      </c>
      <c r="O9" s="35">
        <f t="shared" ref="O9:O72" si="0">IF(K9&lt;$B$51,$B$57,0)</f>
        <v>0.25456410256410256</v>
      </c>
      <c r="P9" s="35">
        <f>IF(AND(Eingabe!$B$31&gt;1,$M9&lt;=C$55),C$56,O9)</f>
        <v>0.25456410256410256</v>
      </c>
      <c r="Q9" s="35">
        <f>IF(AND(Eingabe!$B$31&gt;2,$M9&lt;=D$55),D$56,P9)</f>
        <v>0.25456410256410256</v>
      </c>
      <c r="R9" s="35">
        <f>IF(AND(Eingabe!$B$31&gt;3,$M9&lt;=E$55),E$56,Q9)</f>
        <v>0.25456410256410256</v>
      </c>
      <c r="S9" s="35">
        <f>IF(AND(Eingabe!$B$31&gt;4,$M9&lt;=F$55),F$56,R9)</f>
        <v>0.25456410256410256</v>
      </c>
      <c r="T9" s="35">
        <f>IF(AND(Eingabe!$B$31&gt;5,$M9&lt;=G$55),G$56,S9)</f>
        <v>0.25456410256410256</v>
      </c>
    </row>
    <row r="10" spans="1:20" x14ac:dyDescent="0.25">
      <c r="A10" t="s">
        <v>7</v>
      </c>
      <c r="B10" s="18">
        <f>Eingabe!B22</f>
        <v>8760</v>
      </c>
      <c r="F10" s="7" t="s">
        <v>18</v>
      </c>
      <c r="G10" s="6">
        <f>(G9-G8)/(1-G9)</f>
        <v>0.16</v>
      </c>
      <c r="H10" s="4" t="s">
        <v>14</v>
      </c>
      <c r="I10" s="4"/>
      <c r="K10" s="62">
        <v>10</v>
      </c>
      <c r="L10" s="35">
        <f t="shared" ref="L10:L73" si="1">IF(K10&gt;$B$10,$B$10,K10)</f>
        <v>10</v>
      </c>
      <c r="M10" s="64">
        <f t="shared" ref="M10:M73" si="2">L10/$B$10</f>
        <v>1.1415525114155251E-3</v>
      </c>
      <c r="N10" s="64">
        <f t="shared" ref="N10:N73" si="3">IF(M10=1,0,1-$G$11*M10^$G$10)</f>
        <v>0.67305395647996147</v>
      </c>
      <c r="O10" s="35">
        <f t="shared" si="0"/>
        <v>0.25456410256410256</v>
      </c>
      <c r="P10" s="35">
        <f>IF(AND(Eingabe!$B$31&gt;1,$M10&lt;=C$55),C$56,O10)</f>
        <v>0.25456410256410256</v>
      </c>
      <c r="Q10" s="35">
        <f>IF(AND(Eingabe!$B$31&gt;2,$M10&lt;=D$55),D$56,P10)</f>
        <v>0.25456410256410256</v>
      </c>
      <c r="R10" s="35">
        <f>IF(AND(Eingabe!$B$31&gt;3,$M10&lt;=E$55),E$56,Q10)</f>
        <v>0.25456410256410256</v>
      </c>
      <c r="S10" s="35">
        <f>IF(AND(Eingabe!$B$31&gt;4,$M10&lt;=F$55),F$56,R10)</f>
        <v>0.25456410256410256</v>
      </c>
      <c r="T10" s="35">
        <f>IF(AND(Eingabe!$B$31&gt;5,$M10&lt;=G$55),G$56,S10)</f>
        <v>0.25456410256410256</v>
      </c>
    </row>
    <row r="11" spans="1:20" x14ac:dyDescent="0.25">
      <c r="F11" s="7" t="s">
        <v>19</v>
      </c>
      <c r="G11" s="5">
        <f>1-G8</f>
        <v>0.96666666666666667</v>
      </c>
      <c r="H11" s="4" t="s">
        <v>15</v>
      </c>
      <c r="I11" s="4"/>
      <c r="K11" s="62">
        <v>20</v>
      </c>
      <c r="L11" s="35">
        <f t="shared" si="1"/>
        <v>20</v>
      </c>
      <c r="M11" s="64">
        <f t="shared" si="2"/>
        <v>2.2831050228310501E-3</v>
      </c>
      <c r="N11" s="64">
        <f t="shared" si="3"/>
        <v>0.63470739073146065</v>
      </c>
      <c r="O11" s="35">
        <f t="shared" si="0"/>
        <v>0.25456410256410256</v>
      </c>
      <c r="P11" s="35">
        <f>IF(AND(Eingabe!$B$31&gt;1,$M11&lt;=C$55),C$56,O11)</f>
        <v>0.25456410256410256</v>
      </c>
      <c r="Q11" s="35">
        <f>IF(AND(Eingabe!$B$31&gt;2,$M11&lt;=D$55),D$56,P11)</f>
        <v>0.25456410256410256</v>
      </c>
      <c r="R11" s="35">
        <f>IF(AND(Eingabe!$B$31&gt;3,$M11&lt;=E$55),E$56,Q11)</f>
        <v>0.25456410256410256</v>
      </c>
      <c r="S11" s="35">
        <f>IF(AND(Eingabe!$B$31&gt;4,$M11&lt;=F$55),F$56,R11)</f>
        <v>0.25456410256410256</v>
      </c>
      <c r="T11" s="35">
        <f>IF(AND(Eingabe!$B$31&gt;5,$M11&lt;=G$55),G$56,S11)</f>
        <v>0.25456410256410256</v>
      </c>
    </row>
    <row r="12" spans="1:20" x14ac:dyDescent="0.25">
      <c r="K12" s="62">
        <v>30</v>
      </c>
      <c r="L12" s="35">
        <f t="shared" si="1"/>
        <v>30</v>
      </c>
      <c r="M12" s="64">
        <f t="shared" si="2"/>
        <v>3.4246575342465752E-3</v>
      </c>
      <c r="N12" s="64">
        <f t="shared" si="3"/>
        <v>0.61022364771970794</v>
      </c>
      <c r="O12" s="35">
        <f t="shared" si="0"/>
        <v>0.25456410256410256</v>
      </c>
      <c r="P12" s="35">
        <f>IF(AND(Eingabe!$B$31&gt;1,$M12&lt;=C$55),C$56,O12)</f>
        <v>0.25456410256410256</v>
      </c>
      <c r="Q12" s="35">
        <f>IF(AND(Eingabe!$B$31&gt;2,$M12&lt;=D$55),D$56,P12)</f>
        <v>0.25456410256410256</v>
      </c>
      <c r="R12" s="35">
        <f>IF(AND(Eingabe!$B$31&gt;3,$M12&lt;=E$55),E$56,Q12)</f>
        <v>0.25456410256410256</v>
      </c>
      <c r="S12" s="35">
        <f>IF(AND(Eingabe!$B$31&gt;4,$M12&lt;=F$55),F$56,R12)</f>
        <v>0.25456410256410256</v>
      </c>
      <c r="T12" s="35">
        <f>IF(AND(Eingabe!$B$31&gt;5,$M12&lt;=G$55),G$56,S12)</f>
        <v>0.25456410256410256</v>
      </c>
    </row>
    <row r="13" spans="1:20" x14ac:dyDescent="0.25">
      <c r="K13" s="62">
        <v>40</v>
      </c>
      <c r="L13" s="35">
        <f t="shared" si="1"/>
        <v>40</v>
      </c>
      <c r="M13" s="64">
        <f t="shared" si="2"/>
        <v>4.5662100456621002E-3</v>
      </c>
      <c r="N13" s="64">
        <f t="shared" si="3"/>
        <v>0.59186326603141992</v>
      </c>
      <c r="O13" s="35">
        <f t="shared" si="0"/>
        <v>0.25456410256410256</v>
      </c>
      <c r="P13" s="35">
        <f>IF(AND(Eingabe!$B$31&gt;1,$M13&lt;=C$55),C$56,O13)</f>
        <v>0.25456410256410256</v>
      </c>
      <c r="Q13" s="35">
        <f>IF(AND(Eingabe!$B$31&gt;2,$M13&lt;=D$55),D$56,P13)</f>
        <v>0.25456410256410256</v>
      </c>
      <c r="R13" s="35">
        <f>IF(AND(Eingabe!$B$31&gt;3,$M13&lt;=E$55),E$56,Q13)</f>
        <v>0.25456410256410256</v>
      </c>
      <c r="S13" s="35">
        <f>IF(AND(Eingabe!$B$31&gt;4,$M13&lt;=F$55),F$56,R13)</f>
        <v>0.25456410256410256</v>
      </c>
      <c r="T13" s="35">
        <f>IF(AND(Eingabe!$B$31&gt;5,$M13&lt;=G$55),G$56,S13)</f>
        <v>0.25456410256410256</v>
      </c>
    </row>
    <row r="14" spans="1:20" x14ac:dyDescent="0.25">
      <c r="K14" s="62">
        <v>50</v>
      </c>
      <c r="L14" s="35">
        <f t="shared" si="1"/>
        <v>50</v>
      </c>
      <c r="M14" s="64">
        <f t="shared" si="2"/>
        <v>5.7077625570776253E-3</v>
      </c>
      <c r="N14" s="64">
        <f t="shared" si="3"/>
        <v>0.57702832325870235</v>
      </c>
      <c r="O14" s="35">
        <f t="shared" si="0"/>
        <v>0.25456410256410256</v>
      </c>
      <c r="P14" s="35">
        <f>IF(AND(Eingabe!$B$31&gt;1,$M14&lt;=C$55),C$56,O14)</f>
        <v>0.25456410256410256</v>
      </c>
      <c r="Q14" s="35">
        <f>IF(AND(Eingabe!$B$31&gt;2,$M14&lt;=D$55),D$56,P14)</f>
        <v>0.25456410256410256</v>
      </c>
      <c r="R14" s="35">
        <f>IF(AND(Eingabe!$B$31&gt;3,$M14&lt;=E$55),E$56,Q14)</f>
        <v>0.25456410256410256</v>
      </c>
      <c r="S14" s="35">
        <f>IF(AND(Eingabe!$B$31&gt;4,$M14&lt;=F$55),F$56,R14)</f>
        <v>0.25456410256410256</v>
      </c>
      <c r="T14" s="35">
        <f>IF(AND(Eingabe!$B$31&gt;5,$M14&lt;=G$55),G$56,S14)</f>
        <v>0.25456410256410256</v>
      </c>
    </row>
    <row r="15" spans="1:20" x14ac:dyDescent="0.25">
      <c r="K15" s="62">
        <v>60</v>
      </c>
      <c r="L15" s="35">
        <f t="shared" si="1"/>
        <v>60</v>
      </c>
      <c r="M15" s="64">
        <f t="shared" si="2"/>
        <v>6.8493150684931503E-3</v>
      </c>
      <c r="N15" s="64">
        <f t="shared" si="3"/>
        <v>0.56450789487252306</v>
      </c>
      <c r="O15" s="35">
        <f t="shared" si="0"/>
        <v>0.25456410256410256</v>
      </c>
      <c r="P15" s="35">
        <f>IF(AND(Eingabe!$B$31&gt;1,$M15&lt;=C$55),C$56,O15)</f>
        <v>0.25456410256410256</v>
      </c>
      <c r="Q15" s="35">
        <f>IF(AND(Eingabe!$B$31&gt;2,$M15&lt;=D$55),D$56,P15)</f>
        <v>0.25456410256410256</v>
      </c>
      <c r="R15" s="35">
        <f>IF(AND(Eingabe!$B$31&gt;3,$M15&lt;=E$55),E$56,Q15)</f>
        <v>0.25456410256410256</v>
      </c>
      <c r="S15" s="35">
        <f>IF(AND(Eingabe!$B$31&gt;4,$M15&lt;=F$55),F$56,R15)</f>
        <v>0.25456410256410256</v>
      </c>
      <c r="T15" s="35">
        <f>IF(AND(Eingabe!$B$31&gt;5,$M15&lt;=G$55),G$56,S15)</f>
        <v>0.25456410256410256</v>
      </c>
    </row>
    <row r="16" spans="1:20" x14ac:dyDescent="0.25">
      <c r="K16" s="62">
        <v>70</v>
      </c>
      <c r="L16" s="35">
        <f t="shared" si="1"/>
        <v>70</v>
      </c>
      <c r="M16" s="64">
        <f t="shared" si="2"/>
        <v>7.9908675799086754E-3</v>
      </c>
      <c r="N16" s="64">
        <f t="shared" si="3"/>
        <v>0.55363331558040563</v>
      </c>
      <c r="O16" s="35">
        <f t="shared" si="0"/>
        <v>0.25456410256410256</v>
      </c>
      <c r="P16" s="35">
        <f>IF(AND(Eingabe!$B$31&gt;1,$M16&lt;=C$55),C$56,O16)</f>
        <v>0.25456410256410256</v>
      </c>
      <c r="Q16" s="35">
        <f>IF(AND(Eingabe!$B$31&gt;2,$M16&lt;=D$55),D$56,P16)</f>
        <v>0.25456410256410256</v>
      </c>
      <c r="R16" s="35">
        <f>IF(AND(Eingabe!$B$31&gt;3,$M16&lt;=E$55),E$56,Q16)</f>
        <v>0.25456410256410256</v>
      </c>
      <c r="S16" s="35">
        <f>IF(AND(Eingabe!$B$31&gt;4,$M16&lt;=F$55),F$56,R16)</f>
        <v>0.25456410256410256</v>
      </c>
      <c r="T16" s="35">
        <f>IF(AND(Eingabe!$B$31&gt;5,$M16&lt;=G$55),G$56,S16)</f>
        <v>0.25456410256410256</v>
      </c>
    </row>
    <row r="17" spans="11:20" x14ac:dyDescent="0.25">
      <c r="K17" s="62">
        <v>80</v>
      </c>
      <c r="L17" s="35">
        <f t="shared" si="1"/>
        <v>80</v>
      </c>
      <c r="M17" s="64">
        <f t="shared" si="2"/>
        <v>9.1324200913242004E-3</v>
      </c>
      <c r="N17" s="64">
        <f t="shared" si="3"/>
        <v>0.54399407656210219</v>
      </c>
      <c r="O17" s="35">
        <f t="shared" si="0"/>
        <v>0.25456410256410256</v>
      </c>
      <c r="P17" s="35">
        <f>IF(AND(Eingabe!$B$31&gt;1,$M17&lt;=C$55),C$56,O17)</f>
        <v>0.25456410256410256</v>
      </c>
      <c r="Q17" s="35">
        <f>IF(AND(Eingabe!$B$31&gt;2,$M17&lt;=D$55),D$56,P17)</f>
        <v>0.25456410256410256</v>
      </c>
      <c r="R17" s="35">
        <f>IF(AND(Eingabe!$B$31&gt;3,$M17&lt;=E$55),E$56,Q17)</f>
        <v>0.25456410256410256</v>
      </c>
      <c r="S17" s="35">
        <f>IF(AND(Eingabe!$B$31&gt;4,$M17&lt;=F$55),F$56,R17)</f>
        <v>0.25456410256410256</v>
      </c>
      <c r="T17" s="35">
        <f>IF(AND(Eingabe!$B$31&gt;5,$M17&lt;=G$55),G$56,S17)</f>
        <v>0.25456410256410256</v>
      </c>
    </row>
    <row r="18" spans="11:20" x14ac:dyDescent="0.25">
      <c r="K18" s="62">
        <v>90</v>
      </c>
      <c r="L18" s="35">
        <f t="shared" si="1"/>
        <v>90</v>
      </c>
      <c r="M18" s="64">
        <f t="shared" si="2"/>
        <v>1.0273972602739725E-2</v>
      </c>
      <c r="N18" s="64">
        <f t="shared" si="3"/>
        <v>0.53531902952170518</v>
      </c>
      <c r="O18" s="35">
        <f t="shared" si="0"/>
        <v>0.25456410256410256</v>
      </c>
      <c r="P18" s="35">
        <f>IF(AND(Eingabe!$B$31&gt;1,$M18&lt;=C$55),C$56,O18)</f>
        <v>0.25456410256410256</v>
      </c>
      <c r="Q18" s="35">
        <f>IF(AND(Eingabe!$B$31&gt;2,$M18&lt;=D$55),D$56,P18)</f>
        <v>0.25456410256410256</v>
      </c>
      <c r="R18" s="35">
        <f>IF(AND(Eingabe!$B$31&gt;3,$M18&lt;=E$55),E$56,Q18)</f>
        <v>0.25456410256410256</v>
      </c>
      <c r="S18" s="35">
        <f>IF(AND(Eingabe!$B$31&gt;4,$M18&lt;=F$55),F$56,R18)</f>
        <v>0.25456410256410256</v>
      </c>
      <c r="T18" s="35">
        <f>IF(AND(Eingabe!$B$31&gt;5,$M18&lt;=G$55),G$56,S18)</f>
        <v>0.25456410256410256</v>
      </c>
    </row>
    <row r="19" spans="11:20" x14ac:dyDescent="0.25">
      <c r="K19" s="62">
        <v>100</v>
      </c>
      <c r="L19" s="35">
        <f t="shared" si="1"/>
        <v>100</v>
      </c>
      <c r="M19" s="64">
        <f t="shared" si="2"/>
        <v>1.1415525114155251E-2</v>
      </c>
      <c r="N19" s="64">
        <f t="shared" si="3"/>
        <v>0.52741918580810743</v>
      </c>
      <c r="O19" s="35">
        <f t="shared" si="0"/>
        <v>0.25456410256410256</v>
      </c>
      <c r="P19" s="35">
        <f>IF(AND(Eingabe!$B$31&gt;1,$M19&lt;=C$55),C$56,O19)</f>
        <v>0.25456410256410256</v>
      </c>
      <c r="Q19" s="35">
        <f>IF(AND(Eingabe!$B$31&gt;2,$M19&lt;=D$55),D$56,P19)</f>
        <v>0.25456410256410256</v>
      </c>
      <c r="R19" s="35">
        <f>IF(AND(Eingabe!$B$31&gt;3,$M19&lt;=E$55),E$56,Q19)</f>
        <v>0.25456410256410256</v>
      </c>
      <c r="S19" s="35">
        <f>IF(AND(Eingabe!$B$31&gt;4,$M19&lt;=F$55),F$56,R19)</f>
        <v>0.25456410256410256</v>
      </c>
      <c r="T19" s="35">
        <f>IF(AND(Eingabe!$B$31&gt;5,$M19&lt;=G$55),G$56,S19)</f>
        <v>0.25456410256410256</v>
      </c>
    </row>
    <row r="20" spans="11:20" x14ac:dyDescent="0.25">
      <c r="K20" s="62">
        <v>110</v>
      </c>
      <c r="L20" s="35">
        <f t="shared" si="1"/>
        <v>110</v>
      </c>
      <c r="M20" s="64">
        <f t="shared" si="2"/>
        <v>1.2557077625570776E-2</v>
      </c>
      <c r="N20" s="64">
        <f t="shared" si="3"/>
        <v>0.52015727382751709</v>
      </c>
      <c r="O20" s="35">
        <f t="shared" si="0"/>
        <v>0.25456410256410256</v>
      </c>
      <c r="P20" s="35">
        <f>IF(AND(Eingabe!$B$31&gt;1,$M20&lt;=C$55),C$56,O20)</f>
        <v>0.25456410256410256</v>
      </c>
      <c r="Q20" s="35">
        <f>IF(AND(Eingabe!$B$31&gt;2,$M20&lt;=D$55),D$56,P20)</f>
        <v>0.25456410256410256</v>
      </c>
      <c r="R20" s="35">
        <f>IF(AND(Eingabe!$B$31&gt;3,$M20&lt;=E$55),E$56,Q20)</f>
        <v>0.25456410256410256</v>
      </c>
      <c r="S20" s="35">
        <f>IF(AND(Eingabe!$B$31&gt;4,$M20&lt;=F$55),F$56,R20)</f>
        <v>0.25456410256410256</v>
      </c>
      <c r="T20" s="35">
        <f>IF(AND(Eingabe!$B$31&gt;5,$M20&lt;=G$55),G$56,S20)</f>
        <v>0.25456410256410256</v>
      </c>
    </row>
    <row r="21" spans="11:20" x14ac:dyDescent="0.25">
      <c r="K21" s="62">
        <v>120</v>
      </c>
      <c r="L21" s="35">
        <f t="shared" si="1"/>
        <v>120</v>
      </c>
      <c r="M21" s="64">
        <f t="shared" si="2"/>
        <v>1.3698630136986301E-2</v>
      </c>
      <c r="N21" s="64">
        <f t="shared" si="3"/>
        <v>0.513430272209075</v>
      </c>
      <c r="O21" s="35">
        <f t="shared" si="0"/>
        <v>0.25456410256410256</v>
      </c>
      <c r="P21" s="35">
        <f>IF(AND(Eingabe!$B$31&gt;1,$M21&lt;=C$55),C$56,O21)</f>
        <v>0.25456410256410256</v>
      </c>
      <c r="Q21" s="35">
        <f>IF(AND(Eingabe!$B$31&gt;2,$M21&lt;=D$55),D$56,P21)</f>
        <v>0.25456410256410256</v>
      </c>
      <c r="R21" s="35">
        <f>IF(AND(Eingabe!$B$31&gt;3,$M21&lt;=E$55),E$56,Q21)</f>
        <v>0.25456410256410256</v>
      </c>
      <c r="S21" s="35">
        <f>IF(AND(Eingabe!$B$31&gt;4,$M21&lt;=F$55),F$56,R21)</f>
        <v>0.25456410256410256</v>
      </c>
      <c r="T21" s="35">
        <f>IF(AND(Eingabe!$B$31&gt;5,$M21&lt;=G$55),G$56,S21)</f>
        <v>0.25456410256410256</v>
      </c>
    </row>
    <row r="22" spans="11:20" x14ac:dyDescent="0.25">
      <c r="K22" s="62">
        <v>130</v>
      </c>
      <c r="L22" s="35">
        <f t="shared" si="1"/>
        <v>130</v>
      </c>
      <c r="M22" s="64">
        <f t="shared" si="2"/>
        <v>1.4840182648401826E-2</v>
      </c>
      <c r="N22" s="64">
        <f t="shared" si="3"/>
        <v>0.50715878160239736</v>
      </c>
      <c r="O22" s="35">
        <f t="shared" si="0"/>
        <v>0.25456410256410256</v>
      </c>
      <c r="P22" s="35">
        <f>IF(AND(Eingabe!$B$31&gt;1,$M22&lt;=C$55),C$56,O22)</f>
        <v>0.25456410256410256</v>
      </c>
      <c r="Q22" s="35">
        <f>IF(AND(Eingabe!$B$31&gt;2,$M22&lt;=D$55),D$56,P22)</f>
        <v>0.25456410256410256</v>
      </c>
      <c r="R22" s="35">
        <f>IF(AND(Eingabe!$B$31&gt;3,$M22&lt;=E$55),E$56,Q22)</f>
        <v>0.25456410256410256</v>
      </c>
      <c r="S22" s="35">
        <f>IF(AND(Eingabe!$B$31&gt;4,$M22&lt;=F$55),F$56,R22)</f>
        <v>0.25456410256410256</v>
      </c>
      <c r="T22" s="35">
        <f>IF(AND(Eingabe!$B$31&gt;5,$M22&lt;=G$55),G$56,S22)</f>
        <v>0.25456410256410256</v>
      </c>
    </row>
    <row r="23" spans="11:20" x14ac:dyDescent="0.25">
      <c r="K23" s="62">
        <v>140</v>
      </c>
      <c r="L23" s="35">
        <f t="shared" si="1"/>
        <v>140</v>
      </c>
      <c r="M23" s="64">
        <f t="shared" si="2"/>
        <v>1.5981735159817351E-2</v>
      </c>
      <c r="N23" s="64">
        <f t="shared" si="3"/>
        <v>0.50128024463404564</v>
      </c>
      <c r="O23" s="35">
        <f t="shared" si="0"/>
        <v>0.25456410256410256</v>
      </c>
      <c r="P23" s="35">
        <f>IF(AND(Eingabe!$B$31&gt;1,$M23&lt;=C$55),C$56,O23)</f>
        <v>0.25456410256410256</v>
      </c>
      <c r="Q23" s="35">
        <f>IF(AND(Eingabe!$B$31&gt;2,$M23&lt;=D$55),D$56,P23)</f>
        <v>0.25456410256410256</v>
      </c>
      <c r="R23" s="35">
        <f>IF(AND(Eingabe!$B$31&gt;3,$M23&lt;=E$55),E$56,Q23)</f>
        <v>0.25456410256410256</v>
      </c>
      <c r="S23" s="35">
        <f>IF(AND(Eingabe!$B$31&gt;4,$M23&lt;=F$55),F$56,R23)</f>
        <v>0.25456410256410256</v>
      </c>
      <c r="T23" s="35">
        <f>IF(AND(Eingabe!$B$31&gt;5,$M23&lt;=G$55),G$56,S23)</f>
        <v>0.25456410256410256</v>
      </c>
    </row>
    <row r="24" spans="11:20" x14ac:dyDescent="0.25">
      <c r="K24" s="62">
        <v>150</v>
      </c>
      <c r="L24" s="35">
        <f t="shared" si="1"/>
        <v>150</v>
      </c>
      <c r="M24" s="64">
        <f t="shared" si="2"/>
        <v>1.7123287671232876E-2</v>
      </c>
      <c r="N24" s="64">
        <f t="shared" si="3"/>
        <v>0.49574444913569571</v>
      </c>
      <c r="O24" s="35">
        <f t="shared" si="0"/>
        <v>0.25456410256410256</v>
      </c>
      <c r="P24" s="35">
        <f>IF(AND(Eingabe!$B$31&gt;1,$M24&lt;=C$55),C$56,O24)</f>
        <v>0.25456410256410256</v>
      </c>
      <c r="Q24" s="35">
        <f>IF(AND(Eingabe!$B$31&gt;2,$M24&lt;=D$55),D$56,P24)</f>
        <v>0.25456410256410256</v>
      </c>
      <c r="R24" s="35">
        <f>IF(AND(Eingabe!$B$31&gt;3,$M24&lt;=E$55),E$56,Q24)</f>
        <v>0.25456410256410256</v>
      </c>
      <c r="S24" s="35">
        <f>IF(AND(Eingabe!$B$31&gt;4,$M24&lt;=F$55),F$56,R24)</f>
        <v>0.25456410256410256</v>
      </c>
      <c r="T24" s="35">
        <f>IF(AND(Eingabe!$B$31&gt;5,$M24&lt;=G$55),G$56,S24)</f>
        <v>0.25456410256410256</v>
      </c>
    </row>
    <row r="25" spans="11:20" x14ac:dyDescent="0.25">
      <c r="K25" s="62">
        <v>160</v>
      </c>
      <c r="L25" s="35">
        <f t="shared" si="1"/>
        <v>160</v>
      </c>
      <c r="M25" s="64">
        <f t="shared" si="2"/>
        <v>1.8264840182648401E-2</v>
      </c>
      <c r="N25" s="64">
        <f t="shared" si="3"/>
        <v>0.4905104468580912</v>
      </c>
      <c r="O25" s="35">
        <f t="shared" si="0"/>
        <v>0.25456410256410256</v>
      </c>
      <c r="P25" s="35">
        <f>IF(AND(Eingabe!$B$31&gt;1,$M25&lt;=C$55),C$56,O25)</f>
        <v>0.25456410256410256</v>
      </c>
      <c r="Q25" s="35">
        <f>IF(AND(Eingabe!$B$31&gt;2,$M25&lt;=D$55),D$56,P25)</f>
        <v>0.25456410256410256</v>
      </c>
      <c r="R25" s="35">
        <f>IF(AND(Eingabe!$B$31&gt;3,$M25&lt;=E$55),E$56,Q25)</f>
        <v>0.25456410256410256</v>
      </c>
      <c r="S25" s="35">
        <f>IF(AND(Eingabe!$B$31&gt;4,$M25&lt;=F$55),F$56,R25)</f>
        <v>0.25456410256410256</v>
      </c>
      <c r="T25" s="35">
        <f>IF(AND(Eingabe!$B$31&gt;5,$M25&lt;=G$55),G$56,S25)</f>
        <v>0.25456410256410256</v>
      </c>
    </row>
    <row r="26" spans="11:20" x14ac:dyDescent="0.25">
      <c r="K26" s="62">
        <v>170</v>
      </c>
      <c r="L26" s="35">
        <f t="shared" si="1"/>
        <v>170</v>
      </c>
      <c r="M26" s="64">
        <f t="shared" si="2"/>
        <v>1.9406392694063926E-2</v>
      </c>
      <c r="N26" s="64">
        <f t="shared" si="3"/>
        <v>0.48554438269811229</v>
      </c>
      <c r="O26" s="35">
        <f t="shared" si="0"/>
        <v>0.25456410256410256</v>
      </c>
      <c r="P26" s="35">
        <f>IF(AND(Eingabe!$B$31&gt;1,$M26&lt;=C$55),C$56,O26)</f>
        <v>0.25456410256410256</v>
      </c>
      <c r="Q26" s="35">
        <f>IF(AND(Eingabe!$B$31&gt;2,$M26&lt;=D$55),D$56,P26)</f>
        <v>0.25456410256410256</v>
      </c>
      <c r="R26" s="35">
        <f>IF(AND(Eingabe!$B$31&gt;3,$M26&lt;=E$55),E$56,Q26)</f>
        <v>0.25456410256410256</v>
      </c>
      <c r="S26" s="35">
        <f>IF(AND(Eingabe!$B$31&gt;4,$M26&lt;=F$55),F$56,R26)</f>
        <v>0.25456410256410256</v>
      </c>
      <c r="T26" s="35">
        <f>IF(AND(Eingabe!$B$31&gt;5,$M26&lt;=G$55),G$56,S26)</f>
        <v>0.25456410256410256</v>
      </c>
    </row>
    <row r="27" spans="11:20" x14ac:dyDescent="0.25">
      <c r="K27" s="62">
        <v>180</v>
      </c>
      <c r="L27" s="35">
        <f t="shared" si="1"/>
        <v>180</v>
      </c>
      <c r="M27" s="64">
        <f t="shared" si="2"/>
        <v>2.0547945205479451E-2</v>
      </c>
      <c r="N27" s="64">
        <f t="shared" si="3"/>
        <v>0.48081792837768422</v>
      </c>
      <c r="O27" s="35">
        <f t="shared" si="0"/>
        <v>0.25456410256410256</v>
      </c>
      <c r="P27" s="35">
        <f>IF(AND(Eingabe!$B$31&gt;1,$M27&lt;=C$55),C$56,O27)</f>
        <v>0.25456410256410256</v>
      </c>
      <c r="Q27" s="35">
        <f>IF(AND(Eingabe!$B$31&gt;2,$M27&lt;=D$55),D$56,P27)</f>
        <v>0.25456410256410256</v>
      </c>
      <c r="R27" s="35">
        <f>IF(AND(Eingabe!$B$31&gt;3,$M27&lt;=E$55),E$56,Q27)</f>
        <v>0.25456410256410256</v>
      </c>
      <c r="S27" s="35">
        <f>IF(AND(Eingabe!$B$31&gt;4,$M27&lt;=F$55),F$56,R27)</f>
        <v>0.25456410256410256</v>
      </c>
      <c r="T27" s="35">
        <f>IF(AND(Eingabe!$B$31&gt;5,$M27&lt;=G$55),G$56,S27)</f>
        <v>0.25456410256410256</v>
      </c>
    </row>
    <row r="28" spans="11:20" x14ac:dyDescent="0.25">
      <c r="K28" s="62">
        <v>190</v>
      </c>
      <c r="L28" s="35">
        <f t="shared" si="1"/>
        <v>190</v>
      </c>
      <c r="M28" s="64">
        <f t="shared" si="2"/>
        <v>2.1689497716894976E-2</v>
      </c>
      <c r="N28" s="64">
        <f t="shared" si="3"/>
        <v>0.47630712848370671</v>
      </c>
      <c r="O28" s="35">
        <f t="shared" si="0"/>
        <v>0.25456410256410256</v>
      </c>
      <c r="P28" s="35">
        <f>IF(AND(Eingabe!$B$31&gt;1,$M28&lt;=C$55),C$56,O28)</f>
        <v>0.25456410256410256</v>
      </c>
      <c r="Q28" s="35">
        <f>IF(AND(Eingabe!$B$31&gt;2,$M28&lt;=D$55),D$56,P28)</f>
        <v>0.25456410256410256</v>
      </c>
      <c r="R28" s="35">
        <f>IF(AND(Eingabe!$B$31&gt;3,$M28&lt;=E$55),E$56,Q28)</f>
        <v>0.25456410256410256</v>
      </c>
      <c r="S28" s="35">
        <f>IF(AND(Eingabe!$B$31&gt;4,$M28&lt;=F$55),F$56,R28)</f>
        <v>0.25456410256410256</v>
      </c>
      <c r="T28" s="35">
        <f>IF(AND(Eingabe!$B$31&gt;5,$M28&lt;=G$55),G$56,S28)</f>
        <v>0.25456410256410256</v>
      </c>
    </row>
    <row r="29" spans="11:20" x14ac:dyDescent="0.25">
      <c r="K29" s="62">
        <v>200</v>
      </c>
      <c r="L29" s="35">
        <f t="shared" si="1"/>
        <v>200</v>
      </c>
      <c r="M29" s="64">
        <f t="shared" si="2"/>
        <v>2.2831050228310501E-2</v>
      </c>
      <c r="N29" s="64">
        <f t="shared" si="3"/>
        <v>0.47199153460370069</v>
      </c>
      <c r="O29" s="35">
        <f t="shared" si="0"/>
        <v>0.25456410256410256</v>
      </c>
      <c r="P29" s="35">
        <f>IF(AND(Eingabe!$B$31&gt;1,$M29&lt;=C$55),C$56,O29)</f>
        <v>0.25456410256410256</v>
      </c>
      <c r="Q29" s="35">
        <f>IF(AND(Eingabe!$B$31&gt;2,$M29&lt;=D$55),D$56,P29)</f>
        <v>0.25456410256410256</v>
      </c>
      <c r="R29" s="35">
        <f>IF(AND(Eingabe!$B$31&gt;3,$M29&lt;=E$55),E$56,Q29)</f>
        <v>0.25456410256410256</v>
      </c>
      <c r="S29" s="35">
        <f>IF(AND(Eingabe!$B$31&gt;4,$M29&lt;=F$55),F$56,R29)</f>
        <v>0.25456410256410256</v>
      </c>
      <c r="T29" s="35">
        <f>IF(AND(Eingabe!$B$31&gt;5,$M29&lt;=G$55),G$56,S29)</f>
        <v>0.25456410256410256</v>
      </c>
    </row>
    <row r="30" spans="11:20" x14ac:dyDescent="0.25">
      <c r="K30" s="62">
        <v>210</v>
      </c>
      <c r="L30" s="35">
        <f t="shared" si="1"/>
        <v>210</v>
      </c>
      <c r="M30" s="64">
        <f t="shared" si="2"/>
        <v>2.3972602739726026E-2</v>
      </c>
      <c r="N30" s="64">
        <f t="shared" si="3"/>
        <v>0.467853545009012</v>
      </c>
      <c r="O30" s="35">
        <f t="shared" si="0"/>
        <v>0.25456410256410256</v>
      </c>
      <c r="P30" s="35">
        <f>IF(AND(Eingabe!$B$31&gt;1,$M30&lt;=C$55),C$56,O30)</f>
        <v>0.25456410256410256</v>
      </c>
      <c r="Q30" s="35">
        <f>IF(AND(Eingabe!$B$31&gt;2,$M30&lt;=D$55),D$56,P30)</f>
        <v>0.25456410256410256</v>
      </c>
      <c r="R30" s="35">
        <f>IF(AND(Eingabe!$B$31&gt;3,$M30&lt;=E$55),E$56,Q30)</f>
        <v>0.25456410256410256</v>
      </c>
      <c r="S30" s="35">
        <f>IF(AND(Eingabe!$B$31&gt;4,$M30&lt;=F$55),F$56,R30)</f>
        <v>0.25456410256410256</v>
      </c>
      <c r="T30" s="35">
        <f>IF(AND(Eingabe!$B$31&gt;5,$M30&lt;=G$55),G$56,S30)</f>
        <v>0.25456410256410256</v>
      </c>
    </row>
    <row r="31" spans="11:20" x14ac:dyDescent="0.25">
      <c r="K31" s="62">
        <v>220</v>
      </c>
      <c r="L31" s="35">
        <f t="shared" si="1"/>
        <v>220</v>
      </c>
      <c r="M31" s="64">
        <f t="shared" si="2"/>
        <v>2.5114155251141551E-2</v>
      </c>
      <c r="N31" s="64">
        <f t="shared" si="3"/>
        <v>0.46387789374997468</v>
      </c>
      <c r="O31" s="35">
        <f t="shared" si="0"/>
        <v>0.25456410256410256</v>
      </c>
      <c r="P31" s="35">
        <f>IF(AND(Eingabe!$B$31&gt;1,$M31&lt;=C$55),C$56,O31)</f>
        <v>0.25456410256410256</v>
      </c>
      <c r="Q31" s="35">
        <f>IF(AND(Eingabe!$B$31&gt;2,$M31&lt;=D$55),D$56,P31)</f>
        <v>0.25456410256410256</v>
      </c>
      <c r="R31" s="35">
        <f>IF(AND(Eingabe!$B$31&gt;3,$M31&lt;=E$55),E$56,Q31)</f>
        <v>0.25456410256410256</v>
      </c>
      <c r="S31" s="35">
        <f>IF(AND(Eingabe!$B$31&gt;4,$M31&lt;=F$55),F$56,R31)</f>
        <v>0.25456410256410256</v>
      </c>
      <c r="T31" s="35">
        <f>IF(AND(Eingabe!$B$31&gt;5,$M31&lt;=G$55),G$56,S31)</f>
        <v>0.25456410256410256</v>
      </c>
    </row>
    <row r="32" spans="11:20" x14ac:dyDescent="0.25">
      <c r="K32" s="62">
        <v>230</v>
      </c>
      <c r="L32" s="35">
        <f t="shared" si="1"/>
        <v>230</v>
      </c>
      <c r="M32" s="64">
        <f t="shared" si="2"/>
        <v>2.6255707762557076E-2</v>
      </c>
      <c r="N32" s="64">
        <f t="shared" si="3"/>
        <v>0.46005125018445869</v>
      </c>
      <c r="O32" s="35">
        <f t="shared" si="0"/>
        <v>0.25456410256410256</v>
      </c>
      <c r="P32" s="35">
        <f>IF(AND(Eingabe!$B$31&gt;1,$M32&lt;=C$55),C$56,O32)</f>
        <v>0.25456410256410256</v>
      </c>
      <c r="Q32" s="35">
        <f>IF(AND(Eingabe!$B$31&gt;2,$M32&lt;=D$55),D$56,P32)</f>
        <v>0.25456410256410256</v>
      </c>
      <c r="R32" s="35">
        <f>IF(AND(Eingabe!$B$31&gt;3,$M32&lt;=E$55),E$56,Q32)</f>
        <v>0.25456410256410256</v>
      </c>
      <c r="S32" s="35">
        <f>IF(AND(Eingabe!$B$31&gt;4,$M32&lt;=F$55),F$56,R32)</f>
        <v>0.25456410256410256</v>
      </c>
      <c r="T32" s="35">
        <f>IF(AND(Eingabe!$B$31&gt;5,$M32&lt;=G$55),G$56,S32)</f>
        <v>0.25456410256410256</v>
      </c>
    </row>
    <row r="33" spans="1:20" x14ac:dyDescent="0.25">
      <c r="K33" s="62">
        <v>240</v>
      </c>
      <c r="L33" s="35">
        <f t="shared" si="1"/>
        <v>240</v>
      </c>
      <c r="M33" s="64">
        <f t="shared" si="2"/>
        <v>2.7397260273972601E-2</v>
      </c>
      <c r="N33" s="64">
        <f t="shared" si="3"/>
        <v>0.45636190136389831</v>
      </c>
      <c r="O33" s="35">
        <f t="shared" si="0"/>
        <v>0.25456410256410256</v>
      </c>
      <c r="P33" s="35">
        <f>IF(AND(Eingabe!$B$31&gt;1,$M33&lt;=C$55),C$56,O33)</f>
        <v>0.25456410256410256</v>
      </c>
      <c r="Q33" s="35">
        <f>IF(AND(Eingabe!$B$31&gt;2,$M33&lt;=D$55),D$56,P33)</f>
        <v>0.25456410256410256</v>
      </c>
      <c r="R33" s="35">
        <f>IF(AND(Eingabe!$B$31&gt;3,$M33&lt;=E$55),E$56,Q33)</f>
        <v>0.25456410256410256</v>
      </c>
      <c r="S33" s="35">
        <f>IF(AND(Eingabe!$B$31&gt;4,$M33&lt;=F$55),F$56,R33)</f>
        <v>0.25456410256410256</v>
      </c>
      <c r="T33" s="35">
        <f>IF(AND(Eingabe!$B$31&gt;5,$M33&lt;=G$55),G$56,S33)</f>
        <v>0.25456410256410256</v>
      </c>
    </row>
    <row r="34" spans="1:20" x14ac:dyDescent="0.25">
      <c r="A34" s="16"/>
      <c r="B34" s="16"/>
      <c r="C34" s="16"/>
      <c r="D34" s="16"/>
      <c r="E34" s="16"/>
      <c r="F34" s="16"/>
      <c r="G34" s="16"/>
      <c r="H34" s="16"/>
      <c r="K34" s="62">
        <v>250</v>
      </c>
      <c r="L34" s="35">
        <f t="shared" si="1"/>
        <v>250</v>
      </c>
      <c r="M34" s="64">
        <f t="shared" si="2"/>
        <v>2.8538812785388126E-2</v>
      </c>
      <c r="N34" s="64">
        <f t="shared" si="3"/>
        <v>0.45279949743640291</v>
      </c>
      <c r="O34" s="35">
        <f t="shared" si="0"/>
        <v>0.25456410256410256</v>
      </c>
      <c r="P34" s="35">
        <f>IF(AND(Eingabe!$B$31&gt;1,$M34&lt;=C$55),C$56,O34)</f>
        <v>0.25456410256410256</v>
      </c>
      <c r="Q34" s="35">
        <f>IF(AND(Eingabe!$B$31&gt;2,$M34&lt;=D$55),D$56,P34)</f>
        <v>0.25456410256410256</v>
      </c>
      <c r="R34" s="35">
        <f>IF(AND(Eingabe!$B$31&gt;3,$M34&lt;=E$55),E$56,Q34)</f>
        <v>0.25456410256410256</v>
      </c>
      <c r="S34" s="35">
        <f>IF(AND(Eingabe!$B$31&gt;4,$M34&lt;=F$55),F$56,R34)</f>
        <v>0.25456410256410256</v>
      </c>
      <c r="T34" s="35">
        <f>IF(AND(Eingabe!$B$31&gt;5,$M34&lt;=G$55),G$56,S34)</f>
        <v>0.25456410256410256</v>
      </c>
    </row>
    <row r="35" spans="1:20" x14ac:dyDescent="0.25">
      <c r="A35" s="47" t="s">
        <v>314</v>
      </c>
      <c r="B35" s="16"/>
      <c r="C35" s="16"/>
      <c r="D35" s="16"/>
      <c r="E35" s="16"/>
      <c r="F35" s="16"/>
      <c r="G35" s="16"/>
      <c r="K35" s="62">
        <v>260</v>
      </c>
      <c r="L35" s="35">
        <f t="shared" si="1"/>
        <v>260</v>
      </c>
      <c r="M35" s="64">
        <f t="shared" si="2"/>
        <v>2.9680365296803651E-2</v>
      </c>
      <c r="N35" s="64">
        <f t="shared" si="3"/>
        <v>0.44935484557251659</v>
      </c>
      <c r="O35" s="35">
        <f t="shared" si="0"/>
        <v>0.25456410256410256</v>
      </c>
      <c r="P35" s="35">
        <f>IF(AND(Eingabe!$B$31&gt;1,$M35&lt;=C$55),C$56,O35)</f>
        <v>0.25456410256410256</v>
      </c>
      <c r="Q35" s="35">
        <f>IF(AND(Eingabe!$B$31&gt;2,$M35&lt;=D$55),D$56,P35)</f>
        <v>0.25456410256410256</v>
      </c>
      <c r="R35" s="35">
        <f>IF(AND(Eingabe!$B$31&gt;3,$M35&lt;=E$55),E$56,Q35)</f>
        <v>0.25456410256410256</v>
      </c>
      <c r="S35" s="35">
        <f>IF(AND(Eingabe!$B$31&gt;4,$M35&lt;=F$55),F$56,R35)</f>
        <v>0.25456410256410256</v>
      </c>
      <c r="T35" s="35">
        <f>IF(AND(Eingabe!$B$31&gt;5,$M35&lt;=G$55),G$56,S35)</f>
        <v>0.25456410256410256</v>
      </c>
    </row>
    <row r="36" spans="1:20" x14ac:dyDescent="0.25">
      <c r="A36" s="22" t="s">
        <v>315</v>
      </c>
      <c r="B36" s="16">
        <f>Eingabe!B31</f>
        <v>1</v>
      </c>
      <c r="C36" s="16"/>
      <c r="D36" s="16"/>
      <c r="E36" s="16"/>
      <c r="F36" s="16"/>
      <c r="G36" s="16"/>
      <c r="K36" s="62">
        <v>270</v>
      </c>
      <c r="L36" s="35">
        <f t="shared" si="1"/>
        <v>270</v>
      </c>
      <c r="M36" s="64">
        <f t="shared" si="2"/>
        <v>3.0821917808219176E-2</v>
      </c>
      <c r="N36" s="64">
        <f t="shared" si="3"/>
        <v>0.44601974167644309</v>
      </c>
      <c r="O36" s="35">
        <f t="shared" si="0"/>
        <v>0.25456410256410256</v>
      </c>
      <c r="P36" s="35">
        <f>IF(AND(Eingabe!$B$31&gt;1,$M36&lt;=C$55),C$56,O36)</f>
        <v>0.25456410256410256</v>
      </c>
      <c r="Q36" s="35">
        <f>IF(AND(Eingabe!$B$31&gt;2,$M36&lt;=D$55),D$56,P36)</f>
        <v>0.25456410256410256</v>
      </c>
      <c r="R36" s="35">
        <f>IF(AND(Eingabe!$B$31&gt;3,$M36&lt;=E$55),E$56,Q36)</f>
        <v>0.25456410256410256</v>
      </c>
      <c r="S36" s="35">
        <f>IF(AND(Eingabe!$B$31&gt;4,$M36&lt;=F$55),F$56,R36)</f>
        <v>0.25456410256410256</v>
      </c>
      <c r="T36" s="35">
        <f>IF(AND(Eingabe!$B$31&gt;5,$M36&lt;=G$55),G$56,S36)</f>
        <v>0.25456410256410256</v>
      </c>
    </row>
    <row r="37" spans="1:20" x14ac:dyDescent="0.25">
      <c r="A37" s="23" t="s">
        <v>313</v>
      </c>
      <c r="B37" s="16">
        <f ca="1">IF(B36&gt;0,OFFSET(A50,0,B36),0)</f>
        <v>34</v>
      </c>
      <c r="C37" s="16"/>
      <c r="D37" s="16"/>
      <c r="E37" s="16"/>
      <c r="F37" s="16"/>
      <c r="G37" s="16"/>
      <c r="K37" s="62">
        <v>280</v>
      </c>
      <c r="L37" s="35">
        <f t="shared" si="1"/>
        <v>280</v>
      </c>
      <c r="M37" s="64">
        <f t="shared" si="2"/>
        <v>3.1963470319634701E-2</v>
      </c>
      <c r="N37" s="64">
        <f t="shared" si="3"/>
        <v>0.44278683182709522</v>
      </c>
      <c r="O37" s="35">
        <f t="shared" si="0"/>
        <v>0.25456410256410256</v>
      </c>
      <c r="P37" s="35">
        <f>IF(AND(Eingabe!$B$31&gt;1,$M37&lt;=C$55),C$56,O37)</f>
        <v>0.25456410256410256</v>
      </c>
      <c r="Q37" s="35">
        <f>IF(AND(Eingabe!$B$31&gt;2,$M37&lt;=D$55),D$56,P37)</f>
        <v>0.25456410256410256</v>
      </c>
      <c r="R37" s="35">
        <f>IF(AND(Eingabe!$B$31&gt;3,$M37&lt;=E$55),E$56,Q37)</f>
        <v>0.25456410256410256</v>
      </c>
      <c r="S37" s="35">
        <f>IF(AND(Eingabe!$B$31&gt;4,$M37&lt;=F$55),F$56,R37)</f>
        <v>0.25456410256410256</v>
      </c>
      <c r="T37" s="35">
        <f>IF(AND(Eingabe!$B$31&gt;5,$M37&lt;=G$55),G$56,S37)</f>
        <v>0.25456410256410256</v>
      </c>
    </row>
    <row r="38" spans="1:20" ht="18" x14ac:dyDescent="0.35">
      <c r="A38" s="23" t="s">
        <v>312</v>
      </c>
      <c r="B38" s="19">
        <f ca="1">IF(B36&gt;0,OFFSET(A54,0,B36),0)</f>
        <v>184583.87569188097</v>
      </c>
      <c r="C38" s="16"/>
      <c r="D38" s="16"/>
      <c r="E38" s="16"/>
      <c r="F38" s="16"/>
      <c r="G38" s="16"/>
      <c r="K38" s="62">
        <v>290</v>
      </c>
      <c r="L38" s="35">
        <f t="shared" si="1"/>
        <v>290</v>
      </c>
      <c r="M38" s="64">
        <f t="shared" si="2"/>
        <v>3.3105022831050226E-2</v>
      </c>
      <c r="N38" s="64">
        <f t="shared" si="3"/>
        <v>0.43964949733420289</v>
      </c>
      <c r="O38" s="35">
        <f t="shared" si="0"/>
        <v>0.25456410256410256</v>
      </c>
      <c r="P38" s="35">
        <f>IF(AND(Eingabe!$B$31&gt;1,$M38&lt;=C$55),C$56,O38)</f>
        <v>0.25456410256410256</v>
      </c>
      <c r="Q38" s="35">
        <f>IF(AND(Eingabe!$B$31&gt;2,$M38&lt;=D$55),D$56,P38)</f>
        <v>0.25456410256410256</v>
      </c>
      <c r="R38" s="35">
        <f>IF(AND(Eingabe!$B$31&gt;3,$M38&lt;=E$55),E$56,Q38)</f>
        <v>0.25456410256410256</v>
      </c>
      <c r="S38" s="35">
        <f>IF(AND(Eingabe!$B$31&gt;4,$M38&lt;=F$55),F$56,R38)</f>
        <v>0.25456410256410256</v>
      </c>
      <c r="T38" s="35">
        <f>IF(AND(Eingabe!$B$31&gt;5,$M38&lt;=G$55),G$56,S38)</f>
        <v>0.25456410256410256</v>
      </c>
    </row>
    <row r="39" spans="1:20" x14ac:dyDescent="0.25">
      <c r="A39" s="23" t="s">
        <v>134</v>
      </c>
      <c r="B39" s="8">
        <f ca="1">IF(B36&gt;0,OFFSET(A67,0,B36),0)</f>
        <v>0.63547045896637533</v>
      </c>
      <c r="C39" s="16"/>
      <c r="D39" s="16"/>
      <c r="E39" s="16"/>
      <c r="F39" s="16"/>
      <c r="G39" s="16"/>
      <c r="K39" s="62">
        <v>300</v>
      </c>
      <c r="L39" s="35">
        <f t="shared" si="1"/>
        <v>300</v>
      </c>
      <c r="M39" s="64">
        <f t="shared" si="2"/>
        <v>3.4246575342465752E-2</v>
      </c>
      <c r="N39" s="64">
        <f t="shared" si="3"/>
        <v>0.43660175871779072</v>
      </c>
      <c r="O39" s="35">
        <f t="shared" si="0"/>
        <v>0.25456410256410256</v>
      </c>
      <c r="P39" s="35">
        <f>IF(AND(Eingabe!$B$31&gt;1,$M39&lt;=C$55),C$56,O39)</f>
        <v>0.25456410256410256</v>
      </c>
      <c r="Q39" s="35">
        <f>IF(AND(Eingabe!$B$31&gt;2,$M39&lt;=D$55),D$56,P39)</f>
        <v>0.25456410256410256</v>
      </c>
      <c r="R39" s="35">
        <f>IF(AND(Eingabe!$B$31&gt;3,$M39&lt;=E$55),E$56,Q39)</f>
        <v>0.25456410256410256</v>
      </c>
      <c r="S39" s="35">
        <f>IF(AND(Eingabe!$B$31&gt;4,$M39&lt;=F$55),F$56,R39)</f>
        <v>0.25456410256410256</v>
      </c>
      <c r="T39" s="35">
        <f>IF(AND(Eingabe!$B$31&gt;5,$M39&lt;=G$55),G$56,S39)</f>
        <v>0.25456410256410256</v>
      </c>
    </row>
    <row r="40" spans="1:20" x14ac:dyDescent="0.25">
      <c r="A40" s="79"/>
      <c r="B40" s="16"/>
      <c r="C40" s="16"/>
      <c r="D40" s="16"/>
      <c r="E40" s="16"/>
      <c r="F40" s="16"/>
      <c r="G40" s="16"/>
      <c r="K40" s="62">
        <v>310</v>
      </c>
      <c r="L40" s="35">
        <f t="shared" si="1"/>
        <v>310</v>
      </c>
      <c r="M40" s="64">
        <f t="shared" si="2"/>
        <v>3.5388127853881277E-2</v>
      </c>
      <c r="N40" s="64">
        <f t="shared" si="3"/>
        <v>0.43363819497524558</v>
      </c>
      <c r="O40" s="35">
        <f t="shared" si="0"/>
        <v>0.25456410256410256</v>
      </c>
      <c r="P40" s="35">
        <f>IF(AND(Eingabe!$B$31&gt;1,$M40&lt;=C$55),C$56,O40)</f>
        <v>0.25456410256410256</v>
      </c>
      <c r="Q40" s="35">
        <f>IF(AND(Eingabe!$B$31&gt;2,$M40&lt;=D$55),D$56,P40)</f>
        <v>0.25456410256410256</v>
      </c>
      <c r="R40" s="35">
        <f>IF(AND(Eingabe!$B$31&gt;3,$M40&lt;=E$55),E$56,Q40)</f>
        <v>0.25456410256410256</v>
      </c>
      <c r="S40" s="35">
        <f>IF(AND(Eingabe!$B$31&gt;4,$M40&lt;=F$55),F$56,R40)</f>
        <v>0.25456410256410256</v>
      </c>
      <c r="T40" s="35">
        <f>IF(AND(Eingabe!$B$31&gt;5,$M40&lt;=G$55),G$56,S40)</f>
        <v>0.25456410256410256</v>
      </c>
    </row>
    <row r="41" spans="1:20" x14ac:dyDescent="0.25">
      <c r="A41" s="16"/>
      <c r="B41" s="16"/>
      <c r="C41" s="16"/>
      <c r="D41" s="16"/>
      <c r="E41" s="16"/>
      <c r="F41" s="16"/>
      <c r="G41" s="16"/>
      <c r="K41" s="62">
        <v>320</v>
      </c>
      <c r="L41" s="35">
        <f t="shared" si="1"/>
        <v>320</v>
      </c>
      <c r="M41" s="64">
        <f t="shared" si="2"/>
        <v>3.6529680365296802E-2</v>
      </c>
      <c r="N41" s="64">
        <f t="shared" si="3"/>
        <v>0.43075387529238252</v>
      </c>
      <c r="O41" s="35">
        <f t="shared" si="0"/>
        <v>0.25456410256410256</v>
      </c>
      <c r="P41" s="35">
        <f>IF(AND(Eingabe!$B$31&gt;1,$M41&lt;=C$55),C$56,O41)</f>
        <v>0.25456410256410256</v>
      </c>
      <c r="Q41" s="35">
        <f>IF(AND(Eingabe!$B$31&gt;2,$M41&lt;=D$55),D$56,P41)</f>
        <v>0.25456410256410256</v>
      </c>
      <c r="R41" s="35">
        <f>IF(AND(Eingabe!$B$31&gt;3,$M41&lt;=E$55),E$56,Q41)</f>
        <v>0.25456410256410256</v>
      </c>
      <c r="S41" s="35">
        <f>IF(AND(Eingabe!$B$31&gt;4,$M41&lt;=F$55),F$56,R41)</f>
        <v>0.25456410256410256</v>
      </c>
      <c r="T41" s="35">
        <f>IF(AND(Eingabe!$B$31&gt;5,$M41&lt;=G$55),G$56,S41)</f>
        <v>0.25456410256410256</v>
      </c>
    </row>
    <row r="42" spans="1:20" x14ac:dyDescent="0.25">
      <c r="A42" s="16"/>
      <c r="B42" s="16"/>
      <c r="C42" s="16"/>
      <c r="D42" s="16"/>
      <c r="E42" s="16"/>
      <c r="F42" s="16"/>
      <c r="G42" s="16"/>
      <c r="K42" s="62">
        <v>330</v>
      </c>
      <c r="L42" s="35">
        <f t="shared" si="1"/>
        <v>330</v>
      </c>
      <c r="M42" s="64">
        <f t="shared" si="2"/>
        <v>3.7671232876712327E-2</v>
      </c>
      <c r="N42" s="64">
        <f t="shared" si="3"/>
        <v>0.42794430095534031</v>
      </c>
      <c r="O42" s="35">
        <f t="shared" si="0"/>
        <v>0.25456410256410256</v>
      </c>
      <c r="P42" s="35">
        <f>IF(AND(Eingabe!$B$31&gt;1,$M42&lt;=C$55),C$56,O42)</f>
        <v>0.25456410256410256</v>
      </c>
      <c r="Q42" s="35">
        <f>IF(AND(Eingabe!$B$31&gt;2,$M42&lt;=D$55),D$56,P42)</f>
        <v>0.25456410256410256</v>
      </c>
      <c r="R42" s="35">
        <f>IF(AND(Eingabe!$B$31&gt;3,$M42&lt;=E$55),E$56,Q42)</f>
        <v>0.25456410256410256</v>
      </c>
      <c r="S42" s="35">
        <f>IF(AND(Eingabe!$B$31&gt;4,$M42&lt;=F$55),F$56,R42)</f>
        <v>0.25456410256410256</v>
      </c>
      <c r="T42" s="35">
        <f>IF(AND(Eingabe!$B$31&gt;5,$M42&lt;=G$55),G$56,S42)</f>
        <v>0.25456410256410256</v>
      </c>
    </row>
    <row r="43" spans="1:20" x14ac:dyDescent="0.25">
      <c r="A43" s="16"/>
      <c r="B43" s="16"/>
      <c r="C43" s="16"/>
      <c r="D43" s="16"/>
      <c r="E43" s="16"/>
      <c r="F43" s="16"/>
      <c r="G43" s="16"/>
      <c r="K43" s="62">
        <v>340</v>
      </c>
      <c r="L43" s="35">
        <f t="shared" si="1"/>
        <v>340</v>
      </c>
      <c r="M43" s="64">
        <f t="shared" si="2"/>
        <v>3.8812785388127852E-2</v>
      </c>
      <c r="N43" s="64">
        <f t="shared" si="3"/>
        <v>0.4252053556795965</v>
      </c>
      <c r="O43" s="35">
        <f t="shared" si="0"/>
        <v>0.25456410256410256</v>
      </c>
      <c r="P43" s="35">
        <f>IF(AND(Eingabe!$B$31&gt;1,$M43&lt;=C$55),C$56,O43)</f>
        <v>0.25456410256410256</v>
      </c>
      <c r="Q43" s="35">
        <f>IF(AND(Eingabe!$B$31&gt;2,$M43&lt;=D$55),D$56,P43)</f>
        <v>0.25456410256410256</v>
      </c>
      <c r="R43" s="35">
        <f>IF(AND(Eingabe!$B$31&gt;3,$M43&lt;=E$55),E$56,Q43)</f>
        <v>0.25456410256410256</v>
      </c>
      <c r="S43" s="35">
        <f>IF(AND(Eingabe!$B$31&gt;4,$M43&lt;=F$55),F$56,R43)</f>
        <v>0.25456410256410256</v>
      </c>
      <c r="T43" s="35">
        <f>IF(AND(Eingabe!$B$31&gt;5,$M43&lt;=G$55),G$56,S43)</f>
        <v>0.25456410256410256</v>
      </c>
    </row>
    <row r="44" spans="1:20" x14ac:dyDescent="0.25">
      <c r="A44" s="16"/>
      <c r="B44" s="16"/>
      <c r="C44" s="16"/>
      <c r="D44" s="16"/>
      <c r="E44" s="16"/>
      <c r="F44" s="16"/>
      <c r="G44" s="16"/>
      <c r="K44" s="62">
        <v>350</v>
      </c>
      <c r="L44" s="35">
        <f t="shared" si="1"/>
        <v>350</v>
      </c>
      <c r="M44" s="64">
        <f t="shared" si="2"/>
        <v>3.9954337899543377E-2</v>
      </c>
      <c r="N44" s="64">
        <f t="shared" si="3"/>
        <v>0.42253326292710469</v>
      </c>
      <c r="O44" s="35">
        <f t="shared" si="0"/>
        <v>0.25456410256410256</v>
      </c>
      <c r="P44" s="35">
        <f>IF(AND(Eingabe!$B$31&gt;1,$M44&lt;=C$55),C$56,O44)</f>
        <v>0.25456410256410256</v>
      </c>
      <c r="Q44" s="35">
        <f>IF(AND(Eingabe!$B$31&gt;2,$M44&lt;=D$55),D$56,P44)</f>
        <v>0.25456410256410256</v>
      </c>
      <c r="R44" s="35">
        <f>IF(AND(Eingabe!$B$31&gt;3,$M44&lt;=E$55),E$56,Q44)</f>
        <v>0.25456410256410256</v>
      </c>
      <c r="S44" s="35">
        <f>IF(AND(Eingabe!$B$31&gt;4,$M44&lt;=F$55),F$56,R44)</f>
        <v>0.25456410256410256</v>
      </c>
      <c r="T44" s="35">
        <f>IF(AND(Eingabe!$B$31&gt;5,$M44&lt;=G$55),G$56,S44)</f>
        <v>0.25456410256410256</v>
      </c>
    </row>
    <row r="45" spans="1:20" x14ac:dyDescent="0.25">
      <c r="A45" s="16"/>
      <c r="B45" s="16"/>
      <c r="C45" s="16"/>
      <c r="D45" s="16"/>
      <c r="E45" s="16"/>
      <c r="F45" s="16"/>
      <c r="G45" s="16"/>
      <c r="K45" s="62">
        <v>360</v>
      </c>
      <c r="L45" s="35">
        <f t="shared" si="1"/>
        <v>360</v>
      </c>
      <c r="M45" s="64">
        <f t="shared" si="2"/>
        <v>4.1095890410958902E-2</v>
      </c>
      <c r="N45" s="64">
        <f t="shared" si="3"/>
        <v>0.41992454905869647</v>
      </c>
      <c r="O45" s="35">
        <f t="shared" si="0"/>
        <v>0.25456410256410256</v>
      </c>
      <c r="P45" s="35">
        <f>IF(AND(Eingabe!$B$31&gt;1,$M45&lt;=C$55),C$56,O45)</f>
        <v>0.25456410256410256</v>
      </c>
      <c r="Q45" s="35">
        <f>IF(AND(Eingabe!$B$31&gt;2,$M45&lt;=D$55),D$56,P45)</f>
        <v>0.25456410256410256</v>
      </c>
      <c r="R45" s="35">
        <f>IF(AND(Eingabe!$B$31&gt;3,$M45&lt;=E$55),E$56,Q45)</f>
        <v>0.25456410256410256</v>
      </c>
      <c r="S45" s="35">
        <f>IF(AND(Eingabe!$B$31&gt;4,$M45&lt;=F$55),F$56,R45)</f>
        <v>0.25456410256410256</v>
      </c>
      <c r="T45" s="35">
        <f>IF(AND(Eingabe!$B$31&gt;5,$M45&lt;=G$55),G$56,S45)</f>
        <v>0.25456410256410256</v>
      </c>
    </row>
    <row r="46" spans="1:20" x14ac:dyDescent="0.25">
      <c r="K46" s="62">
        <v>370</v>
      </c>
      <c r="L46" s="35">
        <f t="shared" si="1"/>
        <v>370</v>
      </c>
      <c r="M46" s="64">
        <f t="shared" si="2"/>
        <v>4.2237442922374427E-2</v>
      </c>
      <c r="N46" s="64">
        <f t="shared" si="3"/>
        <v>0.41737601138554803</v>
      </c>
      <c r="O46" s="35">
        <f t="shared" si="0"/>
        <v>0.25456410256410256</v>
      </c>
      <c r="P46" s="35">
        <f>IF(AND(Eingabe!$B$31&gt;1,$M46&lt;=C$55),C$56,O46)</f>
        <v>0.25456410256410256</v>
      </c>
      <c r="Q46" s="35">
        <f>IF(AND(Eingabe!$B$31&gt;2,$M46&lt;=D$55),D$56,P46)</f>
        <v>0.25456410256410256</v>
      </c>
      <c r="R46" s="35">
        <f>IF(AND(Eingabe!$B$31&gt;3,$M46&lt;=E$55),E$56,Q46)</f>
        <v>0.25456410256410256</v>
      </c>
      <c r="S46" s="35">
        <f>IF(AND(Eingabe!$B$31&gt;4,$M46&lt;=F$55),F$56,R46)</f>
        <v>0.25456410256410256</v>
      </c>
      <c r="T46" s="35">
        <f>IF(AND(Eingabe!$B$31&gt;5,$M46&lt;=G$55),G$56,S46)</f>
        <v>0.25456410256410256</v>
      </c>
    </row>
    <row r="47" spans="1:20" x14ac:dyDescent="0.25">
      <c r="A47" s="13"/>
      <c r="B47" s="12" t="s">
        <v>35</v>
      </c>
      <c r="C47" s="12" t="s">
        <v>35</v>
      </c>
      <c r="D47" s="12" t="s">
        <v>35</v>
      </c>
      <c r="E47" s="12" t="s">
        <v>35</v>
      </c>
      <c r="F47" s="12" t="s">
        <v>35</v>
      </c>
      <c r="G47" s="12" t="s">
        <v>35</v>
      </c>
      <c r="K47" s="62">
        <v>380</v>
      </c>
      <c r="L47" s="35">
        <f t="shared" si="1"/>
        <v>380</v>
      </c>
      <c r="M47" s="64">
        <f t="shared" si="2"/>
        <v>4.3378995433789952E-2</v>
      </c>
      <c r="N47" s="64">
        <f t="shared" si="3"/>
        <v>0.41488469035473796</v>
      </c>
      <c r="O47" s="35">
        <f t="shared" si="0"/>
        <v>0.25456410256410256</v>
      </c>
      <c r="P47" s="35">
        <f>IF(AND(Eingabe!$B$31&gt;1,$M47&lt;=C$55),C$56,O47)</f>
        <v>0.25456410256410256</v>
      </c>
      <c r="Q47" s="35">
        <f>IF(AND(Eingabe!$B$31&gt;2,$M47&lt;=D$55),D$56,P47)</f>
        <v>0.25456410256410256</v>
      </c>
      <c r="R47" s="35">
        <f>IF(AND(Eingabe!$B$31&gt;3,$M47&lt;=E$55),E$56,Q47)</f>
        <v>0.25456410256410256</v>
      </c>
      <c r="S47" s="35">
        <f>IF(AND(Eingabe!$B$31&gt;4,$M47&lt;=F$55),F$56,R47)</f>
        <v>0.25456410256410256</v>
      </c>
      <c r="T47" s="35">
        <f>IF(AND(Eingabe!$B$31&gt;5,$M47&lt;=G$55),G$56,S47)</f>
        <v>0.25456410256410256</v>
      </c>
    </row>
    <row r="48" spans="1:20" x14ac:dyDescent="0.25">
      <c r="A48" s="13"/>
      <c r="B48" s="12">
        <v>1</v>
      </c>
      <c r="C48" s="12">
        <v>2</v>
      </c>
      <c r="D48" s="12">
        <v>3</v>
      </c>
      <c r="E48" s="12">
        <v>4</v>
      </c>
      <c r="F48" s="12">
        <v>5</v>
      </c>
      <c r="G48" s="12">
        <v>6</v>
      </c>
      <c r="K48" s="62">
        <v>390</v>
      </c>
      <c r="L48" s="35">
        <f t="shared" si="1"/>
        <v>390</v>
      </c>
      <c r="M48" s="64">
        <f t="shared" si="2"/>
        <v>4.4520547945205477E-2</v>
      </c>
      <c r="N48" s="64">
        <f t="shared" si="3"/>
        <v>0.41244784524019296</v>
      </c>
      <c r="O48" s="35">
        <f t="shared" si="0"/>
        <v>0.25456410256410256</v>
      </c>
      <c r="P48" s="35">
        <f>IF(AND(Eingabe!$B$31&gt;1,$M48&lt;=C$55),C$56,O48)</f>
        <v>0.25456410256410256</v>
      </c>
      <c r="Q48" s="35">
        <f>IF(AND(Eingabe!$B$31&gt;2,$M48&lt;=D$55),D$56,P48)</f>
        <v>0.25456410256410256</v>
      </c>
      <c r="R48" s="35">
        <f>IF(AND(Eingabe!$B$31&gt;3,$M48&lt;=E$55),E$56,Q48)</f>
        <v>0.25456410256410256</v>
      </c>
      <c r="S48" s="35">
        <f>IF(AND(Eingabe!$B$31&gt;4,$M48&lt;=F$55),F$56,R48)</f>
        <v>0.25456410256410256</v>
      </c>
      <c r="T48" s="35">
        <f>IF(AND(Eingabe!$B$31&gt;5,$M48&lt;=G$55),G$56,S48)</f>
        <v>0.25456410256410256</v>
      </c>
    </row>
    <row r="49" spans="1:20" ht="27.75" customHeight="1" x14ac:dyDescent="0.35">
      <c r="A49" t="s">
        <v>43</v>
      </c>
      <c r="B49">
        <f>Eingabe!B35</f>
        <v>34</v>
      </c>
      <c r="C49" s="16">
        <f>Eingabe!C35</f>
        <v>34</v>
      </c>
      <c r="D49" s="16">
        <f>Eingabe!D35</f>
        <v>20</v>
      </c>
      <c r="E49" s="16">
        <f>Eingabe!E35</f>
        <v>20</v>
      </c>
      <c r="F49" s="16">
        <f>Eingabe!F35</f>
        <v>11</v>
      </c>
      <c r="G49" s="16">
        <f>Eingabe!G35</f>
        <v>5.5</v>
      </c>
      <c r="K49" s="62">
        <v>400</v>
      </c>
      <c r="L49" s="35">
        <f t="shared" si="1"/>
        <v>400</v>
      </c>
      <c r="M49" s="64">
        <f t="shared" si="2"/>
        <v>4.5662100456621002E-2</v>
      </c>
      <c r="N49" s="64">
        <f t="shared" si="3"/>
        <v>0.41006293281946404</v>
      </c>
      <c r="O49" s="35">
        <f t="shared" si="0"/>
        <v>0.25456410256410256</v>
      </c>
      <c r="P49" s="35">
        <f>IF(AND(Eingabe!$B$31&gt;1,$M49&lt;=C$55),C$56,O49)</f>
        <v>0.25456410256410256</v>
      </c>
      <c r="Q49" s="35">
        <f>IF(AND(Eingabe!$B$31&gt;2,$M49&lt;=D$55),D$56,P49)</f>
        <v>0.25456410256410256</v>
      </c>
      <c r="R49" s="35">
        <f>IF(AND(Eingabe!$B$31&gt;3,$M49&lt;=E$55),E$56,Q49)</f>
        <v>0.25456410256410256</v>
      </c>
      <c r="S49" s="35">
        <f>IF(AND(Eingabe!$B$31&gt;4,$M49&lt;=F$55),F$56,R49)</f>
        <v>0.25456410256410256</v>
      </c>
      <c r="T49" s="35">
        <f>IF(AND(Eingabe!$B$31&gt;5,$M49&lt;=G$55),G$56,S49)</f>
        <v>0.25456410256410256</v>
      </c>
    </row>
    <row r="50" spans="1:20" ht="18" x14ac:dyDescent="0.35">
      <c r="A50" t="s">
        <v>44</v>
      </c>
      <c r="B50">
        <f>B49</f>
        <v>34</v>
      </c>
      <c r="C50">
        <f>B50+C49</f>
        <v>68</v>
      </c>
      <c r="D50" s="16">
        <f t="shared" ref="D50:G50" si="4">C50+D49</f>
        <v>88</v>
      </c>
      <c r="E50" s="16">
        <f t="shared" si="4"/>
        <v>108</v>
      </c>
      <c r="F50" s="16">
        <f t="shared" si="4"/>
        <v>119</v>
      </c>
      <c r="G50" s="16">
        <f t="shared" si="4"/>
        <v>124.5</v>
      </c>
      <c r="K50" s="62">
        <v>410</v>
      </c>
      <c r="L50" s="35">
        <f t="shared" si="1"/>
        <v>410</v>
      </c>
      <c r="M50" s="64">
        <f t="shared" si="2"/>
        <v>4.6803652968036527E-2</v>
      </c>
      <c r="N50" s="64">
        <f t="shared" si="3"/>
        <v>0.40772758860474412</v>
      </c>
      <c r="O50" s="35">
        <f t="shared" si="0"/>
        <v>0.25456410256410256</v>
      </c>
      <c r="P50" s="35">
        <f>IF(AND(Eingabe!$B$31&gt;1,$M50&lt;=C$55),C$56,O50)</f>
        <v>0.25456410256410256</v>
      </c>
      <c r="Q50" s="35">
        <f>IF(AND(Eingabe!$B$31&gt;2,$M50&lt;=D$55),D$56,P50)</f>
        <v>0.25456410256410256</v>
      </c>
      <c r="R50" s="35">
        <f>IF(AND(Eingabe!$B$31&gt;3,$M50&lt;=E$55),E$56,Q50)</f>
        <v>0.25456410256410256</v>
      </c>
      <c r="S50" s="35">
        <f>IF(AND(Eingabe!$B$31&gt;4,$M50&lt;=F$55),F$56,R50)</f>
        <v>0.25456410256410256</v>
      </c>
      <c r="T50" s="35">
        <f>IF(AND(Eingabe!$B$31&gt;5,$M50&lt;=G$55),G$56,S50)</f>
        <v>0.25456410256410256</v>
      </c>
    </row>
    <row r="51" spans="1:20" x14ac:dyDescent="0.25">
      <c r="A51" t="s">
        <v>50</v>
      </c>
      <c r="B51" s="9">
        <f>'Auslegung thermisch'!B57</f>
        <v>5428.9375203494401</v>
      </c>
      <c r="C51" s="9">
        <f>'Auslegung thermisch'!C57</f>
        <v>1490.0206432814693</v>
      </c>
      <c r="D51" s="9">
        <f>'Auslegung thermisch'!D57</f>
        <v>297.52255044208289</v>
      </c>
      <c r="E51" s="9">
        <f>'Auslegung thermisch'!E57</f>
        <v>47.735004891688</v>
      </c>
      <c r="F51" s="9">
        <f>'Auslegung thermisch'!F57</f>
        <v>2.3326432243853064</v>
      </c>
      <c r="G51" s="9">
        <f>'Auslegung thermisch'!G57</f>
        <v>1.1875860176752956E-2</v>
      </c>
      <c r="K51" s="62">
        <v>420</v>
      </c>
      <c r="L51" s="35">
        <f t="shared" si="1"/>
        <v>420</v>
      </c>
      <c r="M51" s="64">
        <f t="shared" si="2"/>
        <v>4.7945205479452052E-2</v>
      </c>
      <c r="N51" s="64">
        <f t="shared" si="3"/>
        <v>0.40543961026784181</v>
      </c>
      <c r="O51" s="35">
        <f t="shared" si="0"/>
        <v>0.25456410256410256</v>
      </c>
      <c r="P51" s="35">
        <f>IF(AND(Eingabe!$B$31&gt;1,$M51&lt;=C$55),C$56,O51)</f>
        <v>0.25456410256410256</v>
      </c>
      <c r="Q51" s="35">
        <f>IF(AND(Eingabe!$B$31&gt;2,$M51&lt;=D$55),D$56,P51)</f>
        <v>0.25456410256410256</v>
      </c>
      <c r="R51" s="35">
        <f>IF(AND(Eingabe!$B$31&gt;3,$M51&lt;=E$55),E$56,Q51)</f>
        <v>0.25456410256410256</v>
      </c>
      <c r="S51" s="35">
        <f>IF(AND(Eingabe!$B$31&gt;4,$M51&lt;=F$55),F$56,R51)</f>
        <v>0.25456410256410256</v>
      </c>
      <c r="T51" s="35">
        <f>IF(AND(Eingabe!$B$31&gt;5,$M51&lt;=G$55),G$56,S51)</f>
        <v>0.25456410256410256</v>
      </c>
    </row>
    <row r="52" spans="1:20" x14ac:dyDescent="0.25">
      <c r="A52" s="68" t="s">
        <v>327</v>
      </c>
      <c r="B52" s="81">
        <f>IF(Eingabe!$B$31,B51,"")</f>
        <v>5428.9375203494401</v>
      </c>
      <c r="C52" s="81" t="str">
        <f>IF(Eingabe!$B$31&gt;1,C51,"")</f>
        <v/>
      </c>
      <c r="D52" s="81" t="str">
        <f>IF(Eingabe!$B$31&gt;2,D51,"")</f>
        <v/>
      </c>
      <c r="E52" s="81" t="str">
        <f>IF(Eingabe!$B$31&gt;3,E51,"")</f>
        <v/>
      </c>
      <c r="F52" s="81" t="str">
        <f>IF(Eingabe!$B$31&gt;4,F51,"")</f>
        <v/>
      </c>
      <c r="G52" s="81" t="str">
        <f>IF(Eingabe!$B$31&gt;5,G51,"")</f>
        <v/>
      </c>
      <c r="K52" s="62">
        <v>430</v>
      </c>
      <c r="L52" s="35">
        <f t="shared" si="1"/>
        <v>430</v>
      </c>
      <c r="M52" s="64">
        <f t="shared" si="2"/>
        <v>4.9086757990867577E-2</v>
      </c>
      <c r="N52" s="64">
        <f t="shared" si="3"/>
        <v>0.40319694295694897</v>
      </c>
      <c r="O52" s="35">
        <f t="shared" si="0"/>
        <v>0.25456410256410256</v>
      </c>
      <c r="P52" s="35">
        <f>IF(AND(Eingabe!$B$31&gt;1,$M52&lt;=C$55),C$56,O52)</f>
        <v>0.25456410256410256</v>
      </c>
      <c r="Q52" s="35">
        <f>IF(AND(Eingabe!$B$31&gt;2,$M52&lt;=D$55),D$56,P52)</f>
        <v>0.25456410256410256</v>
      </c>
      <c r="R52" s="35">
        <f>IF(AND(Eingabe!$B$31&gt;3,$M52&lt;=E$55),E$56,Q52)</f>
        <v>0.25456410256410256</v>
      </c>
      <c r="S52" s="35">
        <f>IF(AND(Eingabe!$B$31&gt;4,$M52&lt;=F$55),F$56,R52)</f>
        <v>0.25456410256410256</v>
      </c>
      <c r="T52" s="35">
        <f>IF(AND(Eingabe!$B$31&gt;5,$M52&lt;=G$55),G$56,S52)</f>
        <v>0.25456410256410256</v>
      </c>
    </row>
    <row r="53" spans="1:20" ht="18" x14ac:dyDescent="0.35">
      <c r="A53" s="16" t="s">
        <v>324</v>
      </c>
      <c r="B53" s="3">
        <f>B51*B49</f>
        <v>184583.87569188097</v>
      </c>
      <c r="C53" s="3">
        <f t="shared" ref="C53:G53" si="5">C51*C49</f>
        <v>50660.70187156996</v>
      </c>
      <c r="D53" s="3">
        <f t="shared" si="5"/>
        <v>5950.4510088416573</v>
      </c>
      <c r="E53" s="3">
        <f t="shared" si="5"/>
        <v>954.70009783375997</v>
      </c>
      <c r="F53" s="3">
        <f t="shared" si="5"/>
        <v>25.65907546823837</v>
      </c>
      <c r="G53" s="3">
        <f t="shared" si="5"/>
        <v>6.531723097214126E-2</v>
      </c>
      <c r="K53" s="62">
        <v>440</v>
      </c>
      <c r="L53" s="35">
        <f t="shared" si="1"/>
        <v>440</v>
      </c>
      <c r="M53" s="64">
        <f t="shared" si="2"/>
        <v>5.0228310502283102E-2</v>
      </c>
      <c r="N53" s="64">
        <f t="shared" si="3"/>
        <v>0.40099766625065858</v>
      </c>
      <c r="O53" s="35">
        <f t="shared" si="0"/>
        <v>0.25456410256410256</v>
      </c>
      <c r="P53" s="35">
        <f>IF(AND(Eingabe!$B$31&gt;1,$M53&lt;=C$55),C$56,O53)</f>
        <v>0.25456410256410256</v>
      </c>
      <c r="Q53" s="35">
        <f>IF(AND(Eingabe!$B$31&gt;2,$M53&lt;=D$55),D$56,P53)</f>
        <v>0.25456410256410256</v>
      </c>
      <c r="R53" s="35">
        <f>IF(AND(Eingabe!$B$31&gt;3,$M53&lt;=E$55),E$56,Q53)</f>
        <v>0.25456410256410256</v>
      </c>
      <c r="S53" s="35">
        <f>IF(AND(Eingabe!$B$31&gt;4,$M53&lt;=F$55),F$56,R53)</f>
        <v>0.25456410256410256</v>
      </c>
      <c r="T53" s="35">
        <f>IF(AND(Eingabe!$B$31&gt;5,$M53&lt;=G$55),G$56,S53)</f>
        <v>0.25456410256410256</v>
      </c>
    </row>
    <row r="54" spans="1:20" ht="18" x14ac:dyDescent="0.35">
      <c r="A54" s="23" t="s">
        <v>325</v>
      </c>
      <c r="B54" s="80">
        <f>B53</f>
        <v>184583.87569188097</v>
      </c>
      <c r="C54" s="80">
        <f>B54+C53</f>
        <v>235244.57756345093</v>
      </c>
      <c r="D54" s="80">
        <f t="shared" ref="D54:G54" si="6">C54+D53</f>
        <v>241195.02857229259</v>
      </c>
      <c r="E54" s="80">
        <f t="shared" si="6"/>
        <v>242149.72867012635</v>
      </c>
      <c r="F54" s="80">
        <f t="shared" si="6"/>
        <v>242175.38774559458</v>
      </c>
      <c r="G54" s="80">
        <f t="shared" si="6"/>
        <v>242175.45306282555</v>
      </c>
      <c r="K54" s="62">
        <v>450</v>
      </c>
      <c r="L54" s="35">
        <f t="shared" si="1"/>
        <v>450</v>
      </c>
      <c r="M54" s="64">
        <f t="shared" si="2"/>
        <v>5.1369863013698627E-2</v>
      </c>
      <c r="N54" s="64">
        <f t="shared" si="3"/>
        <v>0.39883998253390274</v>
      </c>
      <c r="O54" s="35">
        <f t="shared" si="0"/>
        <v>0.25456410256410256</v>
      </c>
      <c r="P54" s="35">
        <f>IF(AND(Eingabe!$B$31&gt;1,$M54&lt;=C$55),C$56,O54)</f>
        <v>0.25456410256410256</v>
      </c>
      <c r="Q54" s="35">
        <f>IF(AND(Eingabe!$B$31&gt;2,$M54&lt;=D$55),D$56,P54)</f>
        <v>0.25456410256410256</v>
      </c>
      <c r="R54" s="35">
        <f>IF(AND(Eingabe!$B$31&gt;3,$M54&lt;=E$55),E$56,Q54)</f>
        <v>0.25456410256410256</v>
      </c>
      <c r="S54" s="35">
        <f>IF(AND(Eingabe!$B$31&gt;4,$M54&lt;=F$55),F$56,R54)</f>
        <v>0.25456410256410256</v>
      </c>
      <c r="T54" s="35">
        <f>IF(AND(Eingabe!$B$31&gt;5,$M54&lt;=G$55),G$56,S54)</f>
        <v>0.25456410256410256</v>
      </c>
    </row>
    <row r="55" spans="1:20" ht="18" x14ac:dyDescent="0.35">
      <c r="A55" t="s">
        <v>186</v>
      </c>
      <c r="B55" s="2">
        <f t="shared" ref="B55:G55" si="7">B51/$B$10</f>
        <v>0.61974172606728772</v>
      </c>
      <c r="C55" s="2">
        <f t="shared" si="7"/>
        <v>0.17009368073989375</v>
      </c>
      <c r="D55" s="2">
        <f t="shared" si="7"/>
        <v>3.3963761465991199E-2</v>
      </c>
      <c r="E55" s="2">
        <f t="shared" si="7"/>
        <v>5.4492014716538816E-3</v>
      </c>
      <c r="F55" s="2">
        <f t="shared" si="7"/>
        <v>2.6628347310334548E-4</v>
      </c>
      <c r="G55" s="2">
        <f t="shared" si="7"/>
        <v>1.355691800999196E-6</v>
      </c>
      <c r="K55" s="62">
        <v>460</v>
      </c>
      <c r="L55" s="35">
        <f t="shared" si="1"/>
        <v>460</v>
      </c>
      <c r="M55" s="64">
        <f t="shared" si="2"/>
        <v>5.2511415525114152E-2</v>
      </c>
      <c r="N55" s="64">
        <f t="shared" si="3"/>
        <v>0.39672220661292079</v>
      </c>
      <c r="O55" s="35">
        <f t="shared" si="0"/>
        <v>0.25456410256410256</v>
      </c>
      <c r="P55" s="35">
        <f>IF(AND(Eingabe!$B$31&gt;1,$M55&lt;=C$55),C$56,O55)</f>
        <v>0.25456410256410256</v>
      </c>
      <c r="Q55" s="35">
        <f>IF(AND(Eingabe!$B$31&gt;2,$M55&lt;=D$55),D$56,P55)</f>
        <v>0.25456410256410256</v>
      </c>
      <c r="R55" s="35">
        <f>IF(AND(Eingabe!$B$31&gt;3,$M55&lt;=E$55),E$56,Q55)</f>
        <v>0.25456410256410256</v>
      </c>
      <c r="S55" s="35">
        <f>IF(AND(Eingabe!$B$31&gt;4,$M55&lt;=F$55),F$56,R55)</f>
        <v>0.25456410256410256</v>
      </c>
      <c r="T55" s="35">
        <f>IF(AND(Eingabe!$B$31&gt;5,$M55&lt;=G$55),G$56,S55)</f>
        <v>0.25456410256410256</v>
      </c>
    </row>
    <row r="56" spans="1:20" ht="18" x14ac:dyDescent="0.35">
      <c r="A56" t="s">
        <v>184</v>
      </c>
      <c r="B56" s="11">
        <f t="shared" ref="B56:G56" si="8">B50/$B$8</f>
        <v>0.25456410256410256</v>
      </c>
      <c r="C56" s="11">
        <f t="shared" si="8"/>
        <v>0.50912820512820511</v>
      </c>
      <c r="D56" s="11">
        <f t="shared" si="8"/>
        <v>0.65887179487179481</v>
      </c>
      <c r="E56" s="11">
        <f t="shared" si="8"/>
        <v>0.80861538461538451</v>
      </c>
      <c r="F56" s="11">
        <f t="shared" si="8"/>
        <v>0.89097435897435884</v>
      </c>
      <c r="G56" s="11">
        <f t="shared" si="8"/>
        <v>0.93215384615384611</v>
      </c>
      <c r="K56" s="62">
        <v>470</v>
      </c>
      <c r="L56" s="35">
        <f t="shared" si="1"/>
        <v>470</v>
      </c>
      <c r="M56" s="64">
        <f t="shared" si="2"/>
        <v>5.3652968036529677E-2</v>
      </c>
      <c r="N56" s="64">
        <f t="shared" si="3"/>
        <v>0.39464275641332702</v>
      </c>
      <c r="O56" s="35">
        <f t="shared" si="0"/>
        <v>0.25456410256410256</v>
      </c>
      <c r="P56" s="35">
        <f>IF(AND(Eingabe!$B$31&gt;1,$M56&lt;=C$55),C$56,O56)</f>
        <v>0.25456410256410256</v>
      </c>
      <c r="Q56" s="35">
        <f>IF(AND(Eingabe!$B$31&gt;2,$M56&lt;=D$55),D$56,P56)</f>
        <v>0.25456410256410256</v>
      </c>
      <c r="R56" s="35">
        <f>IF(AND(Eingabe!$B$31&gt;3,$M56&lt;=E$55),E$56,Q56)</f>
        <v>0.25456410256410256</v>
      </c>
      <c r="S56" s="35">
        <f>IF(AND(Eingabe!$B$31&gt;4,$M56&lt;=F$55),F$56,R56)</f>
        <v>0.25456410256410256</v>
      </c>
      <c r="T56" s="35">
        <f>IF(AND(Eingabe!$B$31&gt;5,$M56&lt;=G$55),G$56,S56)</f>
        <v>0.25456410256410256</v>
      </c>
    </row>
    <row r="57" spans="1:20" ht="18" x14ac:dyDescent="0.35">
      <c r="A57" t="s">
        <v>185</v>
      </c>
      <c r="B57" s="11">
        <f>IF(B56&lt;=1,B56,1)</f>
        <v>0.25456410256410256</v>
      </c>
      <c r="C57" s="11">
        <f t="shared" ref="C57:G57" si="9">IF(C56&lt;=1,C56,1)</f>
        <v>0.50912820512820511</v>
      </c>
      <c r="D57" s="11">
        <f t="shared" si="9"/>
        <v>0.65887179487179481</v>
      </c>
      <c r="E57" s="11">
        <f t="shared" si="9"/>
        <v>0.80861538461538451</v>
      </c>
      <c r="F57" s="11">
        <f t="shared" si="9"/>
        <v>0.89097435897435884</v>
      </c>
      <c r="G57" s="11">
        <f t="shared" si="9"/>
        <v>0.93215384615384611</v>
      </c>
      <c r="K57" s="62">
        <v>480</v>
      </c>
      <c r="L57" s="35">
        <f t="shared" si="1"/>
        <v>480</v>
      </c>
      <c r="M57" s="64">
        <f t="shared" si="2"/>
        <v>5.4794520547945202E-2</v>
      </c>
      <c r="N57" s="64">
        <f t="shared" si="3"/>
        <v>0.39260014462784665</v>
      </c>
      <c r="O57" s="35">
        <f t="shared" si="0"/>
        <v>0.25456410256410256</v>
      </c>
      <c r="P57" s="35">
        <f>IF(AND(Eingabe!$B$31&gt;1,$M57&lt;=C$55),C$56,O57)</f>
        <v>0.25456410256410256</v>
      </c>
      <c r="Q57" s="35">
        <f>IF(AND(Eingabe!$B$31&gt;2,$M57&lt;=D$55),D$56,P57)</f>
        <v>0.25456410256410256</v>
      </c>
      <c r="R57" s="35">
        <f>IF(AND(Eingabe!$B$31&gt;3,$M57&lt;=E$55),E$56,Q57)</f>
        <v>0.25456410256410256</v>
      </c>
      <c r="S57" s="35">
        <f>IF(AND(Eingabe!$B$31&gt;4,$M57&lt;=F$55),F$56,R57)</f>
        <v>0.25456410256410256</v>
      </c>
      <c r="T57" s="35">
        <f>IF(AND(Eingabe!$B$31&gt;5,$M57&lt;=G$55),G$56,S57)</f>
        <v>0.25456410256410256</v>
      </c>
    </row>
    <row r="58" spans="1:20" ht="18" x14ac:dyDescent="0.35">
      <c r="A58" t="s">
        <v>51</v>
      </c>
      <c r="B58" s="11">
        <f>((1-B57)/$G$11)^(1/$G$10)</f>
        <v>0.19705377016222603</v>
      </c>
      <c r="C58" s="11">
        <f t="shared" ref="C58:G58" si="10">((1-C57)/$G$11)^(1/$G$10)</f>
        <v>1.4473409378608599E-2</v>
      </c>
      <c r="D58" s="11">
        <f t="shared" si="10"/>
        <v>1.4885229587825674E-3</v>
      </c>
      <c r="E58" s="11">
        <f t="shared" si="10"/>
        <v>4.017346145391132E-5</v>
      </c>
      <c r="F58" s="11">
        <f t="shared" si="10"/>
        <v>1.1928186211331112E-6</v>
      </c>
      <c r="G58" s="11">
        <f t="shared" si="10"/>
        <v>6.1525203704185101E-8</v>
      </c>
      <c r="K58" s="62">
        <v>490</v>
      </c>
      <c r="L58" s="35">
        <f t="shared" si="1"/>
        <v>490</v>
      </c>
      <c r="M58" s="64">
        <f t="shared" si="2"/>
        <v>5.5936073059360727E-2</v>
      </c>
      <c r="N58" s="64">
        <f t="shared" si="3"/>
        <v>0.39059297119914493</v>
      </c>
      <c r="O58" s="35">
        <f t="shared" si="0"/>
        <v>0.25456410256410256</v>
      </c>
      <c r="P58" s="35">
        <f>IF(AND(Eingabe!$B$31&gt;1,$M58&lt;=C$55),C$56,O58)</f>
        <v>0.25456410256410256</v>
      </c>
      <c r="Q58" s="35">
        <f>IF(AND(Eingabe!$B$31&gt;2,$M58&lt;=D$55),D$56,P58)</f>
        <v>0.25456410256410256</v>
      </c>
      <c r="R58" s="35">
        <f>IF(AND(Eingabe!$B$31&gt;3,$M58&lt;=E$55),E$56,Q58)</f>
        <v>0.25456410256410256</v>
      </c>
      <c r="S58" s="35">
        <f>IF(AND(Eingabe!$B$31&gt;4,$M58&lt;=F$55),F$56,R58)</f>
        <v>0.25456410256410256</v>
      </c>
      <c r="T58" s="35">
        <f>IF(AND(Eingabe!$B$31&gt;5,$M58&lt;=G$55),G$56,S58)</f>
        <v>0.25456410256410256</v>
      </c>
    </row>
    <row r="59" spans="1:20" ht="18" x14ac:dyDescent="0.35">
      <c r="A59" t="s">
        <v>52</v>
      </c>
      <c r="B59" s="11">
        <f>IF(B58&lt;=1,B58,1)</f>
        <v>0.19705377016222603</v>
      </c>
      <c r="C59" s="11">
        <f t="shared" ref="C59:G59" si="11">IF(C58&lt;=1,C58,1)</f>
        <v>1.4473409378608599E-2</v>
      </c>
      <c r="D59" s="11">
        <f t="shared" si="11"/>
        <v>1.4885229587825674E-3</v>
      </c>
      <c r="E59" s="11">
        <f t="shared" si="11"/>
        <v>4.017346145391132E-5</v>
      </c>
      <c r="F59" s="11">
        <f t="shared" si="11"/>
        <v>1.1928186211331112E-6</v>
      </c>
      <c r="G59" s="11">
        <f t="shared" si="11"/>
        <v>6.1525203704185101E-8</v>
      </c>
      <c r="K59" s="62">
        <v>500</v>
      </c>
      <c r="L59" s="35">
        <f t="shared" si="1"/>
        <v>500</v>
      </c>
      <c r="M59" s="64">
        <f t="shared" si="2"/>
        <v>5.7077625570776253E-2</v>
      </c>
      <c r="N59" s="64">
        <f t="shared" si="3"/>
        <v>0.38861991653903816</v>
      </c>
      <c r="O59" s="35">
        <f t="shared" si="0"/>
        <v>0.25456410256410256</v>
      </c>
      <c r="P59" s="35">
        <f>IF(AND(Eingabe!$B$31&gt;1,$M59&lt;=C$55),C$56,O59)</f>
        <v>0.25456410256410256</v>
      </c>
      <c r="Q59" s="35">
        <f>IF(AND(Eingabe!$B$31&gt;2,$M59&lt;=D$55),D$56,P59)</f>
        <v>0.25456410256410256</v>
      </c>
      <c r="R59" s="35">
        <f>IF(AND(Eingabe!$B$31&gt;3,$M59&lt;=E$55),E$56,Q59)</f>
        <v>0.25456410256410256</v>
      </c>
      <c r="S59" s="35">
        <f>IF(AND(Eingabe!$B$31&gt;4,$M59&lt;=F$55),F$56,R59)</f>
        <v>0.25456410256410256</v>
      </c>
      <c r="T59" s="35">
        <f>IF(AND(Eingabe!$B$31&gt;5,$M59&lt;=G$55),G$56,S59)</f>
        <v>0.25456410256410256</v>
      </c>
    </row>
    <row r="60" spans="1:20" ht="18" x14ac:dyDescent="0.35">
      <c r="A60" s="35" t="s">
        <v>194</v>
      </c>
      <c r="B60" s="63">
        <f>B55^2*B57/$G$9</f>
        <v>0.58663758833577428</v>
      </c>
      <c r="C60" s="63">
        <f>((C57-B57)*C55)/$G$9</f>
        <v>0.2597984711362562</v>
      </c>
      <c r="D60" s="63">
        <f>((D57-C57)*D55)/$G$9</f>
        <v>3.0515133378675161E-2</v>
      </c>
      <c r="E60" s="63">
        <f>((E57-D57)*E55)/$G$9</f>
        <v>4.8958979376090249E-3</v>
      </c>
      <c r="F60" s="63">
        <f>((F57-E57)*F55)/$G$9</f>
        <v>1.3158500240122235E-4</v>
      </c>
      <c r="G60" s="63">
        <f>((G57-F57)*G55)/$G$9</f>
        <v>3.3496015883149447E-7</v>
      </c>
      <c r="K60" s="62">
        <v>510</v>
      </c>
      <c r="L60" s="35">
        <f t="shared" si="1"/>
        <v>510</v>
      </c>
      <c r="M60" s="64">
        <f t="shared" si="2"/>
        <v>5.8219178082191778E-2</v>
      </c>
      <c r="N60" s="64">
        <f t="shared" si="3"/>
        <v>0.38667973539876865</v>
      </c>
      <c r="O60" s="35">
        <f t="shared" si="0"/>
        <v>0.25456410256410256</v>
      </c>
      <c r="P60" s="35">
        <f>IF(AND(Eingabe!$B$31&gt;1,$M60&lt;=C$55),C$56,O60)</f>
        <v>0.25456410256410256</v>
      </c>
      <c r="Q60" s="35">
        <f>IF(AND(Eingabe!$B$31&gt;2,$M60&lt;=D$55),D$56,P60)</f>
        <v>0.25456410256410256</v>
      </c>
      <c r="R60" s="35">
        <f>IF(AND(Eingabe!$B$31&gt;3,$M60&lt;=E$55),E$56,Q60)</f>
        <v>0.25456410256410256</v>
      </c>
      <c r="S60" s="35">
        <f>IF(AND(Eingabe!$B$31&gt;4,$M60&lt;=F$55),F$56,R60)</f>
        <v>0.25456410256410256</v>
      </c>
      <c r="T60" s="35">
        <f>IF(AND(Eingabe!$B$31&gt;5,$M60&lt;=G$55),G$56,S60)</f>
        <v>0.25456410256410256</v>
      </c>
    </row>
    <row r="61" spans="1:20" ht="18" x14ac:dyDescent="0.35">
      <c r="A61" s="35" t="s">
        <v>195</v>
      </c>
      <c r="B61" s="63"/>
      <c r="C61" s="63">
        <f>(C55-$G$11*C55^($G$10+1)/($G$10+1)-(C59-$G$11*C59^($G$10+1)/($G$10+1))+C59*C57-C55*B57)/$G$9</f>
        <v>0.1143114511850269</v>
      </c>
      <c r="D61" s="63">
        <f>(D55-$G$11*D55^($G$10+1)/($G$10+1)-(D59-$G$11*D59^($G$10+1)/($G$10+1))+D59*D57-D55*C57)/$G$9</f>
        <v>7.6734123093642748E-4</v>
      </c>
      <c r="E61" s="63">
        <f>(E55-$G$11*E55^($G$10+1)/($G$10+1)-(E59-$G$11*E59^($G$10+1)/($G$10+1))+E59*E57-E55*D57)/$G$9</f>
        <v>-6.8668443015587957E-4</v>
      </c>
      <c r="F61" s="63">
        <f>(F55-$G$11*F55^($G$10+1)/($G$10+1)-(F59-$G$11*F59^($G$10+1)/($G$10+1))+F59*F57-F55*E57)/$G$9</f>
        <v>-5.1086626664045734E-5</v>
      </c>
      <c r="G61" s="63">
        <f>(G55-$G$11*G55^($G$10+1)/($G$10+1)-(G59-$G$11*G59^($G$10+1)/($G$10+1))+G59*G57-G55*F57)/$G$9</f>
        <v>1.0304928500583866E-7</v>
      </c>
      <c r="K61" s="62">
        <v>520</v>
      </c>
      <c r="L61" s="35">
        <f t="shared" si="1"/>
        <v>520</v>
      </c>
      <c r="M61" s="64">
        <f t="shared" si="2"/>
        <v>5.9360730593607303E-2</v>
      </c>
      <c r="N61" s="64">
        <f t="shared" si="3"/>
        <v>0.38477125131638146</v>
      </c>
      <c r="O61" s="35">
        <f t="shared" si="0"/>
        <v>0.25456410256410256</v>
      </c>
      <c r="P61" s="35">
        <f>IF(AND(Eingabe!$B$31&gt;1,$M61&lt;=C$55),C$56,O61)</f>
        <v>0.25456410256410256</v>
      </c>
      <c r="Q61" s="35">
        <f>IF(AND(Eingabe!$B$31&gt;2,$M61&lt;=D$55),D$56,P61)</f>
        <v>0.25456410256410256</v>
      </c>
      <c r="R61" s="35">
        <f>IF(AND(Eingabe!$B$31&gt;3,$M61&lt;=E$55),E$56,Q61)</f>
        <v>0.25456410256410256</v>
      </c>
      <c r="S61" s="35">
        <f>IF(AND(Eingabe!$B$31&gt;4,$M61&lt;=F$55),F$56,R61)</f>
        <v>0.25456410256410256</v>
      </c>
      <c r="T61" s="35">
        <f>IF(AND(Eingabe!$B$31&gt;5,$M61&lt;=G$55),G$56,S61)</f>
        <v>0.25456410256410256</v>
      </c>
    </row>
    <row r="62" spans="1:20" ht="18" x14ac:dyDescent="0.35">
      <c r="A62" s="35" t="s">
        <v>196</v>
      </c>
      <c r="B62" s="63"/>
      <c r="C62" s="63">
        <f>(B59-$G$11*B59^($G$10+1)/($G$10+1)-(C59-$G$11*C59^($G$10+1)/($G$10+1))+C59*C57-B59*B57)/$G$9</f>
        <v>0.11568526805330816</v>
      </c>
      <c r="D62" s="63">
        <f>(C59-$G$11*C59^($G$10+1)/($G$10+1)-(D59-$G$11*D59^($G$10+1)/($G$10+1))+D59*D57-C59*C57)/$G$9</f>
        <v>5.4594300201684706E-3</v>
      </c>
      <c r="E62" s="63">
        <f>(D59-$G$11*D59^($G$10+1)/($G$10+1)-(E59-$G$11*E59^($G$10+1)/($G$10+1))+E59*E57-D59*D57)/$G$9</f>
        <v>4.1386641331249158E-4</v>
      </c>
      <c r="F62" s="63">
        <f>(E59-$G$11*E59^($G$10+1)/($G$10+1)-(F59-$G$11*F59^($G$10+1)/($G$10+1))+F59*F57-E59*E57)/$G$9</f>
        <v>6.2553390241895543E-6</v>
      </c>
      <c r="G62" s="63">
        <f>(F59-$G$11*F59^($G$10+1)/($G$10+1)-(G59-$G$11*G59^($G$10+1)/($G$10+1))+G59*G57-F59*F57)/$G$9</f>
        <v>1.041712273327676E-7</v>
      </c>
      <c r="K62" s="62">
        <v>530</v>
      </c>
      <c r="L62" s="35">
        <f t="shared" si="1"/>
        <v>530</v>
      </c>
      <c r="M62" s="64">
        <f t="shared" si="2"/>
        <v>6.0502283105022828E-2</v>
      </c>
      <c r="N62" s="64">
        <f t="shared" si="3"/>
        <v>0.38289335157689053</v>
      </c>
      <c r="O62" s="35">
        <f t="shared" si="0"/>
        <v>0.25456410256410256</v>
      </c>
      <c r="P62" s="35">
        <f>IF(AND(Eingabe!$B$31&gt;1,$M62&lt;=C$55),C$56,O62)</f>
        <v>0.25456410256410256</v>
      </c>
      <c r="Q62" s="35">
        <f>IF(AND(Eingabe!$B$31&gt;2,$M62&lt;=D$55),D$56,P62)</f>
        <v>0.25456410256410256</v>
      </c>
      <c r="R62" s="35">
        <f>IF(AND(Eingabe!$B$31&gt;3,$M62&lt;=E$55),E$56,Q62)</f>
        <v>0.25456410256410256</v>
      </c>
      <c r="S62" s="35">
        <f>IF(AND(Eingabe!$B$31&gt;4,$M62&lt;=F$55),F$56,R62)</f>
        <v>0.25456410256410256</v>
      </c>
      <c r="T62" s="35">
        <f>IF(AND(Eingabe!$B$31&gt;5,$M62&lt;=G$55),G$56,S62)</f>
        <v>0.25456410256410256</v>
      </c>
    </row>
    <row r="63" spans="1:20" x14ac:dyDescent="0.25">
      <c r="A63" t="s">
        <v>49</v>
      </c>
      <c r="B63" s="14">
        <f>IF(B59&gt;=B55,1/G9*B55*B57,1/G9*((B55-G11/(G10+1)*B55^(G10+1))-(B59-G11/(G10+1)*B59^(G10+1))+(B57*B59)))</f>
        <v>0.72653804983355652</v>
      </c>
      <c r="C63" s="14">
        <f>IF(C55&lt;=C59,C60,IF(C55&lt;=B59,C61,C62))</f>
        <v>0.1143114511850269</v>
      </c>
      <c r="D63" s="14">
        <f>IF(D55&lt;=D59,D60,IF(D55&lt;=C59,D61,D62))</f>
        <v>5.4594300201684706E-3</v>
      </c>
      <c r="E63" s="14">
        <f>IF(E55&lt;=E59,E60,IF(E55&lt;=D59,E61,E62))</f>
        <v>4.1386641331249158E-4</v>
      </c>
      <c r="F63" s="14">
        <f>IF(F55&lt;=F59,F60,IF(F55&lt;=E59,F61,F62))</f>
        <v>6.2553390241895543E-6</v>
      </c>
      <c r="G63" s="14">
        <f>IF(G55&lt;=G59,G60,IF(G55&lt;=F59,G61,G62))</f>
        <v>1.041712273327676E-7</v>
      </c>
      <c r="K63" s="62">
        <v>540</v>
      </c>
      <c r="L63" s="35">
        <f t="shared" si="1"/>
        <v>540</v>
      </c>
      <c r="M63" s="64">
        <f t="shared" si="2"/>
        <v>6.1643835616438353E-2</v>
      </c>
      <c r="N63" s="64">
        <f t="shared" si="3"/>
        <v>0.38104498262916398</v>
      </c>
      <c r="O63" s="35">
        <f t="shared" si="0"/>
        <v>0.25456410256410256</v>
      </c>
      <c r="P63" s="35">
        <f>IF(AND(Eingabe!$B$31&gt;1,$M63&lt;=C$55),C$56,O63)</f>
        <v>0.25456410256410256</v>
      </c>
      <c r="Q63" s="35">
        <f>IF(AND(Eingabe!$B$31&gt;2,$M63&lt;=D$55),D$56,P63)</f>
        <v>0.25456410256410256</v>
      </c>
      <c r="R63" s="35">
        <f>IF(AND(Eingabe!$B$31&gt;3,$M63&lt;=E$55),E$56,Q63)</f>
        <v>0.25456410256410256</v>
      </c>
      <c r="S63" s="35">
        <f>IF(AND(Eingabe!$B$31&gt;4,$M63&lt;=F$55),F$56,R63)</f>
        <v>0.25456410256410256</v>
      </c>
      <c r="T63" s="35">
        <f>IF(AND(Eingabe!$B$31&gt;5,$M63&lt;=G$55),G$56,S63)</f>
        <v>0.25456410256410256</v>
      </c>
    </row>
    <row r="64" spans="1:20" x14ac:dyDescent="0.25">
      <c r="A64" t="s">
        <v>197</v>
      </c>
      <c r="B64" s="14">
        <f>B55/G9*(G9-B59+G11/(G10+1)*B59^(G10+1)+B57*B59)</f>
        <v>0.54440286809919403</v>
      </c>
      <c r="C64" s="14">
        <f>C55*(B59-$G$11*B59^(1+$G$10)/(1+$G$10)-C59+$G$11*C59^(1+$G$10)/(1+$G$10)+C59*C56-B59*B56)/$G$9</f>
        <v>1.967733305056843E-2</v>
      </c>
      <c r="D64" s="14">
        <f>D55*(C59-$G$11*C59^(1+$G$10)/(1+$G$10)-D59+$G$11*D59^(1+$G$10)/(1+$G$10)+D59*D56-C59*C56)/$G$9</f>
        <v>1.8542277894527344E-4</v>
      </c>
      <c r="E64" s="14">
        <f>E55*(D59-$G$11*D59^(1+$G$10)/(1+$G$10)-E59+$G$11*E59^(1+$G$10)/(1+$G$10)+E59*E56-D59*D56)/$G$9</f>
        <v>2.2552414684905499E-6</v>
      </c>
      <c r="F64" s="14">
        <f>F55*(E59-$G$11*E59^(1+$G$10)/(1+$G$10)-F59+$G$11*F59^(1+$G$10)/(1+$G$10)+F59*F56-E59*E56)/$G$9</f>
        <v>1.6656934008000864E-9</v>
      </c>
      <c r="G64" s="14">
        <f>G55*(F59-$G$11*F59^(1+$G$10)/(1+$G$10)-G59+$G$11*G59^(1+$G$10)/(1+$G$10)+G59*G56-F59*F56)/$G$9</f>
        <v>1.4122407879505639E-13</v>
      </c>
      <c r="K64" s="62">
        <v>550</v>
      </c>
      <c r="L64" s="35">
        <f t="shared" si="1"/>
        <v>550</v>
      </c>
      <c r="M64" s="64">
        <f t="shared" si="2"/>
        <v>6.2785388127853878E-2</v>
      </c>
      <c r="N64" s="64">
        <f t="shared" si="3"/>
        <v>0.37922514591050249</v>
      </c>
      <c r="O64" s="35">
        <f t="shared" si="0"/>
        <v>0.25456410256410256</v>
      </c>
      <c r="P64" s="35">
        <f>IF(AND(Eingabe!$B$31&gt;1,$M64&lt;=C$55),C$56,O64)</f>
        <v>0.25456410256410256</v>
      </c>
      <c r="Q64" s="35">
        <f>IF(AND(Eingabe!$B$31&gt;2,$M64&lt;=D$55),D$56,P64)</f>
        <v>0.25456410256410256</v>
      </c>
      <c r="R64" s="35">
        <f>IF(AND(Eingabe!$B$31&gt;3,$M64&lt;=E$55),E$56,Q64)</f>
        <v>0.25456410256410256</v>
      </c>
      <c r="S64" s="35">
        <f>IF(AND(Eingabe!$B$31&gt;4,$M64&lt;=F$55),F$56,R64)</f>
        <v>0.25456410256410256</v>
      </c>
      <c r="T64" s="35">
        <f>IF(AND(Eingabe!$B$31&gt;5,$M64&lt;=G$55),G$56,S64)</f>
        <v>0.25456410256410256</v>
      </c>
    </row>
    <row r="65" spans="1:20" ht="30" x14ac:dyDescent="0.25">
      <c r="A65" s="15" t="s">
        <v>326</v>
      </c>
      <c r="B65" s="8">
        <f t="shared" ref="B65:G65" si="12">(B63+B64)/2</f>
        <v>0.63547045896637533</v>
      </c>
      <c r="C65" s="8">
        <f t="shared" si="12"/>
        <v>6.6994392117797674E-2</v>
      </c>
      <c r="D65" s="8">
        <f t="shared" si="12"/>
        <v>2.8224263995568718E-3</v>
      </c>
      <c r="E65" s="8">
        <f t="shared" si="12"/>
        <v>2.0806082739049106E-4</v>
      </c>
      <c r="F65" s="8">
        <f t="shared" si="12"/>
        <v>3.1285023587951772E-6</v>
      </c>
      <c r="G65" s="8">
        <f t="shared" si="12"/>
        <v>5.2085684278423197E-8</v>
      </c>
      <c r="K65" s="62">
        <v>560</v>
      </c>
      <c r="L65" s="35">
        <f t="shared" si="1"/>
        <v>560</v>
      </c>
      <c r="M65" s="64">
        <f t="shared" si="2"/>
        <v>6.3926940639269403E-2</v>
      </c>
      <c r="N65" s="64">
        <f t="shared" si="3"/>
        <v>0.37743289403594049</v>
      </c>
      <c r="O65" s="35">
        <f t="shared" si="0"/>
        <v>0.25456410256410256</v>
      </c>
      <c r="P65" s="35">
        <f>IF(AND(Eingabe!$B$31&gt;1,$M65&lt;=C$55),C$56,O65)</f>
        <v>0.25456410256410256</v>
      </c>
      <c r="Q65" s="35">
        <f>IF(AND(Eingabe!$B$31&gt;2,$M65&lt;=D$55),D$56,P65)</f>
        <v>0.25456410256410256</v>
      </c>
      <c r="R65" s="35">
        <f>IF(AND(Eingabe!$B$31&gt;3,$M65&lt;=E$55),E$56,Q65)</f>
        <v>0.25456410256410256</v>
      </c>
      <c r="S65" s="35">
        <f>IF(AND(Eingabe!$B$31&gt;4,$M65&lt;=F$55),F$56,R65)</f>
        <v>0.25456410256410256</v>
      </c>
      <c r="T65" s="35">
        <f>IF(AND(Eingabe!$B$31&gt;5,$M65&lt;=G$55),G$56,S65)</f>
        <v>0.25456410256410256</v>
      </c>
    </row>
    <row r="66" spans="1:20" ht="18" x14ac:dyDescent="0.35">
      <c r="A66" t="s">
        <v>322</v>
      </c>
      <c r="B66" s="3">
        <f>B65*$B$6</f>
        <v>123916.73949844319</v>
      </c>
      <c r="C66" s="3">
        <f t="shared" ref="C66:G66" si="13">C65*$B$6</f>
        <v>13063.906462970546</v>
      </c>
      <c r="D66" s="3">
        <f t="shared" si="13"/>
        <v>550.37314791358995</v>
      </c>
      <c r="E66" s="3">
        <f t="shared" si="13"/>
        <v>40.571861341145755</v>
      </c>
      <c r="F66" s="3">
        <f t="shared" si="13"/>
        <v>0.61005795996505952</v>
      </c>
      <c r="G66" s="3">
        <f t="shared" si="13"/>
        <v>1.0156708434292522E-2</v>
      </c>
      <c r="K66" s="62">
        <v>570</v>
      </c>
      <c r="L66" s="35">
        <f t="shared" si="1"/>
        <v>570</v>
      </c>
      <c r="M66" s="64">
        <f t="shared" si="2"/>
        <v>6.5068493150684928E-2</v>
      </c>
      <c r="N66" s="64">
        <f t="shared" si="3"/>
        <v>0.37566732731450936</v>
      </c>
      <c r="O66" s="35">
        <f t="shared" si="0"/>
        <v>0.25456410256410256</v>
      </c>
      <c r="P66" s="35">
        <f>IF(AND(Eingabe!$B$31&gt;1,$M66&lt;=C$55),C$56,O66)</f>
        <v>0.25456410256410256</v>
      </c>
      <c r="Q66" s="35">
        <f>IF(AND(Eingabe!$B$31&gt;2,$M66&lt;=D$55),D$56,P66)</f>
        <v>0.25456410256410256</v>
      </c>
      <c r="R66" s="35">
        <f>IF(AND(Eingabe!$B$31&gt;3,$M66&lt;=E$55),E$56,Q66)</f>
        <v>0.25456410256410256</v>
      </c>
      <c r="S66" s="35">
        <f>IF(AND(Eingabe!$B$31&gt;4,$M66&lt;=F$55),F$56,R66)</f>
        <v>0.25456410256410256</v>
      </c>
      <c r="T66" s="35">
        <f>IF(AND(Eingabe!$B$31&gt;5,$M66&lt;=G$55),G$56,S66)</f>
        <v>0.25456410256410256</v>
      </c>
    </row>
    <row r="67" spans="1:20" x14ac:dyDescent="0.25">
      <c r="A67" s="16" t="s">
        <v>328</v>
      </c>
      <c r="B67" s="8">
        <f>B65</f>
        <v>0.63547045896637533</v>
      </c>
      <c r="C67" s="8">
        <f>B67+C65</f>
        <v>0.702464851084173</v>
      </c>
      <c r="D67" s="8">
        <f t="shared" ref="D67:G67" si="14">C67+D65</f>
        <v>0.70528727748372988</v>
      </c>
      <c r="E67" s="8">
        <f t="shared" si="14"/>
        <v>0.70549533831112032</v>
      </c>
      <c r="F67" s="8">
        <f t="shared" si="14"/>
        <v>0.70549846681347916</v>
      </c>
      <c r="G67" s="8">
        <f t="shared" si="14"/>
        <v>0.70549851889916348</v>
      </c>
      <c r="K67" s="62">
        <v>580</v>
      </c>
      <c r="L67" s="35">
        <f t="shared" si="1"/>
        <v>580</v>
      </c>
      <c r="M67" s="64">
        <f t="shared" si="2"/>
        <v>6.6210045662100453E-2</v>
      </c>
      <c r="N67" s="64">
        <f t="shared" si="3"/>
        <v>0.37392759055920166</v>
      </c>
      <c r="O67" s="35">
        <f t="shared" si="0"/>
        <v>0.25456410256410256</v>
      </c>
      <c r="P67" s="35">
        <f>IF(AND(Eingabe!$B$31&gt;1,$M67&lt;=C$55),C$56,O67)</f>
        <v>0.25456410256410256</v>
      </c>
      <c r="Q67" s="35">
        <f>IF(AND(Eingabe!$B$31&gt;2,$M67&lt;=D$55),D$56,P67)</f>
        <v>0.25456410256410256</v>
      </c>
      <c r="R67" s="35">
        <f>IF(AND(Eingabe!$B$31&gt;3,$M67&lt;=E$55),E$56,Q67)</f>
        <v>0.25456410256410256</v>
      </c>
      <c r="S67" s="35">
        <f>IF(AND(Eingabe!$B$31&gt;4,$M67&lt;=F$55),F$56,R67)</f>
        <v>0.25456410256410256</v>
      </c>
      <c r="T67" s="35">
        <f>IF(AND(Eingabe!$B$31&gt;5,$M67&lt;=G$55),G$56,S67)</f>
        <v>0.25456410256410256</v>
      </c>
    </row>
    <row r="68" spans="1:20" ht="18" x14ac:dyDescent="0.35">
      <c r="A68" s="23" t="s">
        <v>323</v>
      </c>
      <c r="B68" s="80">
        <f>B66</f>
        <v>123916.73949844319</v>
      </c>
      <c r="C68" s="80">
        <f>B68+C66</f>
        <v>136980.64596141374</v>
      </c>
      <c r="D68" s="80">
        <f>C68+D66</f>
        <v>137531.01910932735</v>
      </c>
      <c r="E68" s="80">
        <f>D68+E66</f>
        <v>137571.59097066851</v>
      </c>
      <c r="F68" s="80">
        <f>E68+F66</f>
        <v>137572.20102862848</v>
      </c>
      <c r="G68" s="80">
        <f>F68+G66</f>
        <v>137572.2111853369</v>
      </c>
      <c r="K68" s="62">
        <v>590</v>
      </c>
      <c r="L68" s="35">
        <f t="shared" si="1"/>
        <v>590</v>
      </c>
      <c r="M68" s="64">
        <f t="shared" si="2"/>
        <v>6.7351598173515978E-2</v>
      </c>
      <c r="N68" s="64">
        <f t="shared" si="3"/>
        <v>0.37221287016127069</v>
      </c>
      <c r="O68" s="35">
        <f t="shared" si="0"/>
        <v>0.25456410256410256</v>
      </c>
      <c r="P68" s="35">
        <f>IF(AND(Eingabe!$B$31&gt;1,$M68&lt;=C$55),C$56,O68)</f>
        <v>0.25456410256410256</v>
      </c>
      <c r="Q68" s="35">
        <f>IF(AND(Eingabe!$B$31&gt;2,$M68&lt;=D$55),D$56,P68)</f>
        <v>0.25456410256410256</v>
      </c>
      <c r="R68" s="35">
        <f>IF(AND(Eingabe!$B$31&gt;3,$M68&lt;=E$55),E$56,Q68)</f>
        <v>0.25456410256410256</v>
      </c>
      <c r="S68" s="35">
        <f>IF(AND(Eingabe!$B$31&gt;4,$M68&lt;=F$55),F$56,R68)</f>
        <v>0.25456410256410256</v>
      </c>
      <c r="T68" s="35">
        <f>IF(AND(Eingabe!$B$31&gt;5,$M68&lt;=G$55),G$56,S68)</f>
        <v>0.25456410256410256</v>
      </c>
    </row>
    <row r="69" spans="1:20" x14ac:dyDescent="0.25">
      <c r="K69" s="62">
        <v>600</v>
      </c>
      <c r="L69" s="35">
        <f t="shared" si="1"/>
        <v>600</v>
      </c>
      <c r="M69" s="64">
        <f t="shared" si="2"/>
        <v>6.8493150684931503E-2</v>
      </c>
      <c r="N69" s="64">
        <f t="shared" si="3"/>
        <v>0.37052239140287835</v>
      </c>
      <c r="O69" s="35">
        <f t="shared" si="0"/>
        <v>0.25456410256410256</v>
      </c>
      <c r="P69" s="35">
        <f>IF(AND(Eingabe!$B$31&gt;1,$M69&lt;=C$55),C$56,O69)</f>
        <v>0.25456410256410256</v>
      </c>
      <c r="Q69" s="35">
        <f>IF(AND(Eingabe!$B$31&gt;2,$M69&lt;=D$55),D$56,P69)</f>
        <v>0.25456410256410256</v>
      </c>
      <c r="R69" s="35">
        <f>IF(AND(Eingabe!$B$31&gt;3,$M69&lt;=E$55),E$56,Q69)</f>
        <v>0.25456410256410256</v>
      </c>
      <c r="S69" s="35">
        <f>IF(AND(Eingabe!$B$31&gt;4,$M69&lt;=F$55),F$56,R69)</f>
        <v>0.25456410256410256</v>
      </c>
      <c r="T69" s="35">
        <f>IF(AND(Eingabe!$B$31&gt;5,$M69&lt;=G$55),G$56,S69)</f>
        <v>0.25456410256410256</v>
      </c>
    </row>
    <row r="70" spans="1:20" x14ac:dyDescent="0.25">
      <c r="K70" s="62">
        <v>610</v>
      </c>
      <c r="L70" s="35">
        <f t="shared" si="1"/>
        <v>610</v>
      </c>
      <c r="M70" s="64">
        <f t="shared" si="2"/>
        <v>6.9634703196347028E-2</v>
      </c>
      <c r="N70" s="64">
        <f t="shared" si="3"/>
        <v>0.36885541598505289</v>
      </c>
      <c r="O70" s="35">
        <f t="shared" si="0"/>
        <v>0.25456410256410256</v>
      </c>
      <c r="P70" s="35">
        <f>IF(AND(Eingabe!$B$31&gt;1,$M70&lt;=C$55),C$56,O70)</f>
        <v>0.25456410256410256</v>
      </c>
      <c r="Q70" s="35">
        <f>IF(AND(Eingabe!$B$31&gt;2,$M70&lt;=D$55),D$56,P70)</f>
        <v>0.25456410256410256</v>
      </c>
      <c r="R70" s="35">
        <f>IF(AND(Eingabe!$B$31&gt;3,$M70&lt;=E$55),E$56,Q70)</f>
        <v>0.25456410256410256</v>
      </c>
      <c r="S70" s="35">
        <f>IF(AND(Eingabe!$B$31&gt;4,$M70&lt;=F$55),F$56,R70)</f>
        <v>0.25456410256410256</v>
      </c>
      <c r="T70" s="35">
        <f>IF(AND(Eingabe!$B$31&gt;5,$M70&lt;=G$55),G$56,S70)</f>
        <v>0.25456410256410256</v>
      </c>
    </row>
    <row r="71" spans="1:20" x14ac:dyDescent="0.25">
      <c r="K71" s="62">
        <v>620</v>
      </c>
      <c r="L71" s="35">
        <f t="shared" si="1"/>
        <v>620</v>
      </c>
      <c r="M71" s="64">
        <f t="shared" si="2"/>
        <v>7.0776255707762553E-2</v>
      </c>
      <c r="N71" s="64">
        <f t="shared" si="3"/>
        <v>0.36721123975047554</v>
      </c>
      <c r="O71" s="35">
        <f t="shared" si="0"/>
        <v>0.25456410256410256</v>
      </c>
      <c r="P71" s="35">
        <f>IF(AND(Eingabe!$B$31&gt;1,$M71&lt;=C$55),C$56,O71)</f>
        <v>0.25456410256410256</v>
      </c>
      <c r="Q71" s="35">
        <f>IF(AND(Eingabe!$B$31&gt;2,$M71&lt;=D$55),D$56,P71)</f>
        <v>0.25456410256410256</v>
      </c>
      <c r="R71" s="35">
        <f>IF(AND(Eingabe!$B$31&gt;3,$M71&lt;=E$55),E$56,Q71)</f>
        <v>0.25456410256410256</v>
      </c>
      <c r="S71" s="35">
        <f>IF(AND(Eingabe!$B$31&gt;4,$M71&lt;=F$55),F$56,R71)</f>
        <v>0.25456410256410256</v>
      </c>
      <c r="T71" s="35">
        <f>IF(AND(Eingabe!$B$31&gt;5,$M71&lt;=G$55),G$56,S71)</f>
        <v>0.25456410256410256</v>
      </c>
    </row>
    <row r="72" spans="1:20" x14ac:dyDescent="0.25">
      <c r="K72" s="62">
        <v>630</v>
      </c>
      <c r="L72" s="35">
        <f t="shared" si="1"/>
        <v>630</v>
      </c>
      <c r="M72" s="64">
        <f t="shared" si="2"/>
        <v>7.1917808219178078E-2</v>
      </c>
      <c r="N72" s="64">
        <f t="shared" si="3"/>
        <v>0.36558919058286998</v>
      </c>
      <c r="O72" s="35">
        <f t="shared" si="0"/>
        <v>0.25456410256410256</v>
      </c>
      <c r="P72" s="35">
        <f>IF(AND(Eingabe!$B$31&gt;1,$M72&lt;=C$55),C$56,O72)</f>
        <v>0.25456410256410256</v>
      </c>
      <c r="Q72" s="35">
        <f>IF(AND(Eingabe!$B$31&gt;2,$M72&lt;=D$55),D$56,P72)</f>
        <v>0.25456410256410256</v>
      </c>
      <c r="R72" s="35">
        <f>IF(AND(Eingabe!$B$31&gt;3,$M72&lt;=E$55),E$56,Q72)</f>
        <v>0.25456410256410256</v>
      </c>
      <c r="S72" s="35">
        <f>IF(AND(Eingabe!$B$31&gt;4,$M72&lt;=F$55),F$56,R72)</f>
        <v>0.25456410256410256</v>
      </c>
      <c r="T72" s="35">
        <f>IF(AND(Eingabe!$B$31&gt;5,$M72&lt;=G$55),G$56,S72)</f>
        <v>0.25456410256410256</v>
      </c>
    </row>
    <row r="73" spans="1:20" x14ac:dyDescent="0.25">
      <c r="K73" s="62">
        <v>640</v>
      </c>
      <c r="L73" s="35">
        <f t="shared" si="1"/>
        <v>640</v>
      </c>
      <c r="M73" s="64">
        <f t="shared" si="2"/>
        <v>7.3059360730593603E-2</v>
      </c>
      <c r="N73" s="64">
        <f t="shared" si="3"/>
        <v>0.36398862646672403</v>
      </c>
      <c r="O73" s="35">
        <f t="shared" ref="O73:O136" si="15">IF(K73&lt;$B$51,$B$57,0)</f>
        <v>0.25456410256410256</v>
      </c>
      <c r="P73" s="35">
        <f>IF(AND(Eingabe!$B$31&gt;1,$M73&lt;=C$55),C$56,O73)</f>
        <v>0.25456410256410256</v>
      </c>
      <c r="Q73" s="35">
        <f>IF(AND(Eingabe!$B$31&gt;2,$M73&lt;=D$55),D$56,P73)</f>
        <v>0.25456410256410256</v>
      </c>
      <c r="R73" s="35">
        <f>IF(AND(Eingabe!$B$31&gt;3,$M73&lt;=E$55),E$56,Q73)</f>
        <v>0.25456410256410256</v>
      </c>
      <c r="S73" s="35">
        <f>IF(AND(Eingabe!$B$31&gt;4,$M73&lt;=F$55),F$56,R73)</f>
        <v>0.25456410256410256</v>
      </c>
      <c r="T73" s="35">
        <f>IF(AND(Eingabe!$B$31&gt;5,$M73&lt;=G$55),G$56,S73)</f>
        <v>0.25456410256410256</v>
      </c>
    </row>
    <row r="74" spans="1:20" x14ac:dyDescent="0.25">
      <c r="K74" s="62">
        <v>650</v>
      </c>
      <c r="L74" s="35">
        <f t="shared" ref="L74:L137" si="16">IF(K74&gt;$B$10,$B$10,K74)</f>
        <v>650</v>
      </c>
      <c r="M74" s="64">
        <f t="shared" ref="M74:M137" si="17">L74/$B$10</f>
        <v>7.4200913242009128E-2</v>
      </c>
      <c r="N74" s="64">
        <f t="shared" ref="N74:N137" si="18">IF(M74=1,0,1-$G$11*M74^$G$10)</f>
        <v>0.36240893369281091</v>
      </c>
      <c r="O74" s="35">
        <f t="shared" si="15"/>
        <v>0.25456410256410256</v>
      </c>
      <c r="P74" s="35">
        <f>IF(AND(Eingabe!$B$31&gt;1,$M74&lt;=C$55),C$56,O74)</f>
        <v>0.25456410256410256</v>
      </c>
      <c r="Q74" s="35">
        <f>IF(AND(Eingabe!$B$31&gt;2,$M74&lt;=D$55),D$56,P74)</f>
        <v>0.25456410256410256</v>
      </c>
      <c r="R74" s="35">
        <f>IF(AND(Eingabe!$B$31&gt;3,$M74&lt;=E$55),E$56,Q74)</f>
        <v>0.25456410256410256</v>
      </c>
      <c r="S74" s="35">
        <f>IF(AND(Eingabe!$B$31&gt;4,$M74&lt;=F$55),F$56,R74)</f>
        <v>0.25456410256410256</v>
      </c>
      <c r="T74" s="35">
        <f>IF(AND(Eingabe!$B$31&gt;5,$M74&lt;=G$55),G$56,S74)</f>
        <v>0.25456410256410256</v>
      </c>
    </row>
    <row r="75" spans="1:20" x14ac:dyDescent="0.25">
      <c r="K75" s="62">
        <v>660</v>
      </c>
      <c r="L75" s="35">
        <f t="shared" si="16"/>
        <v>660</v>
      </c>
      <c r="M75" s="64">
        <f t="shared" si="17"/>
        <v>7.5342465753424653E-2</v>
      </c>
      <c r="N75" s="64">
        <f t="shared" si="18"/>
        <v>0.36084952519648905</v>
      </c>
      <c r="O75" s="35">
        <f t="shared" si="15"/>
        <v>0.25456410256410256</v>
      </c>
      <c r="P75" s="35">
        <f>IF(AND(Eingabe!$B$31&gt;1,$M75&lt;=C$55),C$56,O75)</f>
        <v>0.25456410256410256</v>
      </c>
      <c r="Q75" s="35">
        <f>IF(AND(Eingabe!$B$31&gt;2,$M75&lt;=D$55),D$56,P75)</f>
        <v>0.25456410256410256</v>
      </c>
      <c r="R75" s="35">
        <f>IF(AND(Eingabe!$B$31&gt;3,$M75&lt;=E$55),E$56,Q75)</f>
        <v>0.25456410256410256</v>
      </c>
      <c r="S75" s="35">
        <f>IF(AND(Eingabe!$B$31&gt;4,$M75&lt;=F$55),F$56,R75)</f>
        <v>0.25456410256410256</v>
      </c>
      <c r="T75" s="35">
        <f>IF(AND(Eingabe!$B$31&gt;5,$M75&lt;=G$55),G$56,S75)</f>
        <v>0.25456410256410256</v>
      </c>
    </row>
    <row r="76" spans="1:20" x14ac:dyDescent="0.25">
      <c r="K76" s="62">
        <v>670</v>
      </c>
      <c r="L76" s="35">
        <f t="shared" si="16"/>
        <v>670</v>
      </c>
      <c r="M76" s="64">
        <f t="shared" si="17"/>
        <v>7.6484018264840178E-2</v>
      </c>
      <c r="N76" s="64">
        <f t="shared" si="18"/>
        <v>0.35930983901710656</v>
      </c>
      <c r="O76" s="35">
        <f t="shared" si="15"/>
        <v>0.25456410256410256</v>
      </c>
      <c r="P76" s="35">
        <f>IF(AND(Eingabe!$B$31&gt;1,$M76&lt;=C$55),C$56,O76)</f>
        <v>0.25456410256410256</v>
      </c>
      <c r="Q76" s="35">
        <f>IF(AND(Eingabe!$B$31&gt;2,$M76&lt;=D$55),D$56,P76)</f>
        <v>0.25456410256410256</v>
      </c>
      <c r="R76" s="35">
        <f>IF(AND(Eingabe!$B$31&gt;3,$M76&lt;=E$55),E$56,Q76)</f>
        <v>0.25456410256410256</v>
      </c>
      <c r="S76" s="35">
        <f>IF(AND(Eingabe!$B$31&gt;4,$M76&lt;=F$55),F$56,R76)</f>
        <v>0.25456410256410256</v>
      </c>
      <c r="T76" s="35">
        <f>IF(AND(Eingabe!$B$31&gt;5,$M76&lt;=G$55),G$56,S76)</f>
        <v>0.25456410256410256</v>
      </c>
    </row>
    <row r="77" spans="1:20" x14ac:dyDescent="0.25">
      <c r="K77" s="62">
        <v>680</v>
      </c>
      <c r="L77" s="35">
        <f t="shared" si="16"/>
        <v>680</v>
      </c>
      <c r="M77" s="64">
        <f t="shared" si="17"/>
        <v>7.7625570776255703E-2</v>
      </c>
      <c r="N77" s="64">
        <f t="shared" si="18"/>
        <v>0.35778933686801684</v>
      </c>
      <c r="O77" s="35">
        <f t="shared" si="15"/>
        <v>0.25456410256410256</v>
      </c>
      <c r="P77" s="35">
        <f>IF(AND(Eingabe!$B$31&gt;1,$M77&lt;=C$55),C$56,O77)</f>
        <v>0.25456410256410256</v>
      </c>
      <c r="Q77" s="35">
        <f>IF(AND(Eingabe!$B$31&gt;2,$M77&lt;=D$55),D$56,P77)</f>
        <v>0.25456410256410256</v>
      </c>
      <c r="R77" s="35">
        <f>IF(AND(Eingabe!$B$31&gt;3,$M77&lt;=E$55),E$56,Q77)</f>
        <v>0.25456410256410256</v>
      </c>
      <c r="S77" s="35">
        <f>IF(AND(Eingabe!$B$31&gt;4,$M77&lt;=F$55),F$56,R77)</f>
        <v>0.25456410256410256</v>
      </c>
      <c r="T77" s="35">
        <f>IF(AND(Eingabe!$B$31&gt;5,$M77&lt;=G$55),G$56,S77)</f>
        <v>0.25456410256410256</v>
      </c>
    </row>
    <row r="78" spans="1:20" x14ac:dyDescent="0.25">
      <c r="K78" s="62">
        <v>690</v>
      </c>
      <c r="L78" s="35">
        <f t="shared" si="16"/>
        <v>690</v>
      </c>
      <c r="M78" s="64">
        <f t="shared" si="17"/>
        <v>7.8767123287671229E-2</v>
      </c>
      <c r="N78" s="64">
        <f t="shared" si="18"/>
        <v>0.35628750280776345</v>
      </c>
      <c r="O78" s="35">
        <f t="shared" si="15"/>
        <v>0.25456410256410256</v>
      </c>
      <c r="P78" s="35">
        <f>IF(AND(Eingabe!$B$31&gt;1,$M78&lt;=C$55),C$56,O78)</f>
        <v>0.25456410256410256</v>
      </c>
      <c r="Q78" s="35">
        <f>IF(AND(Eingabe!$B$31&gt;2,$M78&lt;=D$55),D$56,P78)</f>
        <v>0.25456410256410256</v>
      </c>
      <c r="R78" s="35">
        <f>IF(AND(Eingabe!$B$31&gt;3,$M78&lt;=E$55),E$56,Q78)</f>
        <v>0.25456410256410256</v>
      </c>
      <c r="S78" s="35">
        <f>IF(AND(Eingabe!$B$31&gt;4,$M78&lt;=F$55),F$56,R78)</f>
        <v>0.25456410256410256</v>
      </c>
      <c r="T78" s="35">
        <f>IF(AND(Eingabe!$B$31&gt;5,$M78&lt;=G$55),G$56,S78)</f>
        <v>0.25456410256410256</v>
      </c>
    </row>
    <row r="79" spans="1:20" x14ac:dyDescent="0.25">
      <c r="K79" s="62">
        <v>700</v>
      </c>
      <c r="L79" s="35">
        <f t="shared" si="16"/>
        <v>700</v>
      </c>
      <c r="M79" s="64">
        <f t="shared" si="17"/>
        <v>7.9908675799086754E-2</v>
      </c>
      <c r="N79" s="64">
        <f t="shared" si="18"/>
        <v>0.35480384200392168</v>
      </c>
      <c r="O79" s="35">
        <f t="shared" si="15"/>
        <v>0.25456410256410256</v>
      </c>
      <c r="P79" s="35">
        <f>IF(AND(Eingabe!$B$31&gt;1,$M79&lt;=C$55),C$56,O79)</f>
        <v>0.25456410256410256</v>
      </c>
      <c r="Q79" s="35">
        <f>IF(AND(Eingabe!$B$31&gt;2,$M79&lt;=D$55),D$56,P79)</f>
        <v>0.25456410256410256</v>
      </c>
      <c r="R79" s="35">
        <f>IF(AND(Eingabe!$B$31&gt;3,$M79&lt;=E$55),E$56,Q79)</f>
        <v>0.25456410256410256</v>
      </c>
      <c r="S79" s="35">
        <f>IF(AND(Eingabe!$B$31&gt;4,$M79&lt;=F$55),F$56,R79)</f>
        <v>0.25456410256410256</v>
      </c>
      <c r="T79" s="35">
        <f>IF(AND(Eingabe!$B$31&gt;5,$M79&lt;=G$55),G$56,S79)</f>
        <v>0.25456410256410256</v>
      </c>
    </row>
    <row r="80" spans="1:20" x14ac:dyDescent="0.25">
      <c r="K80" s="62">
        <v>710</v>
      </c>
      <c r="L80" s="35">
        <f t="shared" si="16"/>
        <v>710</v>
      </c>
      <c r="M80" s="64">
        <f t="shared" si="17"/>
        <v>8.1050228310502279E-2</v>
      </c>
      <c r="N80" s="64">
        <f t="shared" si="18"/>
        <v>0.35333787958191254</v>
      </c>
      <c r="O80" s="35">
        <f t="shared" si="15"/>
        <v>0.25456410256410256</v>
      </c>
      <c r="P80" s="35">
        <f>IF(AND(Eingabe!$B$31&gt;1,$M80&lt;=C$55),C$56,O80)</f>
        <v>0.25456410256410256</v>
      </c>
      <c r="Q80" s="35">
        <f>IF(AND(Eingabe!$B$31&gt;2,$M80&lt;=D$55),D$56,P80)</f>
        <v>0.25456410256410256</v>
      </c>
      <c r="R80" s="35">
        <f>IF(AND(Eingabe!$B$31&gt;3,$M80&lt;=E$55),E$56,Q80)</f>
        <v>0.25456410256410256</v>
      </c>
      <c r="S80" s="35">
        <f>IF(AND(Eingabe!$B$31&gt;4,$M80&lt;=F$55),F$56,R80)</f>
        <v>0.25456410256410256</v>
      </c>
      <c r="T80" s="35">
        <f>IF(AND(Eingabe!$B$31&gt;5,$M80&lt;=G$55),G$56,S80)</f>
        <v>0.25456410256410256</v>
      </c>
    </row>
    <row r="81" spans="11:20" x14ac:dyDescent="0.25">
      <c r="K81" s="62">
        <v>720</v>
      </c>
      <c r="L81" s="35">
        <f t="shared" si="16"/>
        <v>720</v>
      </c>
      <c r="M81" s="64">
        <f t="shared" si="17"/>
        <v>8.2191780821917804E-2</v>
      </c>
      <c r="N81" s="64">
        <f t="shared" si="18"/>
        <v>0.35188915955183853</v>
      </c>
      <c r="O81" s="35">
        <f t="shared" si="15"/>
        <v>0.25456410256410256</v>
      </c>
      <c r="P81" s="35">
        <f>IF(AND(Eingabe!$B$31&gt;1,$M81&lt;=C$55),C$56,O81)</f>
        <v>0.25456410256410256</v>
      </c>
      <c r="Q81" s="35">
        <f>IF(AND(Eingabe!$B$31&gt;2,$M81&lt;=D$55),D$56,P81)</f>
        <v>0.25456410256410256</v>
      </c>
      <c r="R81" s="35">
        <f>IF(AND(Eingabe!$B$31&gt;3,$M81&lt;=E$55),E$56,Q81)</f>
        <v>0.25456410256410256</v>
      </c>
      <c r="S81" s="35">
        <f>IF(AND(Eingabe!$B$31&gt;4,$M81&lt;=F$55),F$56,R81)</f>
        <v>0.25456410256410256</v>
      </c>
      <c r="T81" s="35">
        <f>IF(AND(Eingabe!$B$31&gt;5,$M81&lt;=G$55),G$56,S81)</f>
        <v>0.25456410256410256</v>
      </c>
    </row>
    <row r="82" spans="11:20" x14ac:dyDescent="0.25">
      <c r="K82" s="62">
        <v>730</v>
      </c>
      <c r="L82" s="35">
        <f t="shared" si="16"/>
        <v>730</v>
      </c>
      <c r="M82" s="64">
        <f t="shared" si="17"/>
        <v>8.3333333333333329E-2</v>
      </c>
      <c r="N82" s="64">
        <f t="shared" si="18"/>
        <v>0.35045724380705046</v>
      </c>
      <c r="O82" s="35">
        <f t="shared" si="15"/>
        <v>0.25456410256410256</v>
      </c>
      <c r="P82" s="35">
        <f>IF(AND(Eingabe!$B$31&gt;1,$M82&lt;=C$55),C$56,O82)</f>
        <v>0.25456410256410256</v>
      </c>
      <c r="Q82" s="35">
        <f>IF(AND(Eingabe!$B$31&gt;2,$M82&lt;=D$55),D$56,P82)</f>
        <v>0.25456410256410256</v>
      </c>
      <c r="R82" s="35">
        <f>IF(AND(Eingabe!$B$31&gt;3,$M82&lt;=E$55),E$56,Q82)</f>
        <v>0.25456410256410256</v>
      </c>
      <c r="S82" s="35">
        <f>IF(AND(Eingabe!$B$31&gt;4,$M82&lt;=F$55),F$56,R82)</f>
        <v>0.25456410256410256</v>
      </c>
      <c r="T82" s="35">
        <f>IF(AND(Eingabe!$B$31&gt;5,$M82&lt;=G$55),G$56,S82)</f>
        <v>0.25456410256410256</v>
      </c>
    </row>
    <row r="83" spans="11:20" x14ac:dyDescent="0.25">
      <c r="K83" s="62">
        <v>740</v>
      </c>
      <c r="L83" s="35">
        <f t="shared" si="16"/>
        <v>740</v>
      </c>
      <c r="M83" s="64">
        <f t="shared" si="17"/>
        <v>8.4474885844748854E-2</v>
      </c>
      <c r="N83" s="64">
        <f t="shared" si="18"/>
        <v>0.34904171118873728</v>
      </c>
      <c r="O83" s="35">
        <f t="shared" si="15"/>
        <v>0.25456410256410256</v>
      </c>
      <c r="P83" s="35">
        <f>IF(AND(Eingabe!$B$31&gt;1,$M83&lt;=C$55),C$56,O83)</f>
        <v>0.25456410256410256</v>
      </c>
      <c r="Q83" s="35">
        <f>IF(AND(Eingabe!$B$31&gt;2,$M83&lt;=D$55),D$56,P83)</f>
        <v>0.25456410256410256</v>
      </c>
      <c r="R83" s="35">
        <f>IF(AND(Eingabe!$B$31&gt;3,$M83&lt;=E$55),E$56,Q83)</f>
        <v>0.25456410256410256</v>
      </c>
      <c r="S83" s="35">
        <f>IF(AND(Eingabe!$B$31&gt;4,$M83&lt;=F$55),F$56,R83)</f>
        <v>0.25456410256410256</v>
      </c>
      <c r="T83" s="35">
        <f>IF(AND(Eingabe!$B$31&gt;5,$M83&lt;=G$55),G$56,S83)</f>
        <v>0.25456410256410256</v>
      </c>
    </row>
    <row r="84" spans="11:20" x14ac:dyDescent="0.25">
      <c r="K84" s="62">
        <v>750</v>
      </c>
      <c r="L84" s="35">
        <f t="shared" si="16"/>
        <v>750</v>
      </c>
      <c r="M84" s="64">
        <f t="shared" si="17"/>
        <v>8.5616438356164379E-2</v>
      </c>
      <c r="N84" s="64">
        <f t="shared" si="18"/>
        <v>0.347642156611358</v>
      </c>
      <c r="O84" s="35">
        <f t="shared" si="15"/>
        <v>0.25456410256410256</v>
      </c>
      <c r="P84" s="35">
        <f>IF(AND(Eingabe!$B$31&gt;1,$M84&lt;=C$55),C$56,O84)</f>
        <v>0.25456410256410256</v>
      </c>
      <c r="Q84" s="35">
        <f>IF(AND(Eingabe!$B$31&gt;2,$M84&lt;=D$55),D$56,P84)</f>
        <v>0.25456410256410256</v>
      </c>
      <c r="R84" s="35">
        <f>IF(AND(Eingabe!$B$31&gt;3,$M84&lt;=E$55),E$56,Q84)</f>
        <v>0.25456410256410256</v>
      </c>
      <c r="S84" s="35">
        <f>IF(AND(Eingabe!$B$31&gt;4,$M84&lt;=F$55),F$56,R84)</f>
        <v>0.25456410256410256</v>
      </c>
      <c r="T84" s="35">
        <f>IF(AND(Eingabe!$B$31&gt;5,$M84&lt;=G$55),G$56,S84)</f>
        <v>0.25456410256410256</v>
      </c>
    </row>
    <row r="85" spans="11:20" x14ac:dyDescent="0.25">
      <c r="K85" s="62">
        <v>760</v>
      </c>
      <c r="L85" s="35">
        <f t="shared" si="16"/>
        <v>760</v>
      </c>
      <c r="M85" s="64">
        <f t="shared" si="17"/>
        <v>8.6757990867579904E-2</v>
      </c>
      <c r="N85" s="64">
        <f t="shared" si="18"/>
        <v>0.34625819024420423</v>
      </c>
      <c r="O85" s="35">
        <f t="shared" si="15"/>
        <v>0.25456410256410256</v>
      </c>
      <c r="P85" s="35">
        <f>IF(AND(Eingabe!$B$31&gt;1,$M85&lt;=C$55),C$56,O85)</f>
        <v>0.25456410256410256</v>
      </c>
      <c r="Q85" s="35">
        <f>IF(AND(Eingabe!$B$31&gt;2,$M85&lt;=D$55),D$56,P85)</f>
        <v>0.25456410256410256</v>
      </c>
      <c r="R85" s="35">
        <f>IF(AND(Eingabe!$B$31&gt;3,$M85&lt;=E$55),E$56,Q85)</f>
        <v>0.25456410256410256</v>
      </c>
      <c r="S85" s="35">
        <f>IF(AND(Eingabe!$B$31&gt;4,$M85&lt;=F$55),F$56,R85)</f>
        <v>0.25456410256410256</v>
      </c>
      <c r="T85" s="35">
        <f>IF(AND(Eingabe!$B$31&gt;5,$M85&lt;=G$55),G$56,S85)</f>
        <v>0.25456410256410256</v>
      </c>
    </row>
    <row r="86" spans="11:20" x14ac:dyDescent="0.25">
      <c r="K86" s="62">
        <v>770</v>
      </c>
      <c r="L86" s="35">
        <f t="shared" si="16"/>
        <v>770</v>
      </c>
      <c r="M86" s="64">
        <f t="shared" si="17"/>
        <v>8.7899543378995429E-2</v>
      </c>
      <c r="N86" s="64">
        <f t="shared" si="18"/>
        <v>0.34488943674480332</v>
      </c>
      <c r="O86" s="35">
        <f t="shared" si="15"/>
        <v>0.25456410256410256</v>
      </c>
      <c r="P86" s="35">
        <f>IF(AND(Eingabe!$B$31&gt;1,$M86&lt;=C$55),C$56,O86)</f>
        <v>0.25456410256410256</v>
      </c>
      <c r="Q86" s="35">
        <f>IF(AND(Eingabe!$B$31&gt;2,$M86&lt;=D$55),D$56,P86)</f>
        <v>0.25456410256410256</v>
      </c>
      <c r="R86" s="35">
        <f>IF(AND(Eingabe!$B$31&gt;3,$M86&lt;=E$55),E$56,Q86)</f>
        <v>0.25456410256410256</v>
      </c>
      <c r="S86" s="35">
        <f>IF(AND(Eingabe!$B$31&gt;4,$M86&lt;=F$55),F$56,R86)</f>
        <v>0.25456410256410256</v>
      </c>
      <c r="T86" s="35">
        <f>IF(AND(Eingabe!$B$31&gt;5,$M86&lt;=G$55),G$56,S86)</f>
        <v>0.25456410256410256</v>
      </c>
    </row>
    <row r="87" spans="11:20" x14ac:dyDescent="0.25">
      <c r="K87" s="62">
        <v>780</v>
      </c>
      <c r="L87" s="35">
        <f t="shared" si="16"/>
        <v>780</v>
      </c>
      <c r="M87" s="64">
        <f t="shared" si="17"/>
        <v>8.9041095890410954E-2</v>
      </c>
      <c r="N87" s="64">
        <f t="shared" si="18"/>
        <v>0.3435355345402491</v>
      </c>
      <c r="O87" s="35">
        <f t="shared" si="15"/>
        <v>0.25456410256410256</v>
      </c>
      <c r="P87" s="35">
        <f>IF(AND(Eingabe!$B$31&gt;1,$M87&lt;=C$55),C$56,O87)</f>
        <v>0.25456410256410256</v>
      </c>
      <c r="Q87" s="35">
        <f>IF(AND(Eingabe!$B$31&gt;2,$M87&lt;=D$55),D$56,P87)</f>
        <v>0.25456410256410256</v>
      </c>
      <c r="R87" s="35">
        <f>IF(AND(Eingabe!$B$31&gt;3,$M87&lt;=E$55),E$56,Q87)</f>
        <v>0.25456410256410256</v>
      </c>
      <c r="S87" s="35">
        <f>IF(AND(Eingabe!$B$31&gt;4,$M87&lt;=F$55),F$56,R87)</f>
        <v>0.25456410256410256</v>
      </c>
      <c r="T87" s="35">
        <f>IF(AND(Eingabe!$B$31&gt;5,$M87&lt;=G$55),G$56,S87)</f>
        <v>0.25456410256410256</v>
      </c>
    </row>
    <row r="88" spans="11:20" x14ac:dyDescent="0.25">
      <c r="K88" s="62">
        <v>790</v>
      </c>
      <c r="L88" s="35">
        <f t="shared" si="16"/>
        <v>790</v>
      </c>
      <c r="M88" s="64">
        <f t="shared" si="17"/>
        <v>9.0182648401826479E-2</v>
      </c>
      <c r="N88" s="64">
        <f t="shared" si="18"/>
        <v>0.34219613515289438</v>
      </c>
      <c r="O88" s="35">
        <f t="shared" si="15"/>
        <v>0.25456410256410256</v>
      </c>
      <c r="P88" s="35">
        <f>IF(AND(Eingabe!$B$31&gt;1,$M88&lt;=C$55),C$56,O88)</f>
        <v>0.25456410256410256</v>
      </c>
      <c r="Q88" s="35">
        <f>IF(AND(Eingabe!$B$31&gt;2,$M88&lt;=D$55),D$56,P88)</f>
        <v>0.25456410256410256</v>
      </c>
      <c r="R88" s="35">
        <f>IF(AND(Eingabe!$B$31&gt;3,$M88&lt;=E$55),E$56,Q88)</f>
        <v>0.25456410256410256</v>
      </c>
      <c r="S88" s="35">
        <f>IF(AND(Eingabe!$B$31&gt;4,$M88&lt;=F$55),F$56,R88)</f>
        <v>0.25456410256410256</v>
      </c>
      <c r="T88" s="35">
        <f>IF(AND(Eingabe!$B$31&gt;5,$M88&lt;=G$55),G$56,S88)</f>
        <v>0.25456410256410256</v>
      </c>
    </row>
    <row r="89" spans="11:20" x14ac:dyDescent="0.25">
      <c r="K89" s="62">
        <v>800</v>
      </c>
      <c r="L89" s="35">
        <f t="shared" si="16"/>
        <v>800</v>
      </c>
      <c r="M89" s="64">
        <f t="shared" si="17"/>
        <v>9.1324200913242004E-2</v>
      </c>
      <c r="N89" s="64">
        <f t="shared" si="18"/>
        <v>0.34087090256714003</v>
      </c>
      <c r="O89" s="35">
        <f t="shared" si="15"/>
        <v>0.25456410256410256</v>
      </c>
      <c r="P89" s="35">
        <f>IF(AND(Eingabe!$B$31&gt;1,$M89&lt;=C$55),C$56,O89)</f>
        <v>0.25456410256410256</v>
      </c>
      <c r="Q89" s="35">
        <f>IF(AND(Eingabe!$B$31&gt;2,$M89&lt;=D$55),D$56,P89)</f>
        <v>0.25456410256410256</v>
      </c>
      <c r="R89" s="35">
        <f>IF(AND(Eingabe!$B$31&gt;3,$M89&lt;=E$55),E$56,Q89)</f>
        <v>0.25456410256410256</v>
      </c>
      <c r="S89" s="35">
        <f>IF(AND(Eingabe!$B$31&gt;4,$M89&lt;=F$55),F$56,R89)</f>
        <v>0.25456410256410256</v>
      </c>
      <c r="T89" s="35">
        <f>IF(AND(Eingabe!$B$31&gt;5,$M89&lt;=G$55),G$56,S89)</f>
        <v>0.25456410256410256</v>
      </c>
    </row>
    <row r="90" spans="11:20" x14ac:dyDescent="0.25">
      <c r="K90" s="62">
        <v>810</v>
      </c>
      <c r="L90" s="35">
        <f t="shared" si="16"/>
        <v>810</v>
      </c>
      <c r="M90" s="64">
        <f t="shared" si="17"/>
        <v>9.2465753424657529E-2</v>
      </c>
      <c r="N90" s="64">
        <f t="shared" si="18"/>
        <v>0.33955951263433581</v>
      </c>
      <c r="O90" s="35">
        <f t="shared" si="15"/>
        <v>0.25456410256410256</v>
      </c>
      <c r="P90" s="35">
        <f>IF(AND(Eingabe!$B$31&gt;1,$M90&lt;=C$55),C$56,O90)</f>
        <v>0.25456410256410256</v>
      </c>
      <c r="Q90" s="35">
        <f>IF(AND(Eingabe!$B$31&gt;2,$M90&lt;=D$55),D$56,P90)</f>
        <v>0.25456410256410256</v>
      </c>
      <c r="R90" s="35">
        <f>IF(AND(Eingabe!$B$31&gt;3,$M90&lt;=E$55),E$56,Q90)</f>
        <v>0.25456410256410256</v>
      </c>
      <c r="S90" s="35">
        <f>IF(AND(Eingabe!$B$31&gt;4,$M90&lt;=F$55),F$56,R90)</f>
        <v>0.25456410256410256</v>
      </c>
      <c r="T90" s="35">
        <f>IF(AND(Eingabe!$B$31&gt;5,$M90&lt;=G$55),G$56,S90)</f>
        <v>0.25456410256410256</v>
      </c>
    </row>
    <row r="91" spans="11:20" x14ac:dyDescent="0.25">
      <c r="K91" s="62">
        <v>820</v>
      </c>
      <c r="L91" s="35">
        <f t="shared" si="16"/>
        <v>820</v>
      </c>
      <c r="M91" s="64">
        <f t="shared" si="17"/>
        <v>9.3607305936073054E-2</v>
      </c>
      <c r="N91" s="64">
        <f t="shared" si="18"/>
        <v>0.33826165251306195</v>
      </c>
      <c r="O91" s="35">
        <f t="shared" si="15"/>
        <v>0.25456410256410256</v>
      </c>
      <c r="P91" s="35">
        <f>IF(AND(Eingabe!$B$31&gt;1,$M91&lt;=C$55),C$56,O91)</f>
        <v>0.25456410256410256</v>
      </c>
      <c r="Q91" s="35">
        <f>IF(AND(Eingabe!$B$31&gt;2,$M91&lt;=D$55),D$56,P91)</f>
        <v>0.25456410256410256</v>
      </c>
      <c r="R91" s="35">
        <f>IF(AND(Eingabe!$B$31&gt;3,$M91&lt;=E$55),E$56,Q91)</f>
        <v>0.25456410256410256</v>
      </c>
      <c r="S91" s="35">
        <f>IF(AND(Eingabe!$B$31&gt;4,$M91&lt;=F$55),F$56,R91)</f>
        <v>0.25456410256410256</v>
      </c>
      <c r="T91" s="35">
        <f>IF(AND(Eingabe!$B$31&gt;5,$M91&lt;=G$55),G$56,S91)</f>
        <v>0.25456410256410256</v>
      </c>
    </row>
    <row r="92" spans="11:20" x14ac:dyDescent="0.25">
      <c r="K92" s="62">
        <v>830</v>
      </c>
      <c r="L92" s="35">
        <f t="shared" si="16"/>
        <v>830</v>
      </c>
      <c r="M92" s="64">
        <f t="shared" si="17"/>
        <v>9.4748858447488579E-2</v>
      </c>
      <c r="N92" s="64">
        <f t="shared" si="18"/>
        <v>0.33697702014227948</v>
      </c>
      <c r="O92" s="35">
        <f t="shared" si="15"/>
        <v>0.25456410256410256</v>
      </c>
      <c r="P92" s="35">
        <f>IF(AND(Eingabe!$B$31&gt;1,$M92&lt;=C$55),C$56,O92)</f>
        <v>0.25456410256410256</v>
      </c>
      <c r="Q92" s="35">
        <f>IF(AND(Eingabe!$B$31&gt;2,$M92&lt;=D$55),D$56,P92)</f>
        <v>0.25456410256410256</v>
      </c>
      <c r="R92" s="35">
        <f>IF(AND(Eingabe!$B$31&gt;3,$M92&lt;=E$55),E$56,Q92)</f>
        <v>0.25456410256410256</v>
      </c>
      <c r="S92" s="35">
        <f>IF(AND(Eingabe!$B$31&gt;4,$M92&lt;=F$55),F$56,R92)</f>
        <v>0.25456410256410256</v>
      </c>
      <c r="T92" s="35">
        <f>IF(AND(Eingabe!$B$31&gt;5,$M92&lt;=G$55),G$56,S92)</f>
        <v>0.25456410256410256</v>
      </c>
    </row>
    <row r="93" spans="11:20" x14ac:dyDescent="0.25">
      <c r="K93" s="62">
        <v>840</v>
      </c>
      <c r="L93" s="35">
        <f t="shared" si="16"/>
        <v>840</v>
      </c>
      <c r="M93" s="64">
        <f t="shared" si="17"/>
        <v>9.5890410958904104E-2</v>
      </c>
      <c r="N93" s="64">
        <f t="shared" si="18"/>
        <v>0.33570532374505313</v>
      </c>
      <c r="O93" s="35">
        <f t="shared" si="15"/>
        <v>0.25456410256410256</v>
      </c>
      <c r="P93" s="35">
        <f>IF(AND(Eingabe!$B$31&gt;1,$M93&lt;=C$55),C$56,O93)</f>
        <v>0.25456410256410256</v>
      </c>
      <c r="Q93" s="35">
        <f>IF(AND(Eingabe!$B$31&gt;2,$M93&lt;=D$55),D$56,P93)</f>
        <v>0.25456410256410256</v>
      </c>
      <c r="R93" s="35">
        <f>IF(AND(Eingabe!$B$31&gt;3,$M93&lt;=E$55),E$56,Q93)</f>
        <v>0.25456410256410256</v>
      </c>
      <c r="S93" s="35">
        <f>IF(AND(Eingabe!$B$31&gt;4,$M93&lt;=F$55),F$56,R93)</f>
        <v>0.25456410256410256</v>
      </c>
      <c r="T93" s="35">
        <f>IF(AND(Eingabe!$B$31&gt;5,$M93&lt;=G$55),G$56,S93)</f>
        <v>0.25456410256410256</v>
      </c>
    </row>
    <row r="94" spans="11:20" x14ac:dyDescent="0.25">
      <c r="K94" s="62">
        <v>850</v>
      </c>
      <c r="L94" s="35">
        <f t="shared" si="16"/>
        <v>850</v>
      </c>
      <c r="M94" s="64">
        <f t="shared" si="17"/>
        <v>9.7031963470319629E-2</v>
      </c>
      <c r="N94" s="64">
        <f t="shared" si="18"/>
        <v>0.3344462813607284</v>
      </c>
      <c r="O94" s="35">
        <f t="shared" si="15"/>
        <v>0.25456410256410256</v>
      </c>
      <c r="P94" s="35">
        <f>IF(AND(Eingabe!$B$31&gt;1,$M94&lt;=C$55),C$56,O94)</f>
        <v>0.25456410256410256</v>
      </c>
      <c r="Q94" s="35">
        <f>IF(AND(Eingabe!$B$31&gt;2,$M94&lt;=D$55),D$56,P94)</f>
        <v>0.25456410256410256</v>
      </c>
      <c r="R94" s="35">
        <f>IF(AND(Eingabe!$B$31&gt;3,$M94&lt;=E$55),E$56,Q94)</f>
        <v>0.25456410256410256</v>
      </c>
      <c r="S94" s="35">
        <f>IF(AND(Eingabe!$B$31&gt;4,$M94&lt;=F$55),F$56,R94)</f>
        <v>0.25456410256410256</v>
      </c>
      <c r="T94" s="35">
        <f>IF(AND(Eingabe!$B$31&gt;5,$M94&lt;=G$55),G$56,S94)</f>
        <v>0.25456410256410256</v>
      </c>
    </row>
    <row r="95" spans="11:20" x14ac:dyDescent="0.25">
      <c r="K95" s="62">
        <v>860</v>
      </c>
      <c r="L95" s="35">
        <f t="shared" si="16"/>
        <v>860</v>
      </c>
      <c r="M95" s="64">
        <f t="shared" si="17"/>
        <v>9.8173515981735154E-2</v>
      </c>
      <c r="N95" s="64">
        <f t="shared" si="18"/>
        <v>0.33319962040361772</v>
      </c>
      <c r="O95" s="35">
        <f t="shared" si="15"/>
        <v>0.25456410256410256</v>
      </c>
      <c r="P95" s="35">
        <f>IF(AND(Eingabe!$B$31&gt;1,$M95&lt;=C$55),C$56,O95)</f>
        <v>0.25456410256410256</v>
      </c>
      <c r="Q95" s="35">
        <f>IF(AND(Eingabe!$B$31&gt;2,$M95&lt;=D$55),D$56,P95)</f>
        <v>0.25456410256410256</v>
      </c>
      <c r="R95" s="35">
        <f>IF(AND(Eingabe!$B$31&gt;3,$M95&lt;=E$55),E$56,Q95)</f>
        <v>0.25456410256410256</v>
      </c>
      <c r="S95" s="35">
        <f>IF(AND(Eingabe!$B$31&gt;4,$M95&lt;=F$55),F$56,R95)</f>
        <v>0.25456410256410256</v>
      </c>
      <c r="T95" s="35">
        <f>IF(AND(Eingabe!$B$31&gt;5,$M95&lt;=G$55),G$56,S95)</f>
        <v>0.25456410256410256</v>
      </c>
    </row>
    <row r="96" spans="11:20" x14ac:dyDescent="0.25">
      <c r="K96" s="62">
        <v>870</v>
      </c>
      <c r="L96" s="35">
        <f t="shared" si="16"/>
        <v>870</v>
      </c>
      <c r="M96" s="64">
        <f t="shared" si="17"/>
        <v>9.9315068493150679E-2</v>
      </c>
      <c r="N96" s="64">
        <f t="shared" si="18"/>
        <v>0.331965077246405</v>
      </c>
      <c r="O96" s="35">
        <f t="shared" si="15"/>
        <v>0.25456410256410256</v>
      </c>
      <c r="P96" s="35">
        <f>IF(AND(Eingabe!$B$31&gt;1,$M96&lt;=C$55),C$56,O96)</f>
        <v>0.25456410256410256</v>
      </c>
      <c r="Q96" s="35">
        <f>IF(AND(Eingabe!$B$31&gt;2,$M96&lt;=D$55),D$56,P96)</f>
        <v>0.25456410256410256</v>
      </c>
      <c r="R96" s="35">
        <f>IF(AND(Eingabe!$B$31&gt;3,$M96&lt;=E$55),E$56,Q96)</f>
        <v>0.25456410256410256</v>
      </c>
      <c r="S96" s="35">
        <f>IF(AND(Eingabe!$B$31&gt;4,$M96&lt;=F$55),F$56,R96)</f>
        <v>0.25456410256410256</v>
      </c>
      <c r="T96" s="35">
        <f>IF(AND(Eingabe!$B$31&gt;5,$M96&lt;=G$55),G$56,S96)</f>
        <v>0.25456410256410256</v>
      </c>
    </row>
    <row r="97" spans="11:20" x14ac:dyDescent="0.25">
      <c r="K97" s="62">
        <v>880</v>
      </c>
      <c r="L97" s="35">
        <f t="shared" si="16"/>
        <v>880</v>
      </c>
      <c r="M97" s="64">
        <f t="shared" si="17"/>
        <v>0.1004566210045662</v>
      </c>
      <c r="N97" s="64">
        <f t="shared" si="18"/>
        <v>0.33074239682661755</v>
      </c>
      <c r="O97" s="35">
        <f t="shared" si="15"/>
        <v>0.25456410256410256</v>
      </c>
      <c r="P97" s="35">
        <f>IF(AND(Eingabe!$B$31&gt;1,$M97&lt;=C$55),C$56,O97)</f>
        <v>0.25456410256410256</v>
      </c>
      <c r="Q97" s="35">
        <f>IF(AND(Eingabe!$B$31&gt;2,$M97&lt;=D$55),D$56,P97)</f>
        <v>0.25456410256410256</v>
      </c>
      <c r="R97" s="35">
        <f>IF(AND(Eingabe!$B$31&gt;3,$M97&lt;=E$55),E$56,Q97)</f>
        <v>0.25456410256410256</v>
      </c>
      <c r="S97" s="35">
        <f>IF(AND(Eingabe!$B$31&gt;4,$M97&lt;=F$55),F$56,R97)</f>
        <v>0.25456410256410256</v>
      </c>
      <c r="T97" s="35">
        <f>IF(AND(Eingabe!$B$31&gt;5,$M97&lt;=G$55),G$56,S97)</f>
        <v>0.25456410256410256</v>
      </c>
    </row>
    <row r="98" spans="11:20" x14ac:dyDescent="0.25">
      <c r="K98" s="62">
        <v>890</v>
      </c>
      <c r="L98" s="35">
        <f t="shared" si="16"/>
        <v>890</v>
      </c>
      <c r="M98" s="64">
        <f t="shared" si="17"/>
        <v>0.10159817351598173</v>
      </c>
      <c r="N98" s="64">
        <f t="shared" si="18"/>
        <v>0.32953133227463871</v>
      </c>
      <c r="O98" s="35">
        <f t="shared" si="15"/>
        <v>0.25456410256410256</v>
      </c>
      <c r="P98" s="35">
        <f>IF(AND(Eingabe!$B$31&gt;1,$M98&lt;=C$55),C$56,O98)</f>
        <v>0.25456410256410256</v>
      </c>
      <c r="Q98" s="35">
        <f>IF(AND(Eingabe!$B$31&gt;2,$M98&lt;=D$55),D$56,P98)</f>
        <v>0.25456410256410256</v>
      </c>
      <c r="R98" s="35">
        <f>IF(AND(Eingabe!$B$31&gt;3,$M98&lt;=E$55),E$56,Q98)</f>
        <v>0.25456410256410256</v>
      </c>
      <c r="S98" s="35">
        <f>IF(AND(Eingabe!$B$31&gt;4,$M98&lt;=F$55),F$56,R98)</f>
        <v>0.25456410256410256</v>
      </c>
      <c r="T98" s="35">
        <f>IF(AND(Eingabe!$B$31&gt;5,$M98&lt;=G$55),G$56,S98)</f>
        <v>0.25456410256410256</v>
      </c>
    </row>
    <row r="99" spans="11:20" x14ac:dyDescent="0.25">
      <c r="K99" s="62">
        <v>900</v>
      </c>
      <c r="L99" s="35">
        <f t="shared" si="16"/>
        <v>900</v>
      </c>
      <c r="M99" s="64">
        <f t="shared" si="17"/>
        <v>0.10273972602739725</v>
      </c>
      <c r="N99" s="64">
        <f t="shared" si="18"/>
        <v>0.32833164456185848</v>
      </c>
      <c r="O99" s="35">
        <f t="shared" si="15"/>
        <v>0.25456410256410256</v>
      </c>
      <c r="P99" s="35">
        <f>IF(AND(Eingabe!$B$31&gt;1,$M99&lt;=C$55),C$56,O99)</f>
        <v>0.25456410256410256</v>
      </c>
      <c r="Q99" s="35">
        <f>IF(AND(Eingabe!$B$31&gt;2,$M99&lt;=D$55),D$56,P99)</f>
        <v>0.25456410256410256</v>
      </c>
      <c r="R99" s="35">
        <f>IF(AND(Eingabe!$B$31&gt;3,$M99&lt;=E$55),E$56,Q99)</f>
        <v>0.25456410256410256</v>
      </c>
      <c r="S99" s="35">
        <f>IF(AND(Eingabe!$B$31&gt;4,$M99&lt;=F$55),F$56,R99)</f>
        <v>0.25456410256410256</v>
      </c>
      <c r="T99" s="35">
        <f>IF(AND(Eingabe!$B$31&gt;5,$M99&lt;=G$55),G$56,S99)</f>
        <v>0.25456410256410256</v>
      </c>
    </row>
    <row r="100" spans="11:20" x14ac:dyDescent="0.25">
      <c r="K100" s="62">
        <v>910</v>
      </c>
      <c r="L100" s="35">
        <f t="shared" si="16"/>
        <v>910</v>
      </c>
      <c r="M100" s="64">
        <f t="shared" si="17"/>
        <v>0.10388127853881278</v>
      </c>
      <c r="N100" s="64">
        <f t="shared" si="18"/>
        <v>0.32714310216765785</v>
      </c>
      <c r="O100" s="35">
        <f t="shared" si="15"/>
        <v>0.25456410256410256</v>
      </c>
      <c r="P100" s="35">
        <f>IF(AND(Eingabe!$B$31&gt;1,$M100&lt;=C$55),C$56,O100)</f>
        <v>0.25456410256410256</v>
      </c>
      <c r="Q100" s="35">
        <f>IF(AND(Eingabe!$B$31&gt;2,$M100&lt;=D$55),D$56,P100)</f>
        <v>0.25456410256410256</v>
      </c>
      <c r="R100" s="35">
        <f>IF(AND(Eingabe!$B$31&gt;3,$M100&lt;=E$55),E$56,Q100)</f>
        <v>0.25456410256410256</v>
      </c>
      <c r="S100" s="35">
        <f>IF(AND(Eingabe!$B$31&gt;4,$M100&lt;=F$55),F$56,R100)</f>
        <v>0.25456410256410256</v>
      </c>
      <c r="T100" s="35">
        <f>IF(AND(Eingabe!$B$31&gt;5,$M100&lt;=G$55),G$56,S100)</f>
        <v>0.25456410256410256</v>
      </c>
    </row>
    <row r="101" spans="11:20" x14ac:dyDescent="0.25">
      <c r="K101" s="62">
        <v>920</v>
      </c>
      <c r="L101" s="35">
        <f t="shared" si="16"/>
        <v>920</v>
      </c>
      <c r="M101" s="64">
        <f t="shared" si="17"/>
        <v>0.1050228310502283</v>
      </c>
      <c r="N101" s="64">
        <f t="shared" si="18"/>
        <v>0.32596548076402621</v>
      </c>
      <c r="O101" s="35">
        <f t="shared" si="15"/>
        <v>0.25456410256410256</v>
      </c>
      <c r="P101" s="35">
        <f>IF(AND(Eingabe!$B$31&gt;1,$M101&lt;=C$55),C$56,O101)</f>
        <v>0.25456410256410256</v>
      </c>
      <c r="Q101" s="35">
        <f>IF(AND(Eingabe!$B$31&gt;2,$M101&lt;=D$55),D$56,P101)</f>
        <v>0.25456410256410256</v>
      </c>
      <c r="R101" s="35">
        <f>IF(AND(Eingabe!$B$31&gt;3,$M101&lt;=E$55),E$56,Q101)</f>
        <v>0.25456410256410256</v>
      </c>
      <c r="S101" s="35">
        <f>IF(AND(Eingabe!$B$31&gt;4,$M101&lt;=F$55),F$56,R101)</f>
        <v>0.25456410256410256</v>
      </c>
      <c r="T101" s="35">
        <f>IF(AND(Eingabe!$B$31&gt;5,$M101&lt;=G$55),G$56,S101)</f>
        <v>0.25456410256410256</v>
      </c>
    </row>
    <row r="102" spans="11:20" x14ac:dyDescent="0.25">
      <c r="K102" s="62">
        <v>930</v>
      </c>
      <c r="L102" s="35">
        <f t="shared" si="16"/>
        <v>930</v>
      </c>
      <c r="M102" s="64">
        <f t="shared" si="17"/>
        <v>0.10616438356164383</v>
      </c>
      <c r="N102" s="64">
        <f t="shared" si="18"/>
        <v>0.32479856291669529</v>
      </c>
      <c r="O102" s="35">
        <f t="shared" si="15"/>
        <v>0.25456410256410256</v>
      </c>
      <c r="P102" s="35">
        <f>IF(AND(Eingabe!$B$31&gt;1,$M102&lt;=C$55),C$56,O102)</f>
        <v>0.25456410256410256</v>
      </c>
      <c r="Q102" s="35">
        <f>IF(AND(Eingabe!$B$31&gt;2,$M102&lt;=D$55),D$56,P102)</f>
        <v>0.25456410256410256</v>
      </c>
      <c r="R102" s="35">
        <f>IF(AND(Eingabe!$B$31&gt;3,$M102&lt;=E$55),E$56,Q102)</f>
        <v>0.25456410256410256</v>
      </c>
      <c r="S102" s="35">
        <f>IF(AND(Eingabe!$B$31&gt;4,$M102&lt;=F$55),F$56,R102)</f>
        <v>0.25456410256410256</v>
      </c>
      <c r="T102" s="35">
        <f>IF(AND(Eingabe!$B$31&gt;5,$M102&lt;=G$55),G$56,S102)</f>
        <v>0.25456410256410256</v>
      </c>
    </row>
    <row r="103" spans="11:20" x14ac:dyDescent="0.25">
      <c r="K103" s="62">
        <v>940</v>
      </c>
      <c r="L103" s="35">
        <f t="shared" si="16"/>
        <v>940</v>
      </c>
      <c r="M103" s="64">
        <f t="shared" si="17"/>
        <v>0.10730593607305935</v>
      </c>
      <c r="N103" s="64">
        <f t="shared" si="18"/>
        <v>0.32364213780175843</v>
      </c>
      <c r="O103" s="35">
        <f t="shared" si="15"/>
        <v>0.25456410256410256</v>
      </c>
      <c r="P103" s="35">
        <f>IF(AND(Eingabe!$B$31&gt;1,$M103&lt;=C$55),C$56,O103)</f>
        <v>0.25456410256410256</v>
      </c>
      <c r="Q103" s="35">
        <f>IF(AND(Eingabe!$B$31&gt;2,$M103&lt;=D$55),D$56,P103)</f>
        <v>0.25456410256410256</v>
      </c>
      <c r="R103" s="35">
        <f>IF(AND(Eingabe!$B$31&gt;3,$M103&lt;=E$55),E$56,Q103)</f>
        <v>0.25456410256410256</v>
      </c>
      <c r="S103" s="35">
        <f>IF(AND(Eingabe!$B$31&gt;4,$M103&lt;=F$55),F$56,R103)</f>
        <v>0.25456410256410256</v>
      </c>
      <c r="T103" s="35">
        <f>IF(AND(Eingabe!$B$31&gt;5,$M103&lt;=G$55),G$56,S103)</f>
        <v>0.25456410256410256</v>
      </c>
    </row>
    <row r="104" spans="11:20" x14ac:dyDescent="0.25">
      <c r="K104" s="62">
        <v>950</v>
      </c>
      <c r="L104" s="35">
        <f t="shared" si="16"/>
        <v>950</v>
      </c>
      <c r="M104" s="64">
        <f t="shared" si="17"/>
        <v>0.10844748858447488</v>
      </c>
      <c r="N104" s="64">
        <f t="shared" si="18"/>
        <v>0.32249600093681741</v>
      </c>
      <c r="O104" s="35">
        <f t="shared" si="15"/>
        <v>0.25456410256410256</v>
      </c>
      <c r="P104" s="35">
        <f>IF(AND(Eingabe!$B$31&gt;1,$M104&lt;=C$55),C$56,O104)</f>
        <v>0.25456410256410256</v>
      </c>
      <c r="Q104" s="35">
        <f>IF(AND(Eingabe!$B$31&gt;2,$M104&lt;=D$55),D$56,P104)</f>
        <v>0.25456410256410256</v>
      </c>
      <c r="R104" s="35">
        <f>IF(AND(Eingabe!$B$31&gt;3,$M104&lt;=E$55),E$56,Q104)</f>
        <v>0.25456410256410256</v>
      </c>
      <c r="S104" s="35">
        <f>IF(AND(Eingabe!$B$31&gt;4,$M104&lt;=F$55),F$56,R104)</f>
        <v>0.25456410256410256</v>
      </c>
      <c r="T104" s="35">
        <f>IF(AND(Eingabe!$B$31&gt;5,$M104&lt;=G$55),G$56,S104)</f>
        <v>0.25456410256410256</v>
      </c>
    </row>
    <row r="105" spans="11:20" x14ac:dyDescent="0.25">
      <c r="K105" s="62">
        <v>960</v>
      </c>
      <c r="L105" s="35">
        <f t="shared" si="16"/>
        <v>960</v>
      </c>
      <c r="M105" s="64">
        <f t="shared" si="17"/>
        <v>0.1095890410958904</v>
      </c>
      <c r="N105" s="64">
        <f t="shared" si="18"/>
        <v>0.32135995392576644</v>
      </c>
      <c r="O105" s="35">
        <f t="shared" si="15"/>
        <v>0.25456410256410256</v>
      </c>
      <c r="P105" s="35">
        <f>IF(AND(Eingabe!$B$31&gt;1,$M105&lt;=C$55),C$56,O105)</f>
        <v>0.25456410256410256</v>
      </c>
      <c r="Q105" s="35">
        <f>IF(AND(Eingabe!$B$31&gt;2,$M105&lt;=D$55),D$56,P105)</f>
        <v>0.25456410256410256</v>
      </c>
      <c r="R105" s="35">
        <f>IF(AND(Eingabe!$B$31&gt;3,$M105&lt;=E$55),E$56,Q105)</f>
        <v>0.25456410256410256</v>
      </c>
      <c r="S105" s="35">
        <f>IF(AND(Eingabe!$B$31&gt;4,$M105&lt;=F$55),F$56,R105)</f>
        <v>0.25456410256410256</v>
      </c>
      <c r="T105" s="35">
        <f>IF(AND(Eingabe!$B$31&gt;5,$M105&lt;=G$55),G$56,S105)</f>
        <v>0.25456410256410256</v>
      </c>
    </row>
    <row r="106" spans="11:20" x14ac:dyDescent="0.25">
      <c r="K106" s="62">
        <v>970</v>
      </c>
      <c r="L106" s="35">
        <f t="shared" si="16"/>
        <v>970</v>
      </c>
      <c r="M106" s="64">
        <f t="shared" si="17"/>
        <v>0.11073059360730593</v>
      </c>
      <c r="N106" s="64">
        <f t="shared" si="18"/>
        <v>0.32023380421638903</v>
      </c>
      <c r="O106" s="35">
        <f t="shared" si="15"/>
        <v>0.25456410256410256</v>
      </c>
      <c r="P106" s="35">
        <f>IF(AND(Eingabe!$B$31&gt;1,$M106&lt;=C$55),C$56,O106)</f>
        <v>0.25456410256410256</v>
      </c>
      <c r="Q106" s="35">
        <f>IF(AND(Eingabe!$B$31&gt;2,$M106&lt;=D$55),D$56,P106)</f>
        <v>0.25456410256410256</v>
      </c>
      <c r="R106" s="35">
        <f>IF(AND(Eingabe!$B$31&gt;3,$M106&lt;=E$55),E$56,Q106)</f>
        <v>0.25456410256410256</v>
      </c>
      <c r="S106" s="35">
        <f>IF(AND(Eingabe!$B$31&gt;4,$M106&lt;=F$55),F$56,R106)</f>
        <v>0.25456410256410256</v>
      </c>
      <c r="T106" s="35">
        <f>IF(AND(Eingabe!$B$31&gt;5,$M106&lt;=G$55),G$56,S106)</f>
        <v>0.25456410256410256</v>
      </c>
    </row>
    <row r="107" spans="11:20" x14ac:dyDescent="0.25">
      <c r="K107" s="62">
        <v>980</v>
      </c>
      <c r="L107" s="35">
        <f t="shared" si="16"/>
        <v>980</v>
      </c>
      <c r="M107" s="64">
        <f t="shared" si="17"/>
        <v>0.11187214611872145</v>
      </c>
      <c r="N107" s="64">
        <f t="shared" si="18"/>
        <v>0.31911736486999764</v>
      </c>
      <c r="O107" s="35">
        <f t="shared" si="15"/>
        <v>0.25456410256410256</v>
      </c>
      <c r="P107" s="35">
        <f>IF(AND(Eingabe!$B$31&gt;1,$M107&lt;=C$55),C$56,O107)</f>
        <v>0.25456410256410256</v>
      </c>
      <c r="Q107" s="35">
        <f>IF(AND(Eingabe!$B$31&gt;2,$M107&lt;=D$55),D$56,P107)</f>
        <v>0.25456410256410256</v>
      </c>
      <c r="R107" s="35">
        <f>IF(AND(Eingabe!$B$31&gt;3,$M107&lt;=E$55),E$56,Q107)</f>
        <v>0.25456410256410256</v>
      </c>
      <c r="S107" s="35">
        <f>IF(AND(Eingabe!$B$31&gt;4,$M107&lt;=F$55),F$56,R107)</f>
        <v>0.25456410256410256</v>
      </c>
      <c r="T107" s="35">
        <f>IF(AND(Eingabe!$B$31&gt;5,$M107&lt;=G$55),G$56,S107)</f>
        <v>0.25456410256410256</v>
      </c>
    </row>
    <row r="108" spans="11:20" x14ac:dyDescent="0.25">
      <c r="K108" s="62">
        <v>990</v>
      </c>
      <c r="L108" s="35">
        <f t="shared" si="16"/>
        <v>990</v>
      </c>
      <c r="M108" s="64">
        <f t="shared" si="17"/>
        <v>0.11301369863013698</v>
      </c>
      <c r="N108" s="64">
        <f t="shared" si="18"/>
        <v>0.31801045434240305</v>
      </c>
      <c r="O108" s="35">
        <f t="shared" si="15"/>
        <v>0.25456410256410256</v>
      </c>
      <c r="P108" s="35">
        <f>IF(AND(Eingabe!$B$31&gt;1,$M108&lt;=C$55),C$56,O108)</f>
        <v>0.25456410256410256</v>
      </c>
      <c r="Q108" s="35">
        <f>IF(AND(Eingabe!$B$31&gt;2,$M108&lt;=D$55),D$56,P108)</f>
        <v>0.25456410256410256</v>
      </c>
      <c r="R108" s="35">
        <f>IF(AND(Eingabe!$B$31&gt;3,$M108&lt;=E$55),E$56,Q108)</f>
        <v>0.25456410256410256</v>
      </c>
      <c r="S108" s="35">
        <f>IF(AND(Eingabe!$B$31&gt;4,$M108&lt;=F$55),F$56,R108)</f>
        <v>0.25456410256410256</v>
      </c>
      <c r="T108" s="35">
        <f>IF(AND(Eingabe!$B$31&gt;5,$M108&lt;=G$55),G$56,S108)</f>
        <v>0.25456410256410256</v>
      </c>
    </row>
    <row r="109" spans="11:20" x14ac:dyDescent="0.25">
      <c r="K109" s="62">
        <v>1000</v>
      </c>
      <c r="L109" s="35">
        <f t="shared" si="16"/>
        <v>1000</v>
      </c>
      <c r="M109" s="64">
        <f t="shared" si="17"/>
        <v>0.11415525114155251</v>
      </c>
      <c r="N109" s="64">
        <f t="shared" si="18"/>
        <v>0.31691289627554697</v>
      </c>
      <c r="O109" s="35">
        <f t="shared" si="15"/>
        <v>0.25456410256410256</v>
      </c>
      <c r="P109" s="35">
        <f>IF(AND(Eingabe!$B$31&gt;1,$M109&lt;=C$55),C$56,O109)</f>
        <v>0.25456410256410256</v>
      </c>
      <c r="Q109" s="35">
        <f>IF(AND(Eingabe!$B$31&gt;2,$M109&lt;=D$55),D$56,P109)</f>
        <v>0.25456410256410256</v>
      </c>
      <c r="R109" s="35">
        <f>IF(AND(Eingabe!$B$31&gt;3,$M109&lt;=E$55),E$56,Q109)</f>
        <v>0.25456410256410256</v>
      </c>
      <c r="S109" s="35">
        <f>IF(AND(Eingabe!$B$31&gt;4,$M109&lt;=F$55),F$56,R109)</f>
        <v>0.25456410256410256</v>
      </c>
      <c r="T109" s="35">
        <f>IF(AND(Eingabe!$B$31&gt;5,$M109&lt;=G$55),G$56,S109)</f>
        <v>0.25456410256410256</v>
      </c>
    </row>
    <row r="110" spans="11:20" x14ac:dyDescent="0.25">
      <c r="K110" s="62">
        <v>1010</v>
      </c>
      <c r="L110" s="35">
        <f t="shared" si="16"/>
        <v>1010</v>
      </c>
      <c r="M110" s="64">
        <f t="shared" si="17"/>
        <v>0.11529680365296803</v>
      </c>
      <c r="N110" s="64">
        <f t="shared" si="18"/>
        <v>0.3158245192991781</v>
      </c>
      <c r="O110" s="35">
        <f t="shared" si="15"/>
        <v>0.25456410256410256</v>
      </c>
      <c r="P110" s="35">
        <f>IF(AND(Eingabe!$B$31&gt;1,$M110&lt;=C$55),C$56,O110)</f>
        <v>0.25456410256410256</v>
      </c>
      <c r="Q110" s="35">
        <f>IF(AND(Eingabe!$B$31&gt;2,$M110&lt;=D$55),D$56,P110)</f>
        <v>0.25456410256410256</v>
      </c>
      <c r="R110" s="35">
        <f>IF(AND(Eingabe!$B$31&gt;3,$M110&lt;=E$55),E$56,Q110)</f>
        <v>0.25456410256410256</v>
      </c>
      <c r="S110" s="35">
        <f>IF(AND(Eingabe!$B$31&gt;4,$M110&lt;=F$55),F$56,R110)</f>
        <v>0.25456410256410256</v>
      </c>
      <c r="T110" s="35">
        <f>IF(AND(Eingabe!$B$31&gt;5,$M110&lt;=G$55),G$56,S110)</f>
        <v>0.25456410256410256</v>
      </c>
    </row>
    <row r="111" spans="11:20" x14ac:dyDescent="0.25">
      <c r="K111" s="62">
        <v>1020</v>
      </c>
      <c r="L111" s="35">
        <f t="shared" si="16"/>
        <v>1020</v>
      </c>
      <c r="M111" s="64">
        <f t="shared" si="17"/>
        <v>0.11643835616438356</v>
      </c>
      <c r="N111" s="64">
        <f t="shared" si="18"/>
        <v>0.31474515684199367</v>
      </c>
      <c r="O111" s="35">
        <f t="shared" si="15"/>
        <v>0.25456410256410256</v>
      </c>
      <c r="P111" s="35">
        <f>IF(AND(Eingabe!$B$31&gt;1,$M111&lt;=C$55),C$56,O111)</f>
        <v>0.25456410256410256</v>
      </c>
      <c r="Q111" s="35">
        <f>IF(AND(Eingabe!$B$31&gt;2,$M111&lt;=D$55),D$56,P111)</f>
        <v>0.25456410256410256</v>
      </c>
      <c r="R111" s="35">
        <f>IF(AND(Eingabe!$B$31&gt;3,$M111&lt;=E$55),E$56,Q111)</f>
        <v>0.25456410256410256</v>
      </c>
      <c r="S111" s="35">
        <f>IF(AND(Eingabe!$B$31&gt;4,$M111&lt;=F$55),F$56,R111)</f>
        <v>0.25456410256410256</v>
      </c>
      <c r="T111" s="35">
        <f>IF(AND(Eingabe!$B$31&gt;5,$M111&lt;=G$55),G$56,S111)</f>
        <v>0.25456410256410256</v>
      </c>
    </row>
    <row r="112" spans="11:20" x14ac:dyDescent="0.25">
      <c r="K112" s="62">
        <v>1030</v>
      </c>
      <c r="L112" s="35">
        <f t="shared" si="16"/>
        <v>1030</v>
      </c>
      <c r="M112" s="64">
        <f t="shared" si="17"/>
        <v>0.11757990867579908</v>
      </c>
      <c r="N112" s="64">
        <f t="shared" si="18"/>
        <v>0.31367464695170522</v>
      </c>
      <c r="O112" s="35">
        <f t="shared" si="15"/>
        <v>0.25456410256410256</v>
      </c>
      <c r="P112" s="35">
        <f>IF(AND(Eingabe!$B$31&gt;1,$M112&lt;=C$55),C$56,O112)</f>
        <v>0.25456410256410256</v>
      </c>
      <c r="Q112" s="35">
        <f>IF(AND(Eingabe!$B$31&gt;2,$M112&lt;=D$55),D$56,P112)</f>
        <v>0.25456410256410256</v>
      </c>
      <c r="R112" s="35">
        <f>IF(AND(Eingabe!$B$31&gt;3,$M112&lt;=E$55),E$56,Q112)</f>
        <v>0.25456410256410256</v>
      </c>
      <c r="S112" s="35">
        <f>IF(AND(Eingabe!$B$31&gt;4,$M112&lt;=F$55),F$56,R112)</f>
        <v>0.25456410256410256</v>
      </c>
      <c r="T112" s="35">
        <f>IF(AND(Eingabe!$B$31&gt;5,$M112&lt;=G$55),G$56,S112)</f>
        <v>0.25456410256410256</v>
      </c>
    </row>
    <row r="113" spans="11:20" x14ac:dyDescent="0.25">
      <c r="K113" s="62">
        <v>1040</v>
      </c>
      <c r="L113" s="35">
        <f t="shared" si="16"/>
        <v>1040</v>
      </c>
      <c r="M113" s="64">
        <f t="shared" si="17"/>
        <v>0.11872146118721461</v>
      </c>
      <c r="N113" s="64">
        <f t="shared" si="18"/>
        <v>0.31261283212352675</v>
      </c>
      <c r="O113" s="35">
        <f t="shared" si="15"/>
        <v>0.25456410256410256</v>
      </c>
      <c r="P113" s="35">
        <f>IF(AND(Eingabe!$B$31&gt;1,$M113&lt;=C$55),C$56,O113)</f>
        <v>0.25456410256410256</v>
      </c>
      <c r="Q113" s="35">
        <f>IF(AND(Eingabe!$B$31&gt;2,$M113&lt;=D$55),D$56,P113)</f>
        <v>0.25456410256410256</v>
      </c>
      <c r="R113" s="35">
        <f>IF(AND(Eingabe!$B$31&gt;3,$M113&lt;=E$55),E$56,Q113)</f>
        <v>0.25456410256410256</v>
      </c>
      <c r="S113" s="35">
        <f>IF(AND(Eingabe!$B$31&gt;4,$M113&lt;=F$55),F$56,R113)</f>
        <v>0.25456410256410256</v>
      </c>
      <c r="T113" s="35">
        <f>IF(AND(Eingabe!$B$31&gt;5,$M113&lt;=G$55),G$56,S113)</f>
        <v>0.25456410256410256</v>
      </c>
    </row>
    <row r="114" spans="11:20" x14ac:dyDescent="0.25">
      <c r="K114" s="62">
        <v>1050</v>
      </c>
      <c r="L114" s="35">
        <f t="shared" si="16"/>
        <v>1050</v>
      </c>
      <c r="M114" s="64">
        <f t="shared" si="17"/>
        <v>0.11986301369863013</v>
      </c>
      <c r="N114" s="64">
        <f t="shared" si="18"/>
        <v>0.31155955913661249</v>
      </c>
      <c r="O114" s="35">
        <f t="shared" si="15"/>
        <v>0.25456410256410256</v>
      </c>
      <c r="P114" s="35">
        <f>IF(AND(Eingabe!$B$31&gt;1,$M114&lt;=C$55),C$56,O114)</f>
        <v>0.25456410256410256</v>
      </c>
      <c r="Q114" s="35">
        <f>IF(AND(Eingabe!$B$31&gt;2,$M114&lt;=D$55),D$56,P114)</f>
        <v>0.25456410256410256</v>
      </c>
      <c r="R114" s="35">
        <f>IF(AND(Eingabe!$B$31&gt;3,$M114&lt;=E$55),E$56,Q114)</f>
        <v>0.25456410256410256</v>
      </c>
      <c r="S114" s="35">
        <f>IF(AND(Eingabe!$B$31&gt;4,$M114&lt;=F$55),F$56,R114)</f>
        <v>0.25456410256410256</v>
      </c>
      <c r="T114" s="35">
        <f>IF(AND(Eingabe!$B$31&gt;5,$M114&lt;=G$55),G$56,S114)</f>
        <v>0.25456410256410256</v>
      </c>
    </row>
    <row r="115" spans="11:20" x14ac:dyDescent="0.25">
      <c r="K115" s="62">
        <v>1060</v>
      </c>
      <c r="L115" s="35">
        <f t="shared" si="16"/>
        <v>1060</v>
      </c>
      <c r="M115" s="64">
        <f t="shared" si="17"/>
        <v>0.12100456621004566</v>
      </c>
      <c r="N115" s="64">
        <f t="shared" si="18"/>
        <v>0.31051467889800444</v>
      </c>
      <c r="O115" s="35">
        <f t="shared" si="15"/>
        <v>0.25456410256410256</v>
      </c>
      <c r="P115" s="35">
        <f>IF(AND(Eingabe!$B$31&gt;1,$M115&lt;=C$55),C$56,O115)</f>
        <v>0.25456410256410256</v>
      </c>
      <c r="Q115" s="35">
        <f>IF(AND(Eingabe!$B$31&gt;2,$M115&lt;=D$55),D$56,P115)</f>
        <v>0.25456410256410256</v>
      </c>
      <c r="R115" s="35">
        <f>IF(AND(Eingabe!$B$31&gt;3,$M115&lt;=E$55),E$56,Q115)</f>
        <v>0.25456410256410256</v>
      </c>
      <c r="S115" s="35">
        <f>IF(AND(Eingabe!$B$31&gt;4,$M115&lt;=F$55),F$56,R115)</f>
        <v>0.25456410256410256</v>
      </c>
      <c r="T115" s="35">
        <f>IF(AND(Eingabe!$B$31&gt;5,$M115&lt;=G$55),G$56,S115)</f>
        <v>0.25456410256410256</v>
      </c>
    </row>
    <row r="116" spans="11:20" x14ac:dyDescent="0.25">
      <c r="K116" s="62">
        <v>1070</v>
      </c>
      <c r="L116" s="35">
        <f t="shared" si="16"/>
        <v>1070</v>
      </c>
      <c r="M116" s="64">
        <f t="shared" si="17"/>
        <v>0.12214611872146118</v>
      </c>
      <c r="N116" s="64">
        <f t="shared" si="18"/>
        <v>0.30947804629367759</v>
      </c>
      <c r="O116" s="35">
        <f t="shared" si="15"/>
        <v>0.25456410256410256</v>
      </c>
      <c r="P116" s="35">
        <f>IF(AND(Eingabe!$B$31&gt;1,$M116&lt;=C$55),C$56,O116)</f>
        <v>0.25456410256410256</v>
      </c>
      <c r="Q116" s="35">
        <f>IF(AND(Eingabe!$B$31&gt;2,$M116&lt;=D$55),D$56,P116)</f>
        <v>0.25456410256410256</v>
      </c>
      <c r="R116" s="35">
        <f>IF(AND(Eingabe!$B$31&gt;3,$M116&lt;=E$55),E$56,Q116)</f>
        <v>0.25456410256410256</v>
      </c>
      <c r="S116" s="35">
        <f>IF(AND(Eingabe!$B$31&gt;4,$M116&lt;=F$55),F$56,R116)</f>
        <v>0.25456410256410256</v>
      </c>
      <c r="T116" s="35">
        <f>IF(AND(Eingabe!$B$31&gt;5,$M116&lt;=G$55),G$56,S116)</f>
        <v>0.25456410256410256</v>
      </c>
    </row>
    <row r="117" spans="11:20" x14ac:dyDescent="0.25">
      <c r="K117" s="62">
        <v>1080</v>
      </c>
      <c r="L117" s="35">
        <f t="shared" si="16"/>
        <v>1080</v>
      </c>
      <c r="M117" s="64">
        <f t="shared" si="17"/>
        <v>0.12328767123287671</v>
      </c>
      <c r="N117" s="64">
        <f t="shared" si="18"/>
        <v>0.30844952004629744</v>
      </c>
      <c r="O117" s="35">
        <f t="shared" si="15"/>
        <v>0.25456410256410256</v>
      </c>
      <c r="P117" s="35">
        <f>IF(AND(Eingabe!$B$31&gt;1,$M117&lt;=C$55),C$56,O117)</f>
        <v>0.25456410256410256</v>
      </c>
      <c r="Q117" s="35">
        <f>IF(AND(Eingabe!$B$31&gt;2,$M117&lt;=D$55),D$56,P117)</f>
        <v>0.25456410256410256</v>
      </c>
      <c r="R117" s="35">
        <f>IF(AND(Eingabe!$B$31&gt;3,$M117&lt;=E$55),E$56,Q117)</f>
        <v>0.25456410256410256</v>
      </c>
      <c r="S117" s="35">
        <f>IF(AND(Eingabe!$B$31&gt;4,$M117&lt;=F$55),F$56,R117)</f>
        <v>0.25456410256410256</v>
      </c>
      <c r="T117" s="35">
        <f>IF(AND(Eingabe!$B$31&gt;5,$M117&lt;=G$55),G$56,S117)</f>
        <v>0.25456410256410256</v>
      </c>
    </row>
    <row r="118" spans="11:20" x14ac:dyDescent="0.25">
      <c r="K118" s="62">
        <v>1090</v>
      </c>
      <c r="L118" s="35">
        <f t="shared" si="16"/>
        <v>1090</v>
      </c>
      <c r="M118" s="64">
        <f t="shared" si="17"/>
        <v>0.12442922374429223</v>
      </c>
      <c r="N118" s="64">
        <f t="shared" si="18"/>
        <v>0.30742896257932706</v>
      </c>
      <c r="O118" s="35">
        <f t="shared" si="15"/>
        <v>0.25456410256410256</v>
      </c>
      <c r="P118" s="35">
        <f>IF(AND(Eingabe!$B$31&gt;1,$M118&lt;=C$55),C$56,O118)</f>
        <v>0.25456410256410256</v>
      </c>
      <c r="Q118" s="35">
        <f>IF(AND(Eingabe!$B$31&gt;2,$M118&lt;=D$55),D$56,P118)</f>
        <v>0.25456410256410256</v>
      </c>
      <c r="R118" s="35">
        <f>IF(AND(Eingabe!$B$31&gt;3,$M118&lt;=E$55),E$56,Q118)</f>
        <v>0.25456410256410256</v>
      </c>
      <c r="S118" s="35">
        <f>IF(AND(Eingabe!$B$31&gt;4,$M118&lt;=F$55),F$56,R118)</f>
        <v>0.25456410256410256</v>
      </c>
      <c r="T118" s="35">
        <f>IF(AND(Eingabe!$B$31&gt;5,$M118&lt;=G$55),G$56,S118)</f>
        <v>0.25456410256410256</v>
      </c>
    </row>
    <row r="119" spans="11:20" x14ac:dyDescent="0.25">
      <c r="K119" s="62">
        <v>1100</v>
      </c>
      <c r="L119" s="35">
        <f t="shared" si="16"/>
        <v>1100</v>
      </c>
      <c r="M119" s="64">
        <f t="shared" si="17"/>
        <v>0.12557077625570776</v>
      </c>
      <c r="N119" s="64">
        <f t="shared" si="18"/>
        <v>0.3064162398871455</v>
      </c>
      <c r="O119" s="35">
        <f t="shared" si="15"/>
        <v>0.25456410256410256</v>
      </c>
      <c r="P119" s="35">
        <f>IF(AND(Eingabe!$B$31&gt;1,$M119&lt;=C$55),C$56,O119)</f>
        <v>0.25456410256410256</v>
      </c>
      <c r="Q119" s="35">
        <f>IF(AND(Eingabe!$B$31&gt;2,$M119&lt;=D$55),D$56,P119)</f>
        <v>0.25456410256410256</v>
      </c>
      <c r="R119" s="35">
        <f>IF(AND(Eingabe!$B$31&gt;3,$M119&lt;=E$55),E$56,Q119)</f>
        <v>0.25456410256410256</v>
      </c>
      <c r="S119" s="35">
        <f>IF(AND(Eingabe!$B$31&gt;4,$M119&lt;=F$55),F$56,R119)</f>
        <v>0.25456410256410256</v>
      </c>
      <c r="T119" s="35">
        <f>IF(AND(Eingabe!$B$31&gt;5,$M119&lt;=G$55),G$56,S119)</f>
        <v>0.25456410256410256</v>
      </c>
    </row>
    <row r="120" spans="11:20" x14ac:dyDescent="0.25">
      <c r="K120" s="62">
        <v>1110</v>
      </c>
      <c r="L120" s="35">
        <f t="shared" si="16"/>
        <v>1110</v>
      </c>
      <c r="M120" s="64">
        <f t="shared" si="17"/>
        <v>0.12671232876712329</v>
      </c>
      <c r="N120" s="64">
        <f t="shared" si="18"/>
        <v>0.30541122141085975</v>
      </c>
      <c r="O120" s="35">
        <f t="shared" si="15"/>
        <v>0.25456410256410256</v>
      </c>
      <c r="P120" s="35">
        <f>IF(AND(Eingabe!$B$31&gt;1,$M120&lt;=C$55),C$56,O120)</f>
        <v>0.25456410256410256</v>
      </c>
      <c r="Q120" s="35">
        <f>IF(AND(Eingabe!$B$31&gt;2,$M120&lt;=D$55),D$56,P120)</f>
        <v>0.25456410256410256</v>
      </c>
      <c r="R120" s="35">
        <f>IF(AND(Eingabe!$B$31&gt;3,$M120&lt;=E$55),E$56,Q120)</f>
        <v>0.25456410256410256</v>
      </c>
      <c r="S120" s="35">
        <f>IF(AND(Eingabe!$B$31&gt;4,$M120&lt;=F$55),F$56,R120)</f>
        <v>0.25456410256410256</v>
      </c>
      <c r="T120" s="35">
        <f>IF(AND(Eingabe!$B$31&gt;5,$M120&lt;=G$55),G$56,S120)</f>
        <v>0.25456410256410256</v>
      </c>
    </row>
    <row r="121" spans="11:20" x14ac:dyDescent="0.25">
      <c r="K121" s="62">
        <v>1120</v>
      </c>
      <c r="L121" s="35">
        <f t="shared" si="16"/>
        <v>1120</v>
      </c>
      <c r="M121" s="64">
        <f t="shared" si="17"/>
        <v>0.12785388127853881</v>
      </c>
      <c r="N121" s="64">
        <f t="shared" si="18"/>
        <v>0.30441377991951157</v>
      </c>
      <c r="O121" s="35">
        <f t="shared" si="15"/>
        <v>0.25456410256410256</v>
      </c>
      <c r="P121" s="35">
        <f>IF(AND(Eingabe!$B$31&gt;1,$M121&lt;=C$55),C$56,O121)</f>
        <v>0.25456410256410256</v>
      </c>
      <c r="Q121" s="35">
        <f>IF(AND(Eingabe!$B$31&gt;2,$M121&lt;=D$55),D$56,P121)</f>
        <v>0.25456410256410256</v>
      </c>
      <c r="R121" s="35">
        <f>IF(AND(Eingabe!$B$31&gt;3,$M121&lt;=E$55),E$56,Q121)</f>
        <v>0.25456410256410256</v>
      </c>
      <c r="S121" s="35">
        <f>IF(AND(Eingabe!$B$31&gt;4,$M121&lt;=F$55),F$56,R121)</f>
        <v>0.25456410256410256</v>
      </c>
      <c r="T121" s="35">
        <f>IF(AND(Eingabe!$B$31&gt;5,$M121&lt;=G$55),G$56,S121)</f>
        <v>0.25456410256410256</v>
      </c>
    </row>
    <row r="122" spans="11:20" x14ac:dyDescent="0.25">
      <c r="K122" s="62">
        <v>1130</v>
      </c>
      <c r="L122" s="35">
        <f t="shared" si="16"/>
        <v>1130</v>
      </c>
      <c r="M122" s="64">
        <f t="shared" si="17"/>
        <v>0.12899543378995434</v>
      </c>
      <c r="N122" s="64">
        <f t="shared" si="18"/>
        <v>0.30342379139639875</v>
      </c>
      <c r="O122" s="35">
        <f t="shared" si="15"/>
        <v>0.25456410256410256</v>
      </c>
      <c r="P122" s="35">
        <f>IF(AND(Eingabe!$B$31&gt;1,$M122&lt;=C$55),C$56,O122)</f>
        <v>0.25456410256410256</v>
      </c>
      <c r="Q122" s="35">
        <f>IF(AND(Eingabe!$B$31&gt;2,$M122&lt;=D$55),D$56,P122)</f>
        <v>0.25456410256410256</v>
      </c>
      <c r="R122" s="35">
        <f>IF(AND(Eingabe!$B$31&gt;3,$M122&lt;=E$55),E$56,Q122)</f>
        <v>0.25456410256410256</v>
      </c>
      <c r="S122" s="35">
        <f>IF(AND(Eingabe!$B$31&gt;4,$M122&lt;=F$55),F$56,R122)</f>
        <v>0.25456410256410256</v>
      </c>
      <c r="T122" s="35">
        <f>IF(AND(Eingabe!$B$31&gt;5,$M122&lt;=G$55),G$56,S122)</f>
        <v>0.25456410256410256</v>
      </c>
    </row>
    <row r="123" spans="11:20" x14ac:dyDescent="0.25">
      <c r="K123" s="62">
        <v>1140</v>
      </c>
      <c r="L123" s="35">
        <f t="shared" si="16"/>
        <v>1140</v>
      </c>
      <c r="M123" s="64">
        <f t="shared" si="17"/>
        <v>0.13013698630136986</v>
      </c>
      <c r="N123" s="64">
        <f t="shared" si="18"/>
        <v>0.30244113493024805</v>
      </c>
      <c r="O123" s="35">
        <f t="shared" si="15"/>
        <v>0.25456410256410256</v>
      </c>
      <c r="P123" s="35">
        <f>IF(AND(Eingabe!$B$31&gt;1,$M123&lt;=C$55),C$56,O123)</f>
        <v>0.25456410256410256</v>
      </c>
      <c r="Q123" s="35">
        <f>IF(AND(Eingabe!$B$31&gt;2,$M123&lt;=D$55),D$56,P123)</f>
        <v>0.25456410256410256</v>
      </c>
      <c r="R123" s="35">
        <f>IF(AND(Eingabe!$B$31&gt;3,$M123&lt;=E$55),E$56,Q123)</f>
        <v>0.25456410256410256</v>
      </c>
      <c r="S123" s="35">
        <f>IF(AND(Eingabe!$B$31&gt;4,$M123&lt;=F$55),F$56,R123)</f>
        <v>0.25456410256410256</v>
      </c>
      <c r="T123" s="35">
        <f>IF(AND(Eingabe!$B$31&gt;5,$M123&lt;=G$55),G$56,S123)</f>
        <v>0.25456410256410256</v>
      </c>
    </row>
    <row r="124" spans="11:20" x14ac:dyDescent="0.25">
      <c r="K124" s="62">
        <v>1150</v>
      </c>
      <c r="L124" s="35">
        <f t="shared" si="16"/>
        <v>1150</v>
      </c>
      <c r="M124" s="64">
        <f t="shared" si="17"/>
        <v>0.13127853881278539</v>
      </c>
      <c r="N124" s="64">
        <f t="shared" si="18"/>
        <v>0.3014656926109911</v>
      </c>
      <c r="O124" s="35">
        <f t="shared" si="15"/>
        <v>0.25456410256410256</v>
      </c>
      <c r="P124" s="35">
        <f>IF(AND(Eingabe!$B$31&gt;1,$M124&lt;=C$55),C$56,O124)</f>
        <v>0.25456410256410256</v>
      </c>
      <c r="Q124" s="35">
        <f>IF(AND(Eingabe!$B$31&gt;2,$M124&lt;=D$55),D$56,P124)</f>
        <v>0.25456410256410256</v>
      </c>
      <c r="R124" s="35">
        <f>IF(AND(Eingabe!$B$31&gt;3,$M124&lt;=E$55),E$56,Q124)</f>
        <v>0.25456410256410256</v>
      </c>
      <c r="S124" s="35">
        <f>IF(AND(Eingabe!$B$31&gt;4,$M124&lt;=F$55),F$56,R124)</f>
        <v>0.25456410256410256</v>
      </c>
      <c r="T124" s="35">
        <f>IF(AND(Eingabe!$B$31&gt;5,$M124&lt;=G$55),G$56,S124)</f>
        <v>0.25456410256410256</v>
      </c>
    </row>
    <row r="125" spans="11:20" x14ac:dyDescent="0.25">
      <c r="K125" s="62">
        <v>1160</v>
      </c>
      <c r="L125" s="35">
        <f t="shared" si="16"/>
        <v>1160</v>
      </c>
      <c r="M125" s="64">
        <f t="shared" si="17"/>
        <v>0.13242009132420091</v>
      </c>
      <c r="N125" s="64">
        <f t="shared" si="18"/>
        <v>0.30049734942991135</v>
      </c>
      <c r="O125" s="35">
        <f t="shared" si="15"/>
        <v>0.25456410256410256</v>
      </c>
      <c r="P125" s="35">
        <f>IF(AND(Eingabe!$B$31&gt;1,$M125&lt;=C$55),C$56,O125)</f>
        <v>0.25456410256410256</v>
      </c>
      <c r="Q125" s="35">
        <f>IF(AND(Eingabe!$B$31&gt;2,$M125&lt;=D$55),D$56,P125)</f>
        <v>0.25456410256410256</v>
      </c>
      <c r="R125" s="35">
        <f>IF(AND(Eingabe!$B$31&gt;3,$M125&lt;=E$55),E$56,Q125)</f>
        <v>0.25456410256410256</v>
      </c>
      <c r="S125" s="35">
        <f>IF(AND(Eingabe!$B$31&gt;4,$M125&lt;=F$55),F$56,R125)</f>
        <v>0.25456410256410256</v>
      </c>
      <c r="T125" s="35">
        <f>IF(AND(Eingabe!$B$31&gt;5,$M125&lt;=G$55),G$56,S125)</f>
        <v>0.25456410256410256</v>
      </c>
    </row>
    <row r="126" spans="11:20" x14ac:dyDescent="0.25">
      <c r="K126" s="62">
        <v>1170</v>
      </c>
      <c r="L126" s="35">
        <f t="shared" si="16"/>
        <v>1170</v>
      </c>
      <c r="M126" s="64">
        <f t="shared" si="17"/>
        <v>0.13356164383561644</v>
      </c>
      <c r="N126" s="64">
        <f t="shared" si="18"/>
        <v>0.29953599318394286</v>
      </c>
      <c r="O126" s="35">
        <f t="shared" si="15"/>
        <v>0.25456410256410256</v>
      </c>
      <c r="P126" s="35">
        <f>IF(AND(Eingabe!$B$31&gt;1,$M126&lt;=C$55),C$56,O126)</f>
        <v>0.25456410256410256</v>
      </c>
      <c r="Q126" s="35">
        <f>IF(AND(Eingabe!$B$31&gt;2,$M126&lt;=D$55),D$56,P126)</f>
        <v>0.25456410256410256</v>
      </c>
      <c r="R126" s="35">
        <f>IF(AND(Eingabe!$B$31&gt;3,$M126&lt;=E$55),E$56,Q126)</f>
        <v>0.25456410256410256</v>
      </c>
      <c r="S126" s="35">
        <f>IF(AND(Eingabe!$B$31&gt;4,$M126&lt;=F$55),F$56,R126)</f>
        <v>0.25456410256410256</v>
      </c>
      <c r="T126" s="35">
        <f>IF(AND(Eingabe!$B$31&gt;5,$M126&lt;=G$55),G$56,S126)</f>
        <v>0.25456410256410256</v>
      </c>
    </row>
    <row r="127" spans="11:20" x14ac:dyDescent="0.25">
      <c r="K127" s="62">
        <v>1180</v>
      </c>
      <c r="L127" s="35">
        <f t="shared" si="16"/>
        <v>1180</v>
      </c>
      <c r="M127" s="64">
        <f t="shared" si="17"/>
        <v>0.13470319634703196</v>
      </c>
      <c r="N127" s="64">
        <f t="shared" si="18"/>
        <v>0.298581514383913</v>
      </c>
      <c r="O127" s="35">
        <f t="shared" si="15"/>
        <v>0.25456410256410256</v>
      </c>
      <c r="P127" s="35">
        <f>IF(AND(Eingabe!$B$31&gt;1,$M127&lt;=C$55),C$56,O127)</f>
        <v>0.25456410256410256</v>
      </c>
      <c r="Q127" s="35">
        <f>IF(AND(Eingabe!$B$31&gt;2,$M127&lt;=D$55),D$56,P127)</f>
        <v>0.25456410256410256</v>
      </c>
      <c r="R127" s="35">
        <f>IF(AND(Eingabe!$B$31&gt;3,$M127&lt;=E$55),E$56,Q127)</f>
        <v>0.25456410256410256</v>
      </c>
      <c r="S127" s="35">
        <f>IF(AND(Eingabe!$B$31&gt;4,$M127&lt;=F$55),F$56,R127)</f>
        <v>0.25456410256410256</v>
      </c>
      <c r="T127" s="35">
        <f>IF(AND(Eingabe!$B$31&gt;5,$M127&lt;=G$55),G$56,S127)</f>
        <v>0.25456410256410256</v>
      </c>
    </row>
    <row r="128" spans="11:20" x14ac:dyDescent="0.25">
      <c r="K128" s="62">
        <v>1190</v>
      </c>
      <c r="L128" s="35">
        <f t="shared" si="16"/>
        <v>1190</v>
      </c>
      <c r="M128" s="64">
        <f t="shared" si="17"/>
        <v>0.13584474885844749</v>
      </c>
      <c r="N128" s="64">
        <f t="shared" si="18"/>
        <v>0.29763380616653656</v>
      </c>
      <c r="O128" s="35">
        <f t="shared" si="15"/>
        <v>0.25456410256410256</v>
      </c>
      <c r="P128" s="35">
        <f>IF(AND(Eingabe!$B$31&gt;1,$M128&lt;=C$55),C$56,O128)</f>
        <v>0.25456410256410256</v>
      </c>
      <c r="Q128" s="35">
        <f>IF(AND(Eingabe!$B$31&gt;2,$M128&lt;=D$55),D$56,P128)</f>
        <v>0.25456410256410256</v>
      </c>
      <c r="R128" s="35">
        <f>IF(AND(Eingabe!$B$31&gt;3,$M128&lt;=E$55),E$56,Q128)</f>
        <v>0.25456410256410256</v>
      </c>
      <c r="S128" s="35">
        <f>IF(AND(Eingabe!$B$31&gt;4,$M128&lt;=F$55),F$56,R128)</f>
        <v>0.25456410256410256</v>
      </c>
      <c r="T128" s="35">
        <f>IF(AND(Eingabe!$B$31&gt;5,$M128&lt;=G$55),G$56,S128)</f>
        <v>0.25456410256410256</v>
      </c>
    </row>
    <row r="129" spans="11:20" x14ac:dyDescent="0.25">
      <c r="K129" s="62">
        <v>1200</v>
      </c>
      <c r="L129" s="35">
        <f t="shared" si="16"/>
        <v>1200</v>
      </c>
      <c r="M129" s="64">
        <f t="shared" si="17"/>
        <v>0.13698630136986301</v>
      </c>
      <c r="N129" s="64">
        <f t="shared" si="18"/>
        <v>0.29669276420997692</v>
      </c>
      <c r="O129" s="35">
        <f t="shared" si="15"/>
        <v>0.25456410256410256</v>
      </c>
      <c r="P129" s="35">
        <f>IF(AND(Eingabe!$B$31&gt;1,$M129&lt;=C$55),C$56,O129)</f>
        <v>0.25456410256410256</v>
      </c>
      <c r="Q129" s="35">
        <f>IF(AND(Eingabe!$B$31&gt;2,$M129&lt;=D$55),D$56,P129)</f>
        <v>0.25456410256410256</v>
      </c>
      <c r="R129" s="35">
        <f>IF(AND(Eingabe!$B$31&gt;3,$M129&lt;=E$55),E$56,Q129)</f>
        <v>0.25456410256410256</v>
      </c>
      <c r="S129" s="35">
        <f>IF(AND(Eingabe!$B$31&gt;4,$M129&lt;=F$55),F$56,R129)</f>
        <v>0.25456410256410256</v>
      </c>
      <c r="T129" s="35">
        <f>IF(AND(Eingabe!$B$31&gt;5,$M129&lt;=G$55),G$56,S129)</f>
        <v>0.25456410256410256</v>
      </c>
    </row>
    <row r="130" spans="11:20" x14ac:dyDescent="0.25">
      <c r="K130" s="62">
        <v>1210</v>
      </c>
      <c r="L130" s="35">
        <f t="shared" si="16"/>
        <v>1210</v>
      </c>
      <c r="M130" s="64">
        <f t="shared" si="17"/>
        <v>0.13812785388127855</v>
      </c>
      <c r="N130" s="64">
        <f t="shared" si="18"/>
        <v>0.29575828665279935</v>
      </c>
      <c r="O130" s="35">
        <f t="shared" si="15"/>
        <v>0.25456410256410256</v>
      </c>
      <c r="P130" s="35">
        <f>IF(AND(Eingabe!$B$31&gt;1,$M130&lt;=C$55),C$56,O130)</f>
        <v>0.25456410256410256</v>
      </c>
      <c r="Q130" s="35">
        <f>IF(AND(Eingabe!$B$31&gt;2,$M130&lt;=D$55),D$56,P130)</f>
        <v>0.25456410256410256</v>
      </c>
      <c r="R130" s="35">
        <f>IF(AND(Eingabe!$B$31&gt;3,$M130&lt;=E$55),E$56,Q130)</f>
        <v>0.25456410256410256</v>
      </c>
      <c r="S130" s="35">
        <f>IF(AND(Eingabe!$B$31&gt;4,$M130&lt;=F$55),F$56,R130)</f>
        <v>0.25456410256410256</v>
      </c>
      <c r="T130" s="35">
        <f>IF(AND(Eingabe!$B$31&gt;5,$M130&lt;=G$55),G$56,S130)</f>
        <v>0.25456410256410256</v>
      </c>
    </row>
    <row r="131" spans="11:20" x14ac:dyDescent="0.25">
      <c r="K131" s="62">
        <v>1220</v>
      </c>
      <c r="L131" s="35">
        <f t="shared" si="16"/>
        <v>1220</v>
      </c>
      <c r="M131" s="64">
        <f t="shared" si="17"/>
        <v>0.13926940639269406</v>
      </c>
      <c r="N131" s="64">
        <f t="shared" si="18"/>
        <v>0.29483027401615791</v>
      </c>
      <c r="O131" s="35">
        <f t="shared" si="15"/>
        <v>0.25456410256410256</v>
      </c>
      <c r="P131" s="35">
        <f>IF(AND(Eingabe!$B$31&gt;1,$M131&lt;=C$55),C$56,O131)</f>
        <v>0.25456410256410256</v>
      </c>
      <c r="Q131" s="35">
        <f>IF(AND(Eingabe!$B$31&gt;2,$M131&lt;=D$55),D$56,P131)</f>
        <v>0.25456410256410256</v>
      </c>
      <c r="R131" s="35">
        <f>IF(AND(Eingabe!$B$31&gt;3,$M131&lt;=E$55),E$56,Q131)</f>
        <v>0.25456410256410256</v>
      </c>
      <c r="S131" s="35">
        <f>IF(AND(Eingabe!$B$31&gt;4,$M131&lt;=F$55),F$56,R131)</f>
        <v>0.25456410256410256</v>
      </c>
      <c r="T131" s="35">
        <f>IF(AND(Eingabe!$B$31&gt;5,$M131&lt;=G$55),G$56,S131)</f>
        <v>0.25456410256410256</v>
      </c>
    </row>
    <row r="132" spans="11:20" x14ac:dyDescent="0.25">
      <c r="K132" s="62">
        <v>1230</v>
      </c>
      <c r="L132" s="35">
        <f t="shared" si="16"/>
        <v>1230</v>
      </c>
      <c r="M132" s="64">
        <f t="shared" si="17"/>
        <v>0.1404109589041096</v>
      </c>
      <c r="N132" s="64">
        <f t="shared" si="18"/>
        <v>0.29390862912905602</v>
      </c>
      <c r="O132" s="35">
        <f t="shared" si="15"/>
        <v>0.25456410256410256</v>
      </c>
      <c r="P132" s="35">
        <f>IF(AND(Eingabe!$B$31&gt;1,$M132&lt;=C$55),C$56,O132)</f>
        <v>0.25456410256410256</v>
      </c>
      <c r="Q132" s="35">
        <f>IF(AND(Eingabe!$B$31&gt;2,$M132&lt;=D$55),D$56,P132)</f>
        <v>0.25456410256410256</v>
      </c>
      <c r="R132" s="35">
        <f>IF(AND(Eingabe!$B$31&gt;3,$M132&lt;=E$55),E$56,Q132)</f>
        <v>0.25456410256410256</v>
      </c>
      <c r="S132" s="35">
        <f>IF(AND(Eingabe!$B$31&gt;4,$M132&lt;=F$55),F$56,R132)</f>
        <v>0.25456410256410256</v>
      </c>
      <c r="T132" s="35">
        <f>IF(AND(Eingabe!$B$31&gt;5,$M132&lt;=G$55),G$56,S132)</f>
        <v>0.25456410256410256</v>
      </c>
    </row>
    <row r="133" spans="11:20" x14ac:dyDescent="0.25">
      <c r="K133" s="62">
        <v>1240</v>
      </c>
      <c r="L133" s="35">
        <f t="shared" si="16"/>
        <v>1240</v>
      </c>
      <c r="M133" s="64">
        <f t="shared" si="17"/>
        <v>0.14155251141552511</v>
      </c>
      <c r="N133" s="64">
        <f t="shared" si="18"/>
        <v>0.29299325705654067</v>
      </c>
      <c r="O133" s="35">
        <f t="shared" si="15"/>
        <v>0.25456410256410256</v>
      </c>
      <c r="P133" s="35">
        <f>IF(AND(Eingabe!$B$31&gt;1,$M133&lt;=C$55),C$56,O133)</f>
        <v>0.25456410256410256</v>
      </c>
      <c r="Q133" s="35">
        <f>IF(AND(Eingabe!$B$31&gt;2,$M133&lt;=D$55),D$56,P133)</f>
        <v>0.25456410256410256</v>
      </c>
      <c r="R133" s="35">
        <f>IF(AND(Eingabe!$B$31&gt;3,$M133&lt;=E$55),E$56,Q133)</f>
        <v>0.25456410256410256</v>
      </c>
      <c r="S133" s="35">
        <f>IF(AND(Eingabe!$B$31&gt;4,$M133&lt;=F$55),F$56,R133)</f>
        <v>0.25456410256410256</v>
      </c>
      <c r="T133" s="35">
        <f>IF(AND(Eingabe!$B$31&gt;5,$M133&lt;=G$55),G$56,S133)</f>
        <v>0.25456410256410256</v>
      </c>
    </row>
    <row r="134" spans="11:20" x14ac:dyDescent="0.25">
      <c r="K134" s="62">
        <v>1250</v>
      </c>
      <c r="L134" s="35">
        <f t="shared" si="16"/>
        <v>1250</v>
      </c>
      <c r="M134" s="64">
        <f t="shared" si="17"/>
        <v>0.14269406392694065</v>
      </c>
      <c r="N134" s="64">
        <f t="shared" si="18"/>
        <v>0.29208406503068818</v>
      </c>
      <c r="O134" s="35">
        <f t="shared" si="15"/>
        <v>0.25456410256410256</v>
      </c>
      <c r="P134" s="35">
        <f>IF(AND(Eingabe!$B$31&gt;1,$M134&lt;=C$55),C$56,O134)</f>
        <v>0.25456410256410256</v>
      </c>
      <c r="Q134" s="35">
        <f>IF(AND(Eingabe!$B$31&gt;2,$M134&lt;=D$55),D$56,P134)</f>
        <v>0.25456410256410256</v>
      </c>
      <c r="R134" s="35">
        <f>IF(AND(Eingabe!$B$31&gt;3,$M134&lt;=E$55),E$56,Q134)</f>
        <v>0.25456410256410256</v>
      </c>
      <c r="S134" s="35">
        <f>IF(AND(Eingabe!$B$31&gt;4,$M134&lt;=F$55),F$56,R134)</f>
        <v>0.25456410256410256</v>
      </c>
      <c r="T134" s="35">
        <f>IF(AND(Eingabe!$B$31&gt;5,$M134&lt;=G$55),G$56,S134)</f>
        <v>0.25456410256410256</v>
      </c>
    </row>
    <row r="135" spans="11:20" x14ac:dyDescent="0.25">
      <c r="K135" s="62">
        <v>1260</v>
      </c>
      <c r="L135" s="35">
        <f t="shared" si="16"/>
        <v>1260</v>
      </c>
      <c r="M135" s="64">
        <f t="shared" si="17"/>
        <v>0.14383561643835616</v>
      </c>
      <c r="N135" s="64">
        <f t="shared" si="18"/>
        <v>0.29118096238425428</v>
      </c>
      <c r="O135" s="35">
        <f t="shared" si="15"/>
        <v>0.25456410256410256</v>
      </c>
      <c r="P135" s="35">
        <f>IF(AND(Eingabe!$B$31&gt;1,$M135&lt;=C$55),C$56,O135)</f>
        <v>0.25456410256410256</v>
      </c>
      <c r="Q135" s="35">
        <f>IF(AND(Eingabe!$B$31&gt;2,$M135&lt;=D$55),D$56,P135)</f>
        <v>0.25456410256410256</v>
      </c>
      <c r="R135" s="35">
        <f>IF(AND(Eingabe!$B$31&gt;3,$M135&lt;=E$55),E$56,Q135)</f>
        <v>0.25456410256410256</v>
      </c>
      <c r="S135" s="35">
        <f>IF(AND(Eingabe!$B$31&gt;4,$M135&lt;=F$55),F$56,R135)</f>
        <v>0.25456410256410256</v>
      </c>
      <c r="T135" s="35">
        <f>IF(AND(Eingabe!$B$31&gt;5,$M135&lt;=G$55),G$56,S135)</f>
        <v>0.25456410256410256</v>
      </c>
    </row>
    <row r="136" spans="11:20" x14ac:dyDescent="0.25">
      <c r="K136" s="62">
        <v>1270</v>
      </c>
      <c r="L136" s="35">
        <f t="shared" si="16"/>
        <v>1270</v>
      </c>
      <c r="M136" s="64">
        <f t="shared" si="17"/>
        <v>0.1449771689497717</v>
      </c>
      <c r="N136" s="64">
        <f t="shared" si="18"/>
        <v>0.29028386048686361</v>
      </c>
      <c r="O136" s="35">
        <f t="shared" si="15"/>
        <v>0.25456410256410256</v>
      </c>
      <c r="P136" s="35">
        <f>IF(AND(Eingabe!$B$31&gt;1,$M136&lt;=C$55),C$56,O136)</f>
        <v>0.25456410256410256</v>
      </c>
      <c r="Q136" s="35">
        <f>IF(AND(Eingabe!$B$31&gt;2,$M136&lt;=D$55),D$56,P136)</f>
        <v>0.25456410256410256</v>
      </c>
      <c r="R136" s="35">
        <f>IF(AND(Eingabe!$B$31&gt;3,$M136&lt;=E$55),E$56,Q136)</f>
        <v>0.25456410256410256</v>
      </c>
      <c r="S136" s="35">
        <f>IF(AND(Eingabe!$B$31&gt;4,$M136&lt;=F$55),F$56,R136)</f>
        <v>0.25456410256410256</v>
      </c>
      <c r="T136" s="35">
        <f>IF(AND(Eingabe!$B$31&gt;5,$M136&lt;=G$55),G$56,S136)</f>
        <v>0.25456410256410256</v>
      </c>
    </row>
    <row r="137" spans="11:20" x14ac:dyDescent="0.25">
      <c r="K137" s="62">
        <v>1280</v>
      </c>
      <c r="L137" s="35">
        <f t="shared" si="16"/>
        <v>1280</v>
      </c>
      <c r="M137" s="64">
        <f t="shared" si="17"/>
        <v>0.14611872146118721</v>
      </c>
      <c r="N137" s="64">
        <f t="shared" si="18"/>
        <v>0.28939267268362456</v>
      </c>
      <c r="O137" s="35">
        <f t="shared" ref="O137:O200" si="19">IF(K137&lt;$B$51,$B$57,0)</f>
        <v>0.25456410256410256</v>
      </c>
      <c r="P137" s="35">
        <f>IF(AND(Eingabe!$B$31&gt;1,$M137&lt;=C$55),C$56,O137)</f>
        <v>0.25456410256410256</v>
      </c>
      <c r="Q137" s="35">
        <f>IF(AND(Eingabe!$B$31&gt;2,$M137&lt;=D$55),D$56,P137)</f>
        <v>0.25456410256410256</v>
      </c>
      <c r="R137" s="35">
        <f>IF(AND(Eingabe!$B$31&gt;3,$M137&lt;=E$55),E$56,Q137)</f>
        <v>0.25456410256410256</v>
      </c>
      <c r="S137" s="35">
        <f>IF(AND(Eingabe!$B$31&gt;4,$M137&lt;=F$55),F$56,R137)</f>
        <v>0.25456410256410256</v>
      </c>
      <c r="T137" s="35">
        <f>IF(AND(Eingabe!$B$31&gt;5,$M137&lt;=G$55),G$56,S137)</f>
        <v>0.25456410256410256</v>
      </c>
    </row>
    <row r="138" spans="11:20" x14ac:dyDescent="0.25">
      <c r="K138" s="62">
        <v>1290</v>
      </c>
      <c r="L138" s="35">
        <f t="shared" ref="L138:L201" si="20">IF(K138&gt;$B$10,$B$10,K138)</f>
        <v>1290</v>
      </c>
      <c r="M138" s="64">
        <f t="shared" ref="M138:M201" si="21">L138/$B$10</f>
        <v>0.14726027397260275</v>
      </c>
      <c r="N138" s="64">
        <f t="shared" ref="N138:N201" si="22">IF(M138=1,0,1-$G$11*M138^$G$10)</f>
        <v>0.28850731423605613</v>
      </c>
      <c r="O138" s="35">
        <f t="shared" si="19"/>
        <v>0.25456410256410256</v>
      </c>
      <c r="P138" s="35">
        <f>IF(AND(Eingabe!$B$31&gt;1,$M138&lt;=C$55),C$56,O138)</f>
        <v>0.25456410256410256</v>
      </c>
      <c r="Q138" s="35">
        <f>IF(AND(Eingabe!$B$31&gt;2,$M138&lt;=D$55),D$56,P138)</f>
        <v>0.25456410256410256</v>
      </c>
      <c r="R138" s="35">
        <f>IF(AND(Eingabe!$B$31&gt;3,$M138&lt;=E$55),E$56,Q138)</f>
        <v>0.25456410256410256</v>
      </c>
      <c r="S138" s="35">
        <f>IF(AND(Eingabe!$B$31&gt;4,$M138&lt;=F$55),F$56,R138)</f>
        <v>0.25456410256410256</v>
      </c>
      <c r="T138" s="35">
        <f>IF(AND(Eingabe!$B$31&gt;5,$M138&lt;=G$55),G$56,S138)</f>
        <v>0.25456410256410256</v>
      </c>
    </row>
    <row r="139" spans="11:20" x14ac:dyDescent="0.25">
      <c r="K139" s="62">
        <v>1300</v>
      </c>
      <c r="L139" s="35">
        <f t="shared" si="20"/>
        <v>1300</v>
      </c>
      <c r="M139" s="64">
        <f t="shared" si="21"/>
        <v>0.14840182648401826</v>
      </c>
      <c r="N139" s="64">
        <f t="shared" si="22"/>
        <v>0.28762770226522572</v>
      </c>
      <c r="O139" s="35">
        <f t="shared" si="19"/>
        <v>0.25456410256410256</v>
      </c>
      <c r="P139" s="35">
        <f>IF(AND(Eingabe!$B$31&gt;1,$M139&lt;=C$55),C$56,O139)</f>
        <v>0.25456410256410256</v>
      </c>
      <c r="Q139" s="35">
        <f>IF(AND(Eingabe!$B$31&gt;2,$M139&lt;=D$55),D$56,P139)</f>
        <v>0.25456410256410256</v>
      </c>
      <c r="R139" s="35">
        <f>IF(AND(Eingabe!$B$31&gt;3,$M139&lt;=E$55),E$56,Q139)</f>
        <v>0.25456410256410256</v>
      </c>
      <c r="S139" s="35">
        <f>IF(AND(Eingabe!$B$31&gt;4,$M139&lt;=F$55),F$56,R139)</f>
        <v>0.25456410256410256</v>
      </c>
      <c r="T139" s="35">
        <f>IF(AND(Eingabe!$B$31&gt;5,$M139&lt;=G$55),G$56,S139)</f>
        <v>0.25456410256410256</v>
      </c>
    </row>
    <row r="140" spans="11:20" x14ac:dyDescent="0.25">
      <c r="K140" s="62">
        <v>1310</v>
      </c>
      <c r="L140" s="35">
        <f t="shared" si="20"/>
        <v>1310</v>
      </c>
      <c r="M140" s="64">
        <f t="shared" si="21"/>
        <v>0.1495433789954338</v>
      </c>
      <c r="N140" s="64">
        <f t="shared" si="22"/>
        <v>0.28675375569699491</v>
      </c>
      <c r="O140" s="35">
        <f t="shared" si="19"/>
        <v>0.25456410256410256</v>
      </c>
      <c r="P140" s="35">
        <f>IF(AND(Eingabe!$B$31&gt;1,$M140&lt;=C$55),C$56,O140)</f>
        <v>0.25456410256410256</v>
      </c>
      <c r="Q140" s="35">
        <f>IF(AND(Eingabe!$B$31&gt;2,$M140&lt;=D$55),D$56,P140)</f>
        <v>0.25456410256410256</v>
      </c>
      <c r="R140" s="35">
        <f>IF(AND(Eingabe!$B$31&gt;3,$M140&lt;=E$55),E$56,Q140)</f>
        <v>0.25456410256410256</v>
      </c>
      <c r="S140" s="35">
        <f>IF(AND(Eingabe!$B$31&gt;4,$M140&lt;=F$55),F$56,R140)</f>
        <v>0.25456410256410256</v>
      </c>
      <c r="T140" s="35">
        <f>IF(AND(Eingabe!$B$31&gt;5,$M140&lt;=G$55),G$56,S140)</f>
        <v>0.25456410256410256</v>
      </c>
    </row>
    <row r="141" spans="11:20" x14ac:dyDescent="0.25">
      <c r="K141" s="62">
        <v>1320</v>
      </c>
      <c r="L141" s="35">
        <f t="shared" si="20"/>
        <v>1320</v>
      </c>
      <c r="M141" s="64">
        <f t="shared" si="21"/>
        <v>0.15068493150684931</v>
      </c>
      <c r="N141" s="64">
        <f t="shared" si="22"/>
        <v>0.28588539520928458</v>
      </c>
      <c r="O141" s="35">
        <f t="shared" si="19"/>
        <v>0.25456410256410256</v>
      </c>
      <c r="P141" s="35">
        <f>IF(AND(Eingabe!$B$31&gt;1,$M141&lt;=C$55),C$56,O141)</f>
        <v>0.25456410256410256</v>
      </c>
      <c r="Q141" s="35">
        <f>IF(AND(Eingabe!$B$31&gt;2,$M141&lt;=D$55),D$56,P141)</f>
        <v>0.25456410256410256</v>
      </c>
      <c r="R141" s="35">
        <f>IF(AND(Eingabe!$B$31&gt;3,$M141&lt;=E$55),E$56,Q141)</f>
        <v>0.25456410256410256</v>
      </c>
      <c r="S141" s="35">
        <f>IF(AND(Eingabe!$B$31&gt;4,$M141&lt;=F$55),F$56,R141)</f>
        <v>0.25456410256410256</v>
      </c>
      <c r="T141" s="35">
        <f>IF(AND(Eingabe!$B$31&gt;5,$M141&lt;=G$55),G$56,S141)</f>
        <v>0.25456410256410256</v>
      </c>
    </row>
    <row r="142" spans="11:20" x14ac:dyDescent="0.25">
      <c r="K142" s="62">
        <v>1330</v>
      </c>
      <c r="L142" s="35">
        <f t="shared" si="20"/>
        <v>1330</v>
      </c>
      <c r="M142" s="64">
        <f t="shared" si="21"/>
        <v>0.15182648401826485</v>
      </c>
      <c r="N142" s="64">
        <f t="shared" si="22"/>
        <v>0.28502254318126552</v>
      </c>
      <c r="O142" s="35">
        <f t="shared" si="19"/>
        <v>0.25456410256410256</v>
      </c>
      <c r="P142" s="35">
        <f>IF(AND(Eingabe!$B$31&gt;1,$M142&lt;=C$55),C$56,O142)</f>
        <v>0.25456410256410256</v>
      </c>
      <c r="Q142" s="35">
        <f>IF(AND(Eingabe!$B$31&gt;2,$M142&lt;=D$55),D$56,P142)</f>
        <v>0.25456410256410256</v>
      </c>
      <c r="R142" s="35">
        <f>IF(AND(Eingabe!$B$31&gt;3,$M142&lt;=E$55),E$56,Q142)</f>
        <v>0.25456410256410256</v>
      </c>
      <c r="S142" s="35">
        <f>IF(AND(Eingabe!$B$31&gt;4,$M142&lt;=F$55),F$56,R142)</f>
        <v>0.25456410256410256</v>
      </c>
      <c r="T142" s="35">
        <f>IF(AND(Eingabe!$B$31&gt;5,$M142&lt;=G$55),G$56,S142)</f>
        <v>0.25456410256410256</v>
      </c>
    </row>
    <row r="143" spans="11:20" x14ac:dyDescent="0.25">
      <c r="K143" s="62">
        <v>1340</v>
      </c>
      <c r="L143" s="35">
        <f t="shared" si="20"/>
        <v>1340</v>
      </c>
      <c r="M143" s="64">
        <f t="shared" si="21"/>
        <v>0.15296803652968036</v>
      </c>
      <c r="N143" s="64">
        <f t="shared" si="22"/>
        <v>0.28416512364439306</v>
      </c>
      <c r="O143" s="35">
        <f t="shared" si="19"/>
        <v>0.25456410256410256</v>
      </c>
      <c r="P143" s="35">
        <f>IF(AND(Eingabe!$B$31&gt;1,$M143&lt;=C$55),C$56,O143)</f>
        <v>0.25456410256410256</v>
      </c>
      <c r="Q143" s="35">
        <f>IF(AND(Eingabe!$B$31&gt;2,$M143&lt;=D$55),D$56,P143)</f>
        <v>0.25456410256410256</v>
      </c>
      <c r="R143" s="35">
        <f>IF(AND(Eingabe!$B$31&gt;3,$M143&lt;=E$55),E$56,Q143)</f>
        <v>0.25456410256410256</v>
      </c>
      <c r="S143" s="35">
        <f>IF(AND(Eingabe!$B$31&gt;4,$M143&lt;=F$55),F$56,R143)</f>
        <v>0.25456410256410256</v>
      </c>
      <c r="T143" s="35">
        <f>IF(AND(Eingabe!$B$31&gt;5,$M143&lt;=G$55),G$56,S143)</f>
        <v>0.25456410256410256</v>
      </c>
    </row>
    <row r="144" spans="11:20" x14ac:dyDescent="0.25">
      <c r="K144" s="62">
        <v>1350</v>
      </c>
      <c r="L144" s="35">
        <f t="shared" si="20"/>
        <v>1350</v>
      </c>
      <c r="M144" s="64">
        <f t="shared" si="21"/>
        <v>0.1541095890410959</v>
      </c>
      <c r="N144" s="64">
        <f t="shared" si="22"/>
        <v>0.28331306223520436</v>
      </c>
      <c r="O144" s="35">
        <f t="shared" si="19"/>
        <v>0.25456410256410256</v>
      </c>
      <c r="P144" s="35">
        <f>IF(AND(Eingabe!$B$31&gt;1,$M144&lt;=C$55),C$56,O144)</f>
        <v>0.25456410256410256</v>
      </c>
      <c r="Q144" s="35">
        <f>IF(AND(Eingabe!$B$31&gt;2,$M144&lt;=D$55),D$56,P144)</f>
        <v>0.25456410256410256</v>
      </c>
      <c r="R144" s="35">
        <f>IF(AND(Eingabe!$B$31&gt;3,$M144&lt;=E$55),E$56,Q144)</f>
        <v>0.25456410256410256</v>
      </c>
      <c r="S144" s="35">
        <f>IF(AND(Eingabe!$B$31&gt;4,$M144&lt;=F$55),F$56,R144)</f>
        <v>0.25456410256410256</v>
      </c>
      <c r="T144" s="35">
        <f>IF(AND(Eingabe!$B$31&gt;5,$M144&lt;=G$55),G$56,S144)</f>
        <v>0.25456410256410256</v>
      </c>
    </row>
    <row r="145" spans="11:20" x14ac:dyDescent="0.25">
      <c r="K145" s="62">
        <v>1360</v>
      </c>
      <c r="L145" s="35">
        <f t="shared" si="20"/>
        <v>1360</v>
      </c>
      <c r="M145" s="64">
        <f t="shared" si="21"/>
        <v>0.15525114155251141</v>
      </c>
      <c r="N145" s="64">
        <f t="shared" si="22"/>
        <v>0.28246628614980396</v>
      </c>
      <c r="O145" s="35">
        <f t="shared" si="19"/>
        <v>0.25456410256410256</v>
      </c>
      <c r="P145" s="35">
        <f>IF(AND(Eingabe!$B$31&gt;1,$M145&lt;=C$55),C$56,O145)</f>
        <v>0.25456410256410256</v>
      </c>
      <c r="Q145" s="35">
        <f>IF(AND(Eingabe!$B$31&gt;2,$M145&lt;=D$55),D$56,P145)</f>
        <v>0.25456410256410256</v>
      </c>
      <c r="R145" s="35">
        <f>IF(AND(Eingabe!$B$31&gt;3,$M145&lt;=E$55),E$56,Q145)</f>
        <v>0.25456410256410256</v>
      </c>
      <c r="S145" s="35">
        <f>IF(AND(Eingabe!$B$31&gt;4,$M145&lt;=F$55),F$56,R145)</f>
        <v>0.25456410256410256</v>
      </c>
      <c r="T145" s="35">
        <f>IF(AND(Eingabe!$B$31&gt;5,$M145&lt;=G$55),G$56,S145)</f>
        <v>0.25456410256410256</v>
      </c>
    </row>
    <row r="146" spans="11:20" x14ac:dyDescent="0.25">
      <c r="K146" s="62">
        <v>1370</v>
      </c>
      <c r="L146" s="35">
        <f t="shared" si="20"/>
        <v>1370</v>
      </c>
      <c r="M146" s="64">
        <f t="shared" si="21"/>
        <v>0.15639269406392695</v>
      </c>
      <c r="N146" s="64">
        <f t="shared" si="22"/>
        <v>0.28162472409996275</v>
      </c>
      <c r="O146" s="35">
        <f t="shared" si="19"/>
        <v>0.25456410256410256</v>
      </c>
      <c r="P146" s="35">
        <f>IF(AND(Eingabe!$B$31&gt;1,$M146&lt;=C$55),C$56,O146)</f>
        <v>0.25456410256410256</v>
      </c>
      <c r="Q146" s="35">
        <f>IF(AND(Eingabe!$B$31&gt;2,$M146&lt;=D$55),D$56,P146)</f>
        <v>0.25456410256410256</v>
      </c>
      <c r="R146" s="35">
        <f>IF(AND(Eingabe!$B$31&gt;3,$M146&lt;=E$55),E$56,Q146)</f>
        <v>0.25456410256410256</v>
      </c>
      <c r="S146" s="35">
        <f>IF(AND(Eingabe!$B$31&gt;4,$M146&lt;=F$55),F$56,R146)</f>
        <v>0.25456410256410256</v>
      </c>
      <c r="T146" s="35">
        <f>IF(AND(Eingabe!$B$31&gt;5,$M146&lt;=G$55),G$56,S146)</f>
        <v>0.25456410256410256</v>
      </c>
    </row>
    <row r="147" spans="11:20" x14ac:dyDescent="0.25">
      <c r="K147" s="62">
        <v>1380</v>
      </c>
      <c r="L147" s="35">
        <f t="shared" si="20"/>
        <v>1380</v>
      </c>
      <c r="M147" s="64">
        <f t="shared" si="21"/>
        <v>0.15753424657534246</v>
      </c>
      <c r="N147" s="64">
        <f t="shared" si="22"/>
        <v>0.28078830627076401</v>
      </c>
      <c r="O147" s="35">
        <f t="shared" si="19"/>
        <v>0.25456410256410256</v>
      </c>
      <c r="P147" s="35">
        <f>IF(AND(Eingabe!$B$31&gt;1,$M147&lt;=C$55),C$56,O147)</f>
        <v>0.25456410256410256</v>
      </c>
      <c r="Q147" s="35">
        <f>IF(AND(Eingabe!$B$31&gt;2,$M147&lt;=D$55),D$56,P147)</f>
        <v>0.25456410256410256</v>
      </c>
      <c r="R147" s="35">
        <f>IF(AND(Eingabe!$B$31&gt;3,$M147&lt;=E$55),E$56,Q147)</f>
        <v>0.25456410256410256</v>
      </c>
      <c r="S147" s="35">
        <f>IF(AND(Eingabe!$B$31&gt;4,$M147&lt;=F$55),F$56,R147)</f>
        <v>0.25456410256410256</v>
      </c>
      <c r="T147" s="35">
        <f>IF(AND(Eingabe!$B$31&gt;5,$M147&lt;=G$55),G$56,S147)</f>
        <v>0.25456410256410256</v>
      </c>
    </row>
    <row r="148" spans="11:20" x14ac:dyDescent="0.25">
      <c r="K148" s="62">
        <v>1390</v>
      </c>
      <c r="L148" s="35">
        <f t="shared" si="20"/>
        <v>1390</v>
      </c>
      <c r="M148" s="64">
        <f t="shared" si="21"/>
        <v>0.158675799086758</v>
      </c>
      <c r="N148" s="64">
        <f t="shared" si="22"/>
        <v>0.27995696427973049</v>
      </c>
      <c r="O148" s="35">
        <f t="shared" si="19"/>
        <v>0.25456410256410256</v>
      </c>
      <c r="P148" s="35">
        <f>IF(AND(Eingabe!$B$31&gt;1,$M148&lt;=C$55),C$56,O148)</f>
        <v>0.25456410256410256</v>
      </c>
      <c r="Q148" s="35">
        <f>IF(AND(Eingabe!$B$31&gt;2,$M148&lt;=D$55),D$56,P148)</f>
        <v>0.25456410256410256</v>
      </c>
      <c r="R148" s="35">
        <f>IF(AND(Eingabe!$B$31&gt;3,$M148&lt;=E$55),E$56,Q148)</f>
        <v>0.25456410256410256</v>
      </c>
      <c r="S148" s="35">
        <f>IF(AND(Eingabe!$B$31&gt;4,$M148&lt;=F$55),F$56,R148)</f>
        <v>0.25456410256410256</v>
      </c>
      <c r="T148" s="35">
        <f>IF(AND(Eingabe!$B$31&gt;5,$M148&lt;=G$55),G$56,S148)</f>
        <v>0.25456410256410256</v>
      </c>
    </row>
    <row r="149" spans="11:20" x14ac:dyDescent="0.25">
      <c r="K149" s="62">
        <v>1400</v>
      </c>
      <c r="L149" s="35">
        <f t="shared" si="20"/>
        <v>1400</v>
      </c>
      <c r="M149" s="64">
        <f t="shared" si="21"/>
        <v>0.15981735159817351</v>
      </c>
      <c r="N149" s="64">
        <f t="shared" si="22"/>
        <v>0.2791306311373698</v>
      </c>
      <c r="O149" s="35">
        <f t="shared" si="19"/>
        <v>0.25456410256410256</v>
      </c>
      <c r="P149" s="35">
        <f>IF(AND(Eingabe!$B$31&gt;1,$M149&lt;=C$55),C$56,O149)</f>
        <v>0.25456410256410256</v>
      </c>
      <c r="Q149" s="35">
        <f>IF(AND(Eingabe!$B$31&gt;2,$M149&lt;=D$55),D$56,P149)</f>
        <v>0.25456410256410256</v>
      </c>
      <c r="R149" s="35">
        <f>IF(AND(Eingabe!$B$31&gt;3,$M149&lt;=E$55),E$56,Q149)</f>
        <v>0.25456410256410256</v>
      </c>
      <c r="S149" s="35">
        <f>IF(AND(Eingabe!$B$31&gt;4,$M149&lt;=F$55),F$56,R149)</f>
        <v>0.25456410256410256</v>
      </c>
      <c r="T149" s="35">
        <f>IF(AND(Eingabe!$B$31&gt;5,$M149&lt;=G$55),G$56,S149)</f>
        <v>0.25456410256410256</v>
      </c>
    </row>
    <row r="150" spans="11:20" x14ac:dyDescent="0.25">
      <c r="K150" s="62">
        <v>1410</v>
      </c>
      <c r="L150" s="35">
        <f t="shared" si="20"/>
        <v>1410</v>
      </c>
      <c r="M150" s="64">
        <f t="shared" si="21"/>
        <v>0.16095890410958905</v>
      </c>
      <c r="N150" s="64">
        <f t="shared" si="22"/>
        <v>0.27830924120908052</v>
      </c>
      <c r="O150" s="35">
        <f t="shared" si="19"/>
        <v>0.25456410256410256</v>
      </c>
      <c r="P150" s="35">
        <f>IF(AND(Eingabe!$B$31&gt;1,$M150&lt;=C$55),C$56,O150)</f>
        <v>0.25456410256410256</v>
      </c>
      <c r="Q150" s="35">
        <f>IF(AND(Eingabe!$B$31&gt;2,$M150&lt;=D$55),D$56,P150)</f>
        <v>0.25456410256410256</v>
      </c>
      <c r="R150" s="35">
        <f>IF(AND(Eingabe!$B$31&gt;3,$M150&lt;=E$55),E$56,Q150)</f>
        <v>0.25456410256410256</v>
      </c>
      <c r="S150" s="35">
        <f>IF(AND(Eingabe!$B$31&gt;4,$M150&lt;=F$55),F$56,R150)</f>
        <v>0.25456410256410256</v>
      </c>
      <c r="T150" s="35">
        <f>IF(AND(Eingabe!$B$31&gt;5,$M150&lt;=G$55),G$56,S150)</f>
        <v>0.25456410256410256</v>
      </c>
    </row>
    <row r="151" spans="11:20" x14ac:dyDescent="0.25">
      <c r="K151" s="62">
        <v>1420</v>
      </c>
      <c r="L151" s="35">
        <f t="shared" si="20"/>
        <v>1420</v>
      </c>
      <c r="M151" s="64">
        <f t="shared" si="21"/>
        <v>0.16210045662100456</v>
      </c>
      <c r="N151" s="64">
        <f t="shared" si="22"/>
        <v>0.27749273017836174</v>
      </c>
      <c r="O151" s="35">
        <f t="shared" si="19"/>
        <v>0.25456410256410256</v>
      </c>
      <c r="P151" s="35">
        <f>IF(AND(Eingabe!$B$31&gt;1,$M151&lt;=C$55),C$56,O151)</f>
        <v>0.25456410256410256</v>
      </c>
      <c r="Q151" s="35">
        <f>IF(AND(Eingabe!$B$31&gt;2,$M151&lt;=D$55),D$56,P151)</f>
        <v>0.25456410256410256</v>
      </c>
      <c r="R151" s="35">
        <f>IF(AND(Eingabe!$B$31&gt;3,$M151&lt;=E$55),E$56,Q151)</f>
        <v>0.25456410256410256</v>
      </c>
      <c r="S151" s="35">
        <f>IF(AND(Eingabe!$B$31&gt;4,$M151&lt;=F$55),F$56,R151)</f>
        <v>0.25456410256410256</v>
      </c>
      <c r="T151" s="35">
        <f>IF(AND(Eingabe!$B$31&gt;5,$M151&lt;=G$55),G$56,S151)</f>
        <v>0.25456410256410256</v>
      </c>
    </row>
    <row r="152" spans="11:20" x14ac:dyDescent="0.25">
      <c r="K152" s="62">
        <v>1430</v>
      </c>
      <c r="L152" s="35">
        <f t="shared" si="20"/>
        <v>1430</v>
      </c>
      <c r="M152" s="64">
        <f t="shared" si="21"/>
        <v>0.1632420091324201</v>
      </c>
      <c r="N152" s="64">
        <f t="shared" si="22"/>
        <v>0.27668103501127284</v>
      </c>
      <c r="O152" s="35">
        <f t="shared" si="19"/>
        <v>0.25456410256410256</v>
      </c>
      <c r="P152" s="35">
        <f>IF(AND(Eingabe!$B$31&gt;1,$M152&lt;=C$55),C$56,O152)</f>
        <v>0.25456410256410256</v>
      </c>
      <c r="Q152" s="35">
        <f>IF(AND(Eingabe!$B$31&gt;2,$M152&lt;=D$55),D$56,P152)</f>
        <v>0.25456410256410256</v>
      </c>
      <c r="R152" s="35">
        <f>IF(AND(Eingabe!$B$31&gt;3,$M152&lt;=E$55),E$56,Q152)</f>
        <v>0.25456410256410256</v>
      </c>
      <c r="S152" s="35">
        <f>IF(AND(Eingabe!$B$31&gt;4,$M152&lt;=F$55),F$56,R152)</f>
        <v>0.25456410256410256</v>
      </c>
      <c r="T152" s="35">
        <f>IF(AND(Eingabe!$B$31&gt;5,$M152&lt;=G$55),G$56,S152)</f>
        <v>0.25456410256410256</v>
      </c>
    </row>
    <row r="153" spans="11:20" x14ac:dyDescent="0.25">
      <c r="K153" s="62">
        <v>1440</v>
      </c>
      <c r="L153" s="35">
        <f t="shared" si="20"/>
        <v>1440</v>
      </c>
      <c r="M153" s="64">
        <f t="shared" si="21"/>
        <v>0.16438356164383561</v>
      </c>
      <c r="N153" s="64">
        <f t="shared" si="22"/>
        <v>0.27587409392209261</v>
      </c>
      <c r="O153" s="35">
        <f t="shared" si="19"/>
        <v>0.25456410256410256</v>
      </c>
      <c r="P153" s="35">
        <f>IF(AND(Eingabe!$B$31&gt;1,$M153&lt;=C$55),C$56,O153)</f>
        <v>0.25456410256410256</v>
      </c>
      <c r="Q153" s="35">
        <f>IF(AND(Eingabe!$B$31&gt;2,$M153&lt;=D$55),D$56,P153)</f>
        <v>0.25456410256410256</v>
      </c>
      <c r="R153" s="35">
        <f>IF(AND(Eingabe!$B$31&gt;3,$M153&lt;=E$55),E$56,Q153)</f>
        <v>0.25456410256410256</v>
      </c>
      <c r="S153" s="35">
        <f>IF(AND(Eingabe!$B$31&gt;4,$M153&lt;=F$55),F$56,R153)</f>
        <v>0.25456410256410256</v>
      </c>
      <c r="T153" s="35">
        <f>IF(AND(Eingabe!$B$31&gt;5,$M153&lt;=G$55),G$56,S153)</f>
        <v>0.25456410256410256</v>
      </c>
    </row>
    <row r="154" spans="11:20" x14ac:dyDescent="0.25">
      <c r="K154" s="62">
        <v>1450</v>
      </c>
      <c r="L154" s="35">
        <f t="shared" si="20"/>
        <v>1450</v>
      </c>
      <c r="M154" s="64">
        <f t="shared" si="21"/>
        <v>0.16552511415525115</v>
      </c>
      <c r="N154" s="64">
        <f t="shared" si="22"/>
        <v>0.27507184634012971</v>
      </c>
      <c r="O154" s="35">
        <f t="shared" si="19"/>
        <v>0.25456410256410256</v>
      </c>
      <c r="P154" s="35">
        <f>IF(AND(Eingabe!$B$31&gt;1,$M154&lt;=C$55),C$56,O154)</f>
        <v>0.25456410256410256</v>
      </c>
      <c r="Q154" s="35">
        <f>IF(AND(Eingabe!$B$31&gt;2,$M154&lt;=D$55),D$56,P154)</f>
        <v>0.25456410256410256</v>
      </c>
      <c r="R154" s="35">
        <f>IF(AND(Eingabe!$B$31&gt;3,$M154&lt;=E$55),E$56,Q154)</f>
        <v>0.25456410256410256</v>
      </c>
      <c r="S154" s="35">
        <f>IF(AND(Eingabe!$B$31&gt;4,$M154&lt;=F$55),F$56,R154)</f>
        <v>0.25456410256410256</v>
      </c>
      <c r="T154" s="35">
        <f>IF(AND(Eingabe!$B$31&gt;5,$M154&lt;=G$55),G$56,S154)</f>
        <v>0.25456410256410256</v>
      </c>
    </row>
    <row r="155" spans="11:20" x14ac:dyDescent="0.25">
      <c r="K155" s="62">
        <v>1460</v>
      </c>
      <c r="L155" s="35">
        <f t="shared" si="20"/>
        <v>1460</v>
      </c>
      <c r="M155" s="64">
        <f t="shared" si="21"/>
        <v>0.16666666666666666</v>
      </c>
      <c r="N155" s="64">
        <f t="shared" si="22"/>
        <v>0.27427423287763775</v>
      </c>
      <c r="O155" s="35">
        <f t="shared" si="19"/>
        <v>0.25456410256410256</v>
      </c>
      <c r="P155" s="35">
        <f>IF(AND(Eingabe!$B$31&gt;1,$M155&lt;=C$55),C$56,O155)</f>
        <v>0.25456410256410256</v>
      </c>
      <c r="Q155" s="35">
        <f>IF(AND(Eingabe!$B$31&gt;2,$M155&lt;=D$55),D$56,P155)</f>
        <v>0.25456410256410256</v>
      </c>
      <c r="R155" s="35">
        <f>IF(AND(Eingabe!$B$31&gt;3,$M155&lt;=E$55),E$56,Q155)</f>
        <v>0.25456410256410256</v>
      </c>
      <c r="S155" s="35">
        <f>IF(AND(Eingabe!$B$31&gt;4,$M155&lt;=F$55),F$56,R155)</f>
        <v>0.25456410256410256</v>
      </c>
      <c r="T155" s="35">
        <f>IF(AND(Eingabe!$B$31&gt;5,$M155&lt;=G$55),G$56,S155)</f>
        <v>0.25456410256410256</v>
      </c>
    </row>
    <row r="156" spans="11:20" x14ac:dyDescent="0.25">
      <c r="K156" s="62">
        <v>1470</v>
      </c>
      <c r="L156" s="35">
        <f t="shared" si="20"/>
        <v>1470</v>
      </c>
      <c r="M156" s="64">
        <f t="shared" si="21"/>
        <v>0.1678082191780822</v>
      </c>
      <c r="N156" s="64">
        <f t="shared" si="22"/>
        <v>0.27348119529879011</v>
      </c>
      <c r="O156" s="35">
        <f t="shared" si="19"/>
        <v>0.25456410256410256</v>
      </c>
      <c r="P156" s="35">
        <f>IF(AND(Eingabe!$B$31&gt;1,$M156&lt;=C$55),C$56,O156)</f>
        <v>0.25456410256410256</v>
      </c>
      <c r="Q156" s="35">
        <f>IF(AND(Eingabe!$B$31&gt;2,$M156&lt;=D$55),D$56,P156)</f>
        <v>0.25456410256410256</v>
      </c>
      <c r="R156" s="35">
        <f>IF(AND(Eingabe!$B$31&gt;3,$M156&lt;=E$55),E$56,Q156)</f>
        <v>0.25456410256410256</v>
      </c>
      <c r="S156" s="35">
        <f>IF(AND(Eingabe!$B$31&gt;4,$M156&lt;=F$55),F$56,R156)</f>
        <v>0.25456410256410256</v>
      </c>
      <c r="T156" s="35">
        <f>IF(AND(Eingabe!$B$31&gt;5,$M156&lt;=G$55),G$56,S156)</f>
        <v>0.25456410256410256</v>
      </c>
    </row>
    <row r="157" spans="11:20" x14ac:dyDescent="0.25">
      <c r="K157" s="62">
        <v>1480</v>
      </c>
      <c r="L157" s="35">
        <f t="shared" si="20"/>
        <v>1480</v>
      </c>
      <c r="M157" s="64">
        <f t="shared" si="21"/>
        <v>0.16894977168949771</v>
      </c>
      <c r="N157" s="64">
        <f t="shared" si="22"/>
        <v>0.27269267648967466</v>
      </c>
      <c r="O157" s="35">
        <f t="shared" si="19"/>
        <v>0.25456410256410256</v>
      </c>
      <c r="P157" s="35">
        <f>IF(AND(Eingabe!$B$31&gt;1,$M157&lt;=C$55),C$56,O157)</f>
        <v>0.25456410256410256</v>
      </c>
      <c r="Q157" s="35">
        <f>IF(AND(Eingabe!$B$31&gt;2,$M157&lt;=D$55),D$56,P157)</f>
        <v>0.25456410256410256</v>
      </c>
      <c r="R157" s="35">
        <f>IF(AND(Eingabe!$B$31&gt;3,$M157&lt;=E$55),E$56,Q157)</f>
        <v>0.25456410256410256</v>
      </c>
      <c r="S157" s="35">
        <f>IF(AND(Eingabe!$B$31&gt;4,$M157&lt;=F$55),F$56,R157)</f>
        <v>0.25456410256410256</v>
      </c>
      <c r="T157" s="35">
        <f>IF(AND(Eingabe!$B$31&gt;5,$M157&lt;=G$55),G$56,S157)</f>
        <v>0.25456410256410256</v>
      </c>
    </row>
    <row r="158" spans="11:20" x14ac:dyDescent="0.25">
      <c r="K158" s="62">
        <v>1490</v>
      </c>
      <c r="L158" s="35">
        <f t="shared" si="20"/>
        <v>1490</v>
      </c>
      <c r="M158" s="64">
        <f t="shared" si="21"/>
        <v>0.17009132420091325</v>
      </c>
      <c r="N158" s="64">
        <f t="shared" si="22"/>
        <v>0.27190862042926611</v>
      </c>
      <c r="O158" s="35">
        <f t="shared" si="19"/>
        <v>0.25456410256410256</v>
      </c>
      <c r="P158" s="35">
        <f>IF(AND(Eingabe!$B$31&gt;1,$M158&lt;=C$55),C$56,O158)</f>
        <v>0.25456410256410256</v>
      </c>
      <c r="Q158" s="35">
        <f>IF(AND(Eingabe!$B$31&gt;2,$M158&lt;=D$55),D$56,P158)</f>
        <v>0.25456410256410256</v>
      </c>
      <c r="R158" s="35">
        <f>IF(AND(Eingabe!$B$31&gt;3,$M158&lt;=E$55),E$56,Q158)</f>
        <v>0.25456410256410256</v>
      </c>
      <c r="S158" s="35">
        <f>IF(AND(Eingabe!$B$31&gt;4,$M158&lt;=F$55),F$56,R158)</f>
        <v>0.25456410256410256</v>
      </c>
      <c r="T158" s="35">
        <f>IF(AND(Eingabe!$B$31&gt;5,$M158&lt;=G$55),G$56,S158)</f>
        <v>0.25456410256410256</v>
      </c>
    </row>
    <row r="159" spans="11:20" x14ac:dyDescent="0.25">
      <c r="K159" s="62">
        <v>1500</v>
      </c>
      <c r="L159" s="35">
        <f t="shared" si="20"/>
        <v>1500</v>
      </c>
      <c r="M159" s="64">
        <f t="shared" si="21"/>
        <v>0.17123287671232876</v>
      </c>
      <c r="N159" s="64">
        <f t="shared" si="22"/>
        <v>0.27112897216133858</v>
      </c>
      <c r="O159" s="35">
        <f t="shared" si="19"/>
        <v>0.25456410256410256</v>
      </c>
      <c r="P159" s="35">
        <f>IF(AND(Eingabe!$B$31&gt;1,$M159&lt;=C$55),C$56,O159)</f>
        <v>0.25456410256410256</v>
      </c>
      <c r="Q159" s="35">
        <f>IF(AND(Eingabe!$B$31&gt;2,$M159&lt;=D$55),D$56,P159)</f>
        <v>0.25456410256410256</v>
      </c>
      <c r="R159" s="35">
        <f>IF(AND(Eingabe!$B$31&gt;3,$M159&lt;=E$55),E$56,Q159)</f>
        <v>0.25456410256410256</v>
      </c>
      <c r="S159" s="35">
        <f>IF(AND(Eingabe!$B$31&gt;4,$M159&lt;=F$55),F$56,R159)</f>
        <v>0.25456410256410256</v>
      </c>
      <c r="T159" s="35">
        <f>IF(AND(Eingabe!$B$31&gt;5,$M159&lt;=G$55),G$56,S159)</f>
        <v>0.25456410256410256</v>
      </c>
    </row>
    <row r="160" spans="11:20" x14ac:dyDescent="0.25">
      <c r="K160" s="62">
        <v>1510</v>
      </c>
      <c r="L160" s="35">
        <f t="shared" si="20"/>
        <v>1510</v>
      </c>
      <c r="M160" s="64">
        <f t="shared" si="21"/>
        <v>0.1723744292237443</v>
      </c>
      <c r="N160" s="64">
        <f t="shared" si="22"/>
        <v>0.27035367776728347</v>
      </c>
      <c r="O160" s="35">
        <f t="shared" si="19"/>
        <v>0.25456410256410256</v>
      </c>
      <c r="P160" s="35">
        <f>IF(AND(Eingabe!$B$31&gt;1,$M160&lt;=C$55),C$56,O160)</f>
        <v>0.25456410256410256</v>
      </c>
      <c r="Q160" s="35">
        <f>IF(AND(Eingabe!$B$31&gt;2,$M160&lt;=D$55),D$56,P160)</f>
        <v>0.25456410256410256</v>
      </c>
      <c r="R160" s="35">
        <f>IF(AND(Eingabe!$B$31&gt;3,$M160&lt;=E$55),E$56,Q160)</f>
        <v>0.25456410256410256</v>
      </c>
      <c r="S160" s="35">
        <f>IF(AND(Eingabe!$B$31&gt;4,$M160&lt;=F$55),F$56,R160)</f>
        <v>0.25456410256410256</v>
      </c>
      <c r="T160" s="35">
        <f>IF(AND(Eingabe!$B$31&gt;5,$M160&lt;=G$55),G$56,S160)</f>
        <v>0.25456410256410256</v>
      </c>
    </row>
    <row r="161" spans="11:20" x14ac:dyDescent="0.25">
      <c r="K161" s="62">
        <v>1520</v>
      </c>
      <c r="L161" s="35">
        <f t="shared" si="20"/>
        <v>1520</v>
      </c>
      <c r="M161" s="64">
        <f t="shared" si="21"/>
        <v>0.17351598173515981</v>
      </c>
      <c r="N161" s="64">
        <f t="shared" si="22"/>
        <v>0.26958268433979338</v>
      </c>
      <c r="O161" s="35">
        <f t="shared" si="19"/>
        <v>0.25456410256410256</v>
      </c>
      <c r="P161" s="35">
        <f>IF(AND(Eingabe!$B$31&gt;1,$M161&lt;=C$55),C$56,O161)</f>
        <v>0.25456410256410256</v>
      </c>
      <c r="Q161" s="35">
        <f>IF(AND(Eingabe!$B$31&gt;2,$M161&lt;=D$55),D$56,P161)</f>
        <v>0.25456410256410256</v>
      </c>
      <c r="R161" s="35">
        <f>IF(AND(Eingabe!$B$31&gt;3,$M161&lt;=E$55),E$56,Q161)</f>
        <v>0.25456410256410256</v>
      </c>
      <c r="S161" s="35">
        <f>IF(AND(Eingabe!$B$31&gt;4,$M161&lt;=F$55),F$56,R161)</f>
        <v>0.25456410256410256</v>
      </c>
      <c r="T161" s="35">
        <f>IF(AND(Eingabe!$B$31&gt;5,$M161&lt;=G$55),G$56,S161)</f>
        <v>0.25456410256410256</v>
      </c>
    </row>
    <row r="162" spans="11:20" x14ac:dyDescent="0.25">
      <c r="K162" s="62">
        <v>1530</v>
      </c>
      <c r="L162" s="35">
        <f t="shared" si="20"/>
        <v>1530</v>
      </c>
      <c r="M162" s="64">
        <f t="shared" si="21"/>
        <v>0.17465753424657535</v>
      </c>
      <c r="N162" s="64">
        <f t="shared" si="22"/>
        <v>0.26881593995738462</v>
      </c>
      <c r="O162" s="35">
        <f t="shared" si="19"/>
        <v>0.25456410256410256</v>
      </c>
      <c r="P162" s="35">
        <f>IF(AND(Eingabe!$B$31&gt;1,$M162&lt;=C$55),C$56,O162)</f>
        <v>0.25456410256410256</v>
      </c>
      <c r="Q162" s="35">
        <f>IF(AND(Eingabe!$B$31&gt;2,$M162&lt;=D$55),D$56,P162)</f>
        <v>0.25456410256410256</v>
      </c>
      <c r="R162" s="35">
        <f>IF(AND(Eingabe!$B$31&gt;3,$M162&lt;=E$55),E$56,Q162)</f>
        <v>0.25456410256410256</v>
      </c>
      <c r="S162" s="35">
        <f>IF(AND(Eingabe!$B$31&gt;4,$M162&lt;=F$55),F$56,R162)</f>
        <v>0.25456410256410256</v>
      </c>
      <c r="T162" s="35">
        <f>IF(AND(Eingabe!$B$31&gt;5,$M162&lt;=G$55),G$56,S162)</f>
        <v>0.25456410256410256</v>
      </c>
    </row>
    <row r="163" spans="11:20" x14ac:dyDescent="0.25">
      <c r="K163" s="62">
        <v>1540</v>
      </c>
      <c r="L163" s="35">
        <f t="shared" si="20"/>
        <v>1540</v>
      </c>
      <c r="M163" s="64">
        <f t="shared" si="21"/>
        <v>0.17579908675799086</v>
      </c>
      <c r="N163" s="64">
        <f t="shared" si="22"/>
        <v>0.26805339365972125</v>
      </c>
      <c r="O163" s="35">
        <f t="shared" si="19"/>
        <v>0.25456410256410256</v>
      </c>
      <c r="P163" s="35">
        <f>IF(AND(Eingabe!$B$31&gt;1,$M163&lt;=C$55),C$56,O163)</f>
        <v>0.25456410256410256</v>
      </c>
      <c r="Q163" s="35">
        <f>IF(AND(Eingabe!$B$31&gt;2,$M163&lt;=D$55),D$56,P163)</f>
        <v>0.25456410256410256</v>
      </c>
      <c r="R163" s="35">
        <f>IF(AND(Eingabe!$B$31&gt;3,$M163&lt;=E$55),E$56,Q163)</f>
        <v>0.25456410256410256</v>
      </c>
      <c r="S163" s="35">
        <f>IF(AND(Eingabe!$B$31&gt;4,$M163&lt;=F$55),F$56,R163)</f>
        <v>0.25456410256410256</v>
      </c>
      <c r="T163" s="35">
        <f>IF(AND(Eingabe!$B$31&gt;5,$M163&lt;=G$55),G$56,S163)</f>
        <v>0.25456410256410256</v>
      </c>
    </row>
    <row r="164" spans="11:20" x14ac:dyDescent="0.25">
      <c r="K164" s="62">
        <v>1550</v>
      </c>
      <c r="L164" s="35">
        <f t="shared" si="20"/>
        <v>1550</v>
      </c>
      <c r="M164" s="64">
        <f t="shared" si="21"/>
        <v>0.1769406392694064</v>
      </c>
      <c r="N164" s="64">
        <f t="shared" si="22"/>
        <v>0.26729499542371482</v>
      </c>
      <c r="O164" s="35">
        <f t="shared" si="19"/>
        <v>0.25456410256410256</v>
      </c>
      <c r="P164" s="35">
        <f>IF(AND(Eingabe!$B$31&gt;1,$M164&lt;=C$55),C$56,O164)</f>
        <v>0.25456410256410256</v>
      </c>
      <c r="Q164" s="35">
        <f>IF(AND(Eingabe!$B$31&gt;2,$M164&lt;=D$55),D$56,P164)</f>
        <v>0.25456410256410256</v>
      </c>
      <c r="R164" s="35">
        <f>IF(AND(Eingabe!$B$31&gt;3,$M164&lt;=E$55),E$56,Q164)</f>
        <v>0.25456410256410256</v>
      </c>
      <c r="S164" s="35">
        <f>IF(AND(Eingabe!$B$31&gt;4,$M164&lt;=F$55),F$56,R164)</f>
        <v>0.25456410256410256</v>
      </c>
      <c r="T164" s="35">
        <f>IF(AND(Eingabe!$B$31&gt;5,$M164&lt;=G$55),G$56,S164)</f>
        <v>0.25456410256410256</v>
      </c>
    </row>
    <row r="165" spans="11:20" x14ac:dyDescent="0.25">
      <c r="K165" s="62">
        <v>1560</v>
      </c>
      <c r="L165" s="35">
        <f t="shared" si="20"/>
        <v>1560</v>
      </c>
      <c r="M165" s="64">
        <f t="shared" si="21"/>
        <v>0.17808219178082191</v>
      </c>
      <c r="N165" s="64">
        <f t="shared" si="22"/>
        <v>0.26654069614036524</v>
      </c>
      <c r="O165" s="35">
        <f t="shared" si="19"/>
        <v>0.25456410256410256</v>
      </c>
      <c r="P165" s="35">
        <f>IF(AND(Eingabe!$B$31&gt;1,$M165&lt;=C$55),C$56,O165)</f>
        <v>0.25456410256410256</v>
      </c>
      <c r="Q165" s="35">
        <f>IF(AND(Eingabe!$B$31&gt;2,$M165&lt;=D$55),D$56,P165)</f>
        <v>0.25456410256410256</v>
      </c>
      <c r="R165" s="35">
        <f>IF(AND(Eingabe!$B$31&gt;3,$M165&lt;=E$55),E$56,Q165)</f>
        <v>0.25456410256410256</v>
      </c>
      <c r="S165" s="35">
        <f>IF(AND(Eingabe!$B$31&gt;4,$M165&lt;=F$55),F$56,R165)</f>
        <v>0.25456410256410256</v>
      </c>
      <c r="T165" s="35">
        <f>IF(AND(Eingabe!$B$31&gt;5,$M165&lt;=G$55),G$56,S165)</f>
        <v>0.25456410256410256</v>
      </c>
    </row>
    <row r="166" spans="11:20" x14ac:dyDescent="0.25">
      <c r="K166" s="62">
        <v>1570</v>
      </c>
      <c r="L166" s="35">
        <f t="shared" si="20"/>
        <v>1570</v>
      </c>
      <c r="M166" s="64">
        <f t="shared" si="21"/>
        <v>0.17922374429223745</v>
      </c>
      <c r="N166" s="64">
        <f t="shared" si="22"/>
        <v>0.26579044759232195</v>
      </c>
      <c r="O166" s="35">
        <f t="shared" si="19"/>
        <v>0.25456410256410256</v>
      </c>
      <c r="P166" s="35">
        <f>IF(AND(Eingabe!$B$31&gt;1,$M166&lt;=C$55),C$56,O166)</f>
        <v>0.25456410256410256</v>
      </c>
      <c r="Q166" s="35">
        <f>IF(AND(Eingabe!$B$31&gt;2,$M166&lt;=D$55),D$56,P166)</f>
        <v>0.25456410256410256</v>
      </c>
      <c r="R166" s="35">
        <f>IF(AND(Eingabe!$B$31&gt;3,$M166&lt;=E$55),E$56,Q166)</f>
        <v>0.25456410256410256</v>
      </c>
      <c r="S166" s="35">
        <f>IF(AND(Eingabe!$B$31&gt;4,$M166&lt;=F$55),F$56,R166)</f>
        <v>0.25456410256410256</v>
      </c>
      <c r="T166" s="35">
        <f>IF(AND(Eingabe!$B$31&gt;5,$M166&lt;=G$55),G$56,S166)</f>
        <v>0.25456410256410256</v>
      </c>
    </row>
    <row r="167" spans="11:20" x14ac:dyDescent="0.25">
      <c r="K167" s="62">
        <v>1580</v>
      </c>
      <c r="L167" s="35">
        <f t="shared" si="20"/>
        <v>1580</v>
      </c>
      <c r="M167" s="64">
        <f t="shared" si="21"/>
        <v>0.18036529680365296</v>
      </c>
      <c r="N167" s="64">
        <f t="shared" si="22"/>
        <v>0.265044202432132</v>
      </c>
      <c r="O167" s="35">
        <f t="shared" si="19"/>
        <v>0.25456410256410256</v>
      </c>
      <c r="P167" s="35">
        <f>IF(AND(Eingabe!$B$31&gt;1,$M167&lt;=C$55),C$56,O167)</f>
        <v>0.25456410256410256</v>
      </c>
      <c r="Q167" s="35">
        <f>IF(AND(Eingabe!$B$31&gt;2,$M167&lt;=D$55),D$56,P167)</f>
        <v>0.25456410256410256</v>
      </c>
      <c r="R167" s="35">
        <f>IF(AND(Eingabe!$B$31&gt;3,$M167&lt;=E$55),E$56,Q167)</f>
        <v>0.25456410256410256</v>
      </c>
      <c r="S167" s="35">
        <f>IF(AND(Eingabe!$B$31&gt;4,$M167&lt;=F$55),F$56,R167)</f>
        <v>0.25456410256410256</v>
      </c>
      <c r="T167" s="35">
        <f>IF(AND(Eingabe!$B$31&gt;5,$M167&lt;=G$55),G$56,S167)</f>
        <v>0.25456410256410256</v>
      </c>
    </row>
    <row r="168" spans="11:20" x14ac:dyDescent="0.25">
      <c r="K168" s="62">
        <v>1590</v>
      </c>
      <c r="L168" s="35">
        <f t="shared" si="20"/>
        <v>1590</v>
      </c>
      <c r="M168" s="64">
        <f t="shared" si="21"/>
        <v>0.1815068493150685</v>
      </c>
      <c r="N168" s="64">
        <f t="shared" si="22"/>
        <v>0.26430191416115456</v>
      </c>
      <c r="O168" s="35">
        <f t="shared" si="19"/>
        <v>0.25456410256410256</v>
      </c>
      <c r="P168" s="35">
        <f>IF(AND(Eingabe!$B$31&gt;1,$M168&lt;=C$55),C$56,O168)</f>
        <v>0.25456410256410256</v>
      </c>
      <c r="Q168" s="35">
        <f>IF(AND(Eingabe!$B$31&gt;2,$M168&lt;=D$55),D$56,P168)</f>
        <v>0.25456410256410256</v>
      </c>
      <c r="R168" s="35">
        <f>IF(AND(Eingabe!$B$31&gt;3,$M168&lt;=E$55),E$56,Q168)</f>
        <v>0.25456410256410256</v>
      </c>
      <c r="S168" s="35">
        <f>IF(AND(Eingabe!$B$31&gt;4,$M168&lt;=F$55),F$56,R168)</f>
        <v>0.25456410256410256</v>
      </c>
      <c r="T168" s="35">
        <f>IF(AND(Eingabe!$B$31&gt;5,$M168&lt;=G$55),G$56,S168)</f>
        <v>0.25456410256410256</v>
      </c>
    </row>
    <row r="169" spans="11:20" x14ac:dyDescent="0.25">
      <c r="K169" s="62">
        <v>1600</v>
      </c>
      <c r="L169" s="35">
        <f t="shared" si="20"/>
        <v>1600</v>
      </c>
      <c r="M169" s="64">
        <f t="shared" si="21"/>
        <v>0.18264840182648401</v>
      </c>
      <c r="N169" s="64">
        <f t="shared" si="22"/>
        <v>0.2635635371091144</v>
      </c>
      <c r="O169" s="35">
        <f t="shared" si="19"/>
        <v>0.25456410256410256</v>
      </c>
      <c r="P169" s="35">
        <f>IF(AND(Eingabe!$B$31&gt;1,$M169&lt;=C$55),C$56,O169)</f>
        <v>0.25456410256410256</v>
      </c>
      <c r="Q169" s="35">
        <f>IF(AND(Eingabe!$B$31&gt;2,$M169&lt;=D$55),D$56,P169)</f>
        <v>0.25456410256410256</v>
      </c>
      <c r="R169" s="35">
        <f>IF(AND(Eingabe!$B$31&gt;3,$M169&lt;=E$55),E$56,Q169)</f>
        <v>0.25456410256410256</v>
      </c>
      <c r="S169" s="35">
        <f>IF(AND(Eingabe!$B$31&gt;4,$M169&lt;=F$55),F$56,R169)</f>
        <v>0.25456410256410256</v>
      </c>
      <c r="T169" s="35">
        <f>IF(AND(Eingabe!$B$31&gt;5,$M169&lt;=G$55),G$56,S169)</f>
        <v>0.25456410256410256</v>
      </c>
    </row>
    <row r="170" spans="11:20" x14ac:dyDescent="0.25">
      <c r="K170" s="62">
        <v>1610</v>
      </c>
      <c r="L170" s="35">
        <f t="shared" si="20"/>
        <v>1610</v>
      </c>
      <c r="M170" s="64">
        <f t="shared" si="21"/>
        <v>0.18378995433789955</v>
      </c>
      <c r="N170" s="64">
        <f t="shared" si="22"/>
        <v>0.2628290264142733</v>
      </c>
      <c r="O170" s="35">
        <f t="shared" si="19"/>
        <v>0.25456410256410256</v>
      </c>
      <c r="P170" s="35">
        <f>IF(AND(Eingabe!$B$31&gt;1,$M170&lt;=C$55),C$56,O170)</f>
        <v>0.25456410256410256</v>
      </c>
      <c r="Q170" s="35">
        <f>IF(AND(Eingabe!$B$31&gt;2,$M170&lt;=D$55),D$56,P170)</f>
        <v>0.25456410256410256</v>
      </c>
      <c r="R170" s="35">
        <f>IF(AND(Eingabe!$B$31&gt;3,$M170&lt;=E$55),E$56,Q170)</f>
        <v>0.25456410256410256</v>
      </c>
      <c r="S170" s="35">
        <f>IF(AND(Eingabe!$B$31&gt;4,$M170&lt;=F$55),F$56,R170)</f>
        <v>0.25456410256410256</v>
      </c>
      <c r="T170" s="35">
        <f>IF(AND(Eingabe!$B$31&gt;5,$M170&lt;=G$55),G$56,S170)</f>
        <v>0.25456410256410256</v>
      </c>
    </row>
    <row r="171" spans="11:20" x14ac:dyDescent="0.25">
      <c r="K171" s="62">
        <v>1620</v>
      </c>
      <c r="L171" s="35">
        <f t="shared" si="20"/>
        <v>1620</v>
      </c>
      <c r="M171" s="64">
        <f t="shared" si="21"/>
        <v>0.18493150684931506</v>
      </c>
      <c r="N171" s="64">
        <f t="shared" si="22"/>
        <v>0.26209833800419502</v>
      </c>
      <c r="O171" s="35">
        <f t="shared" si="19"/>
        <v>0.25456410256410256</v>
      </c>
      <c r="P171" s="35">
        <f>IF(AND(Eingabe!$B$31&gt;1,$M171&lt;=C$55),C$56,O171)</f>
        <v>0.25456410256410256</v>
      </c>
      <c r="Q171" s="35">
        <f>IF(AND(Eingabe!$B$31&gt;2,$M171&lt;=D$55),D$56,P171)</f>
        <v>0.25456410256410256</v>
      </c>
      <c r="R171" s="35">
        <f>IF(AND(Eingabe!$B$31&gt;3,$M171&lt;=E$55),E$56,Q171)</f>
        <v>0.25456410256410256</v>
      </c>
      <c r="S171" s="35">
        <f>IF(AND(Eingabe!$B$31&gt;4,$M171&lt;=F$55),F$56,R171)</f>
        <v>0.25456410256410256</v>
      </c>
      <c r="T171" s="35">
        <f>IF(AND(Eingabe!$B$31&gt;5,$M171&lt;=G$55),G$56,S171)</f>
        <v>0.25456410256410256</v>
      </c>
    </row>
    <row r="172" spans="11:20" x14ac:dyDescent="0.25">
      <c r="K172" s="62">
        <v>1630</v>
      </c>
      <c r="L172" s="35">
        <f t="shared" si="20"/>
        <v>1630</v>
      </c>
      <c r="M172" s="64">
        <f t="shared" si="21"/>
        <v>0.1860730593607306</v>
      </c>
      <c r="N172" s="64">
        <f t="shared" si="22"/>
        <v>0.26137142857708451</v>
      </c>
      <c r="O172" s="35">
        <f t="shared" si="19"/>
        <v>0.25456410256410256</v>
      </c>
      <c r="P172" s="35">
        <f>IF(AND(Eingabe!$B$31&gt;1,$M172&lt;=C$55),C$56,O172)</f>
        <v>0.25456410256410256</v>
      </c>
      <c r="Q172" s="35">
        <f>IF(AND(Eingabe!$B$31&gt;2,$M172&lt;=D$55),D$56,P172)</f>
        <v>0.25456410256410256</v>
      </c>
      <c r="R172" s="35">
        <f>IF(AND(Eingabe!$B$31&gt;3,$M172&lt;=E$55),E$56,Q172)</f>
        <v>0.25456410256410256</v>
      </c>
      <c r="S172" s="35">
        <f>IF(AND(Eingabe!$B$31&gt;4,$M172&lt;=F$55),F$56,R172)</f>
        <v>0.25456410256410256</v>
      </c>
      <c r="T172" s="35">
        <f>IF(AND(Eingabe!$B$31&gt;5,$M172&lt;=G$55),G$56,S172)</f>
        <v>0.25456410256410256</v>
      </c>
    </row>
    <row r="173" spans="11:20" x14ac:dyDescent="0.25">
      <c r="K173" s="62">
        <v>1640</v>
      </c>
      <c r="L173" s="35">
        <f t="shared" si="20"/>
        <v>1640</v>
      </c>
      <c r="M173" s="64">
        <f t="shared" si="21"/>
        <v>0.18721461187214611</v>
      </c>
      <c r="N173" s="64">
        <f t="shared" si="22"/>
        <v>0.26064825558367877</v>
      </c>
      <c r="O173" s="35">
        <f t="shared" si="19"/>
        <v>0.25456410256410256</v>
      </c>
      <c r="P173" s="35">
        <f>IF(AND(Eingabe!$B$31&gt;1,$M173&lt;=C$55),C$56,O173)</f>
        <v>0.25456410256410256</v>
      </c>
      <c r="Q173" s="35">
        <f>IF(AND(Eingabe!$B$31&gt;2,$M173&lt;=D$55),D$56,P173)</f>
        <v>0.25456410256410256</v>
      </c>
      <c r="R173" s="35">
        <f>IF(AND(Eingabe!$B$31&gt;3,$M173&lt;=E$55),E$56,Q173)</f>
        <v>0.25456410256410256</v>
      </c>
      <c r="S173" s="35">
        <f>IF(AND(Eingabe!$B$31&gt;4,$M173&lt;=F$55),F$56,R173)</f>
        <v>0.25456410256410256</v>
      </c>
      <c r="T173" s="35">
        <f>IF(AND(Eingabe!$B$31&gt;5,$M173&lt;=G$55),G$56,S173)</f>
        <v>0.25456410256410256</v>
      </c>
    </row>
    <row r="174" spans="11:20" x14ac:dyDescent="0.25">
      <c r="K174" s="62">
        <v>1650</v>
      </c>
      <c r="L174" s="35">
        <f t="shared" si="20"/>
        <v>1650</v>
      </c>
      <c r="M174" s="64">
        <f t="shared" si="21"/>
        <v>0.18835616438356165</v>
      </c>
      <c r="N174" s="64">
        <f t="shared" si="22"/>
        <v>0.25992877720967167</v>
      </c>
      <c r="O174" s="35">
        <f t="shared" si="19"/>
        <v>0.25456410256410256</v>
      </c>
      <c r="P174" s="35">
        <f>IF(AND(Eingabe!$B$31&gt;1,$M174&lt;=C$55),C$56,O174)</f>
        <v>0.25456410256410256</v>
      </c>
      <c r="Q174" s="35">
        <f>IF(AND(Eingabe!$B$31&gt;2,$M174&lt;=D$55),D$56,P174)</f>
        <v>0.25456410256410256</v>
      </c>
      <c r="R174" s="35">
        <f>IF(AND(Eingabe!$B$31&gt;3,$M174&lt;=E$55),E$56,Q174)</f>
        <v>0.25456410256410256</v>
      </c>
      <c r="S174" s="35">
        <f>IF(AND(Eingabe!$B$31&gt;4,$M174&lt;=F$55),F$56,R174)</f>
        <v>0.25456410256410256</v>
      </c>
      <c r="T174" s="35">
        <f>IF(AND(Eingabe!$B$31&gt;5,$M174&lt;=G$55),G$56,S174)</f>
        <v>0.25456410256410256</v>
      </c>
    </row>
    <row r="175" spans="11:20" x14ac:dyDescent="0.25">
      <c r="K175" s="62">
        <v>1660</v>
      </c>
      <c r="L175" s="35">
        <f t="shared" si="20"/>
        <v>1660</v>
      </c>
      <c r="M175" s="64">
        <f t="shared" si="21"/>
        <v>0.18949771689497716</v>
      </c>
      <c r="N175" s="64">
        <f t="shared" si="22"/>
        <v>0.25921295235865227</v>
      </c>
      <c r="O175" s="35">
        <f t="shared" si="19"/>
        <v>0.25456410256410256</v>
      </c>
      <c r="P175" s="35">
        <f>IF(AND(Eingabe!$B$31&gt;1,$M175&lt;=C$55),C$56,O175)</f>
        <v>0.25456410256410256</v>
      </c>
      <c r="Q175" s="35">
        <f>IF(AND(Eingabe!$B$31&gt;2,$M175&lt;=D$55),D$56,P175)</f>
        <v>0.25456410256410256</v>
      </c>
      <c r="R175" s="35">
        <f>IF(AND(Eingabe!$B$31&gt;3,$M175&lt;=E$55),E$56,Q175)</f>
        <v>0.25456410256410256</v>
      </c>
      <c r="S175" s="35">
        <f>IF(AND(Eingabe!$B$31&gt;4,$M175&lt;=F$55),F$56,R175)</f>
        <v>0.25456410256410256</v>
      </c>
      <c r="T175" s="35">
        <f>IF(AND(Eingabe!$B$31&gt;5,$M175&lt;=G$55),G$56,S175)</f>
        <v>0.25456410256410256</v>
      </c>
    </row>
    <row r="176" spans="11:20" x14ac:dyDescent="0.25">
      <c r="K176" s="62">
        <v>1670</v>
      </c>
      <c r="L176" s="35">
        <f t="shared" si="20"/>
        <v>1670</v>
      </c>
      <c r="M176" s="64">
        <f t="shared" si="21"/>
        <v>0.1906392694063927</v>
      </c>
      <c r="N176" s="64">
        <f t="shared" si="22"/>
        <v>0.25850074063554007</v>
      </c>
      <c r="O176" s="35">
        <f t="shared" si="19"/>
        <v>0.25456410256410256</v>
      </c>
      <c r="P176" s="35">
        <f>IF(AND(Eingabe!$B$31&gt;1,$M176&lt;=C$55),C$56,O176)</f>
        <v>0.25456410256410256</v>
      </c>
      <c r="Q176" s="35">
        <f>IF(AND(Eingabe!$B$31&gt;2,$M176&lt;=D$55),D$56,P176)</f>
        <v>0.25456410256410256</v>
      </c>
      <c r="R176" s="35">
        <f>IF(AND(Eingabe!$B$31&gt;3,$M176&lt;=E$55),E$56,Q176)</f>
        <v>0.25456410256410256</v>
      </c>
      <c r="S176" s="35">
        <f>IF(AND(Eingabe!$B$31&gt;4,$M176&lt;=F$55),F$56,R176)</f>
        <v>0.25456410256410256</v>
      </c>
      <c r="T176" s="35">
        <f>IF(AND(Eingabe!$B$31&gt;5,$M176&lt;=G$55),G$56,S176)</f>
        <v>0.25456410256410256</v>
      </c>
    </row>
    <row r="177" spans="11:20" x14ac:dyDescent="0.25">
      <c r="K177" s="62">
        <v>1680</v>
      </c>
      <c r="L177" s="35">
        <f t="shared" si="20"/>
        <v>1680</v>
      </c>
      <c r="M177" s="64">
        <f t="shared" si="21"/>
        <v>0.19178082191780821</v>
      </c>
      <c r="N177" s="64">
        <f t="shared" si="22"/>
        <v>0.25779210233049854</v>
      </c>
      <c r="O177" s="35">
        <f t="shared" si="19"/>
        <v>0.25456410256410256</v>
      </c>
      <c r="P177" s="35">
        <f>IF(AND(Eingabe!$B$31&gt;1,$M177&lt;=C$55),C$56,O177)</f>
        <v>0.25456410256410256</v>
      </c>
      <c r="Q177" s="35">
        <f>IF(AND(Eingabe!$B$31&gt;2,$M177&lt;=D$55),D$56,P177)</f>
        <v>0.25456410256410256</v>
      </c>
      <c r="R177" s="35">
        <f>IF(AND(Eingabe!$B$31&gt;3,$M177&lt;=E$55),E$56,Q177)</f>
        <v>0.25456410256410256</v>
      </c>
      <c r="S177" s="35">
        <f>IF(AND(Eingabe!$B$31&gt;4,$M177&lt;=F$55),F$56,R177)</f>
        <v>0.25456410256410256</v>
      </c>
      <c r="T177" s="35">
        <f>IF(AND(Eingabe!$B$31&gt;5,$M177&lt;=G$55),G$56,S177)</f>
        <v>0.25456410256410256</v>
      </c>
    </row>
    <row r="178" spans="11:20" x14ac:dyDescent="0.25">
      <c r="K178" s="62">
        <v>1690</v>
      </c>
      <c r="L178" s="35">
        <f t="shared" si="20"/>
        <v>1690</v>
      </c>
      <c r="M178" s="64">
        <f t="shared" si="21"/>
        <v>0.19292237442922375</v>
      </c>
      <c r="N178" s="64">
        <f t="shared" si="22"/>
        <v>0.25708699840331128</v>
      </c>
      <c r="O178" s="35">
        <f t="shared" si="19"/>
        <v>0.25456410256410256</v>
      </c>
      <c r="P178" s="35">
        <f>IF(AND(Eingabe!$B$31&gt;1,$M178&lt;=C$55),C$56,O178)</f>
        <v>0.25456410256410256</v>
      </c>
      <c r="Q178" s="35">
        <f>IF(AND(Eingabe!$B$31&gt;2,$M178&lt;=D$55),D$56,P178)</f>
        <v>0.25456410256410256</v>
      </c>
      <c r="R178" s="35">
        <f>IF(AND(Eingabe!$B$31&gt;3,$M178&lt;=E$55),E$56,Q178)</f>
        <v>0.25456410256410256</v>
      </c>
      <c r="S178" s="35">
        <f>IF(AND(Eingabe!$B$31&gt;4,$M178&lt;=F$55),F$56,R178)</f>
        <v>0.25456410256410256</v>
      </c>
      <c r="T178" s="35">
        <f>IF(AND(Eingabe!$B$31&gt;5,$M178&lt;=G$55),G$56,S178)</f>
        <v>0.25456410256410256</v>
      </c>
    </row>
    <row r="179" spans="11:20" x14ac:dyDescent="0.25">
      <c r="K179" s="62">
        <v>1700</v>
      </c>
      <c r="L179" s="35">
        <f t="shared" si="20"/>
        <v>1700</v>
      </c>
      <c r="M179" s="64">
        <f t="shared" si="21"/>
        <v>0.19406392694063926</v>
      </c>
      <c r="N179" s="64">
        <f t="shared" si="22"/>
        <v>0.25638539046820474</v>
      </c>
      <c r="O179" s="35">
        <f t="shared" si="19"/>
        <v>0.25456410256410256</v>
      </c>
      <c r="P179" s="35">
        <f>IF(AND(Eingabe!$B$31&gt;1,$M179&lt;=C$55),C$56,O179)</f>
        <v>0.25456410256410256</v>
      </c>
      <c r="Q179" s="35">
        <f>IF(AND(Eingabe!$B$31&gt;2,$M179&lt;=D$55),D$56,P179)</f>
        <v>0.25456410256410256</v>
      </c>
      <c r="R179" s="35">
        <f>IF(AND(Eingabe!$B$31&gt;3,$M179&lt;=E$55),E$56,Q179)</f>
        <v>0.25456410256410256</v>
      </c>
      <c r="S179" s="35">
        <f>IF(AND(Eingabe!$B$31&gt;4,$M179&lt;=F$55),F$56,R179)</f>
        <v>0.25456410256410256</v>
      </c>
      <c r="T179" s="35">
        <f>IF(AND(Eingabe!$B$31&gt;5,$M179&lt;=G$55),G$56,S179)</f>
        <v>0.25456410256410256</v>
      </c>
    </row>
    <row r="180" spans="11:20" x14ac:dyDescent="0.25">
      <c r="K180" s="62">
        <v>1710</v>
      </c>
      <c r="L180" s="35">
        <f t="shared" si="20"/>
        <v>1710</v>
      </c>
      <c r="M180" s="64">
        <f t="shared" si="21"/>
        <v>0.1952054794520548</v>
      </c>
      <c r="N180" s="64">
        <f t="shared" si="22"/>
        <v>0.25568724077910088</v>
      </c>
      <c r="O180" s="35">
        <f t="shared" si="19"/>
        <v>0.25456410256410256</v>
      </c>
      <c r="P180" s="35">
        <f>IF(AND(Eingabe!$B$31&gt;1,$M180&lt;=C$55),C$56,O180)</f>
        <v>0.25456410256410256</v>
      </c>
      <c r="Q180" s="35">
        <f>IF(AND(Eingabe!$B$31&gt;2,$M180&lt;=D$55),D$56,P180)</f>
        <v>0.25456410256410256</v>
      </c>
      <c r="R180" s="35">
        <f>IF(AND(Eingabe!$B$31&gt;3,$M180&lt;=E$55),E$56,Q180)</f>
        <v>0.25456410256410256</v>
      </c>
      <c r="S180" s="35">
        <f>IF(AND(Eingabe!$B$31&gt;4,$M180&lt;=F$55),F$56,R180)</f>
        <v>0.25456410256410256</v>
      </c>
      <c r="T180" s="35">
        <f>IF(AND(Eingabe!$B$31&gt;5,$M180&lt;=G$55),G$56,S180)</f>
        <v>0.25456410256410256</v>
      </c>
    </row>
    <row r="181" spans="11:20" x14ac:dyDescent="0.25">
      <c r="K181" s="62">
        <v>1720</v>
      </c>
      <c r="L181" s="35">
        <f t="shared" si="20"/>
        <v>1720</v>
      </c>
      <c r="M181" s="64">
        <f t="shared" si="21"/>
        <v>0.19634703196347031</v>
      </c>
      <c r="N181" s="64">
        <f t="shared" si="22"/>
        <v>0.25499251221528807</v>
      </c>
      <c r="O181" s="35">
        <f t="shared" si="19"/>
        <v>0.25456410256410256</v>
      </c>
      <c r="P181" s="35">
        <f>IF(AND(Eingabe!$B$31&gt;1,$M181&lt;=C$55),C$56,O181)</f>
        <v>0.25456410256410256</v>
      </c>
      <c r="Q181" s="35">
        <f>IF(AND(Eingabe!$B$31&gt;2,$M181&lt;=D$55),D$56,P181)</f>
        <v>0.25456410256410256</v>
      </c>
      <c r="R181" s="35">
        <f>IF(AND(Eingabe!$B$31&gt;3,$M181&lt;=E$55),E$56,Q181)</f>
        <v>0.25456410256410256</v>
      </c>
      <c r="S181" s="35">
        <f>IF(AND(Eingabe!$B$31&gt;4,$M181&lt;=F$55),F$56,R181)</f>
        <v>0.25456410256410256</v>
      </c>
      <c r="T181" s="35">
        <f>IF(AND(Eingabe!$B$31&gt;5,$M181&lt;=G$55),G$56,S181)</f>
        <v>0.25456410256410256</v>
      </c>
    </row>
    <row r="182" spans="11:20" x14ac:dyDescent="0.25">
      <c r="K182" s="62">
        <v>1730</v>
      </c>
      <c r="L182" s="35">
        <f t="shared" si="20"/>
        <v>1730</v>
      </c>
      <c r="M182" s="64">
        <f t="shared" si="21"/>
        <v>0.19748858447488585</v>
      </c>
      <c r="N182" s="64">
        <f t="shared" si="22"/>
        <v>0.25430116826749249</v>
      </c>
      <c r="O182" s="35">
        <f t="shared" si="19"/>
        <v>0.25456410256410256</v>
      </c>
      <c r="P182" s="35">
        <f>IF(AND(Eingabe!$B$31&gt;1,$M182&lt;=C$55),C$56,O182)</f>
        <v>0.25456410256410256</v>
      </c>
      <c r="Q182" s="35">
        <f>IF(AND(Eingabe!$B$31&gt;2,$M182&lt;=D$55),D$56,P182)</f>
        <v>0.25456410256410256</v>
      </c>
      <c r="R182" s="35">
        <f>IF(AND(Eingabe!$B$31&gt;3,$M182&lt;=E$55),E$56,Q182)</f>
        <v>0.25456410256410256</v>
      </c>
      <c r="S182" s="35">
        <f>IF(AND(Eingabe!$B$31&gt;4,$M182&lt;=F$55),F$56,R182)</f>
        <v>0.25456410256410256</v>
      </c>
      <c r="T182" s="35">
        <f>IF(AND(Eingabe!$B$31&gt;5,$M182&lt;=G$55),G$56,S182)</f>
        <v>0.25456410256410256</v>
      </c>
    </row>
    <row r="183" spans="11:20" x14ac:dyDescent="0.25">
      <c r="K183" s="62">
        <v>1740</v>
      </c>
      <c r="L183" s="35">
        <f t="shared" si="20"/>
        <v>1740</v>
      </c>
      <c r="M183" s="64">
        <f t="shared" si="21"/>
        <v>0.19863013698630136</v>
      </c>
      <c r="N183" s="64">
        <f t="shared" si="22"/>
        <v>0.25361317302433939</v>
      </c>
      <c r="O183" s="35">
        <f t="shared" si="19"/>
        <v>0.25456410256410256</v>
      </c>
      <c r="P183" s="35">
        <f>IF(AND(Eingabe!$B$31&gt;1,$M183&lt;=C$55),C$56,O183)</f>
        <v>0.25456410256410256</v>
      </c>
      <c r="Q183" s="35">
        <f>IF(AND(Eingabe!$B$31&gt;2,$M183&lt;=D$55),D$56,P183)</f>
        <v>0.25456410256410256</v>
      </c>
      <c r="R183" s="35">
        <f>IF(AND(Eingabe!$B$31&gt;3,$M183&lt;=E$55),E$56,Q183)</f>
        <v>0.25456410256410256</v>
      </c>
      <c r="S183" s="35">
        <f>IF(AND(Eingabe!$B$31&gt;4,$M183&lt;=F$55),F$56,R183)</f>
        <v>0.25456410256410256</v>
      </c>
      <c r="T183" s="35">
        <f>IF(AND(Eingabe!$B$31&gt;5,$M183&lt;=G$55),G$56,S183)</f>
        <v>0.25456410256410256</v>
      </c>
    </row>
    <row r="184" spans="11:20" x14ac:dyDescent="0.25">
      <c r="K184" s="62">
        <v>1750</v>
      </c>
      <c r="L184" s="35">
        <f t="shared" si="20"/>
        <v>1750</v>
      </c>
      <c r="M184" s="64">
        <f t="shared" si="21"/>
        <v>0.1997716894977169</v>
      </c>
      <c r="N184" s="64">
        <f t="shared" si="22"/>
        <v>0.25292849115918925</v>
      </c>
      <c r="O184" s="35">
        <f t="shared" si="19"/>
        <v>0.25456410256410256</v>
      </c>
      <c r="P184" s="35">
        <f>IF(AND(Eingabe!$B$31&gt;1,$M184&lt;=C$55),C$56,O184)</f>
        <v>0.25456410256410256</v>
      </c>
      <c r="Q184" s="35">
        <f>IF(AND(Eingabe!$B$31&gt;2,$M184&lt;=D$55),D$56,P184)</f>
        <v>0.25456410256410256</v>
      </c>
      <c r="R184" s="35">
        <f>IF(AND(Eingabe!$B$31&gt;3,$M184&lt;=E$55),E$56,Q184)</f>
        <v>0.25456410256410256</v>
      </c>
      <c r="S184" s="35">
        <f>IF(AND(Eingabe!$B$31&gt;4,$M184&lt;=F$55),F$56,R184)</f>
        <v>0.25456410256410256</v>
      </c>
      <c r="T184" s="35">
        <f>IF(AND(Eingabe!$B$31&gt;5,$M184&lt;=G$55),G$56,S184)</f>
        <v>0.25456410256410256</v>
      </c>
    </row>
    <row r="185" spans="11:20" x14ac:dyDescent="0.25">
      <c r="K185" s="62">
        <v>1760</v>
      </c>
      <c r="L185" s="35">
        <f t="shared" si="20"/>
        <v>1760</v>
      </c>
      <c r="M185" s="64">
        <f t="shared" si="21"/>
        <v>0.20091324200913241</v>
      </c>
      <c r="N185" s="64">
        <f t="shared" si="22"/>
        <v>0.25224708791733808</v>
      </c>
      <c r="O185" s="35">
        <f t="shared" si="19"/>
        <v>0.25456410256410256</v>
      </c>
      <c r="P185" s="35">
        <f>IF(AND(Eingabe!$B$31&gt;1,$M185&lt;=C$55),C$56,O185)</f>
        <v>0.25456410256410256</v>
      </c>
      <c r="Q185" s="35">
        <f>IF(AND(Eingabe!$B$31&gt;2,$M185&lt;=D$55),D$56,P185)</f>
        <v>0.25456410256410256</v>
      </c>
      <c r="R185" s="35">
        <f>IF(AND(Eingabe!$B$31&gt;3,$M185&lt;=E$55),E$56,Q185)</f>
        <v>0.25456410256410256</v>
      </c>
      <c r="S185" s="35">
        <f>IF(AND(Eingabe!$B$31&gt;4,$M185&lt;=F$55),F$56,R185)</f>
        <v>0.25456410256410256</v>
      </c>
      <c r="T185" s="35">
        <f>IF(AND(Eingabe!$B$31&gt;5,$M185&lt;=G$55),G$56,S185)</f>
        <v>0.25456410256410256</v>
      </c>
    </row>
    <row r="186" spans="11:20" x14ac:dyDescent="0.25">
      <c r="K186" s="62">
        <v>1770</v>
      </c>
      <c r="L186" s="35">
        <f t="shared" si="20"/>
        <v>1770</v>
      </c>
      <c r="M186" s="64">
        <f t="shared" si="21"/>
        <v>0.20205479452054795</v>
      </c>
      <c r="N186" s="64">
        <f t="shared" si="22"/>
        <v>0.25156892910356776</v>
      </c>
      <c r="O186" s="35">
        <f t="shared" si="19"/>
        <v>0.25456410256410256</v>
      </c>
      <c r="P186" s="35">
        <f>IF(AND(Eingabe!$B$31&gt;1,$M186&lt;=C$55),C$56,O186)</f>
        <v>0.25456410256410256</v>
      </c>
      <c r="Q186" s="35">
        <f>IF(AND(Eingabe!$B$31&gt;2,$M186&lt;=D$55),D$56,P186)</f>
        <v>0.25456410256410256</v>
      </c>
      <c r="R186" s="35">
        <f>IF(AND(Eingabe!$B$31&gt;3,$M186&lt;=E$55),E$56,Q186)</f>
        <v>0.25456410256410256</v>
      </c>
      <c r="S186" s="35">
        <f>IF(AND(Eingabe!$B$31&gt;4,$M186&lt;=F$55),F$56,R186)</f>
        <v>0.25456410256410256</v>
      </c>
      <c r="T186" s="35">
        <f>IF(AND(Eingabe!$B$31&gt;5,$M186&lt;=G$55),G$56,S186)</f>
        <v>0.25456410256410256</v>
      </c>
    </row>
    <row r="187" spans="11:20" x14ac:dyDescent="0.25">
      <c r="K187" s="62">
        <v>1780</v>
      </c>
      <c r="L187" s="35">
        <f t="shared" si="20"/>
        <v>1780</v>
      </c>
      <c r="M187" s="64">
        <f t="shared" si="21"/>
        <v>0.20319634703196346</v>
      </c>
      <c r="N187" s="64">
        <f t="shared" si="22"/>
        <v>0.25089398107003691</v>
      </c>
      <c r="O187" s="35">
        <f t="shared" si="19"/>
        <v>0.25456410256410256</v>
      </c>
      <c r="P187" s="35">
        <f>IF(AND(Eingabe!$B$31&gt;1,$M187&lt;=C$55),C$56,O187)</f>
        <v>0.25456410256410256</v>
      </c>
      <c r="Q187" s="35">
        <f>IF(AND(Eingabe!$B$31&gt;2,$M187&lt;=D$55),D$56,P187)</f>
        <v>0.25456410256410256</v>
      </c>
      <c r="R187" s="35">
        <f>IF(AND(Eingabe!$B$31&gt;3,$M187&lt;=E$55),E$56,Q187)</f>
        <v>0.25456410256410256</v>
      </c>
      <c r="S187" s="35">
        <f>IF(AND(Eingabe!$B$31&gt;4,$M187&lt;=F$55),F$56,R187)</f>
        <v>0.25456410256410256</v>
      </c>
      <c r="T187" s="35">
        <f>IF(AND(Eingabe!$B$31&gt;5,$M187&lt;=G$55),G$56,S187)</f>
        <v>0.25456410256410256</v>
      </c>
    </row>
    <row r="188" spans="11:20" x14ac:dyDescent="0.25">
      <c r="K188" s="62">
        <v>1790</v>
      </c>
      <c r="L188" s="35">
        <f t="shared" si="20"/>
        <v>1790</v>
      </c>
      <c r="M188" s="64">
        <f t="shared" si="21"/>
        <v>0.204337899543379</v>
      </c>
      <c r="N188" s="64">
        <f t="shared" si="22"/>
        <v>0.25022221070450001</v>
      </c>
      <c r="O188" s="35">
        <f t="shared" si="19"/>
        <v>0.25456410256410256</v>
      </c>
      <c r="P188" s="35">
        <f>IF(AND(Eingabe!$B$31&gt;1,$M188&lt;=C$55),C$56,O188)</f>
        <v>0.25456410256410256</v>
      </c>
      <c r="Q188" s="35">
        <f>IF(AND(Eingabe!$B$31&gt;2,$M188&lt;=D$55),D$56,P188)</f>
        <v>0.25456410256410256</v>
      </c>
      <c r="R188" s="35">
        <f>IF(AND(Eingabe!$B$31&gt;3,$M188&lt;=E$55),E$56,Q188)</f>
        <v>0.25456410256410256</v>
      </c>
      <c r="S188" s="35">
        <f>IF(AND(Eingabe!$B$31&gt;4,$M188&lt;=F$55),F$56,R188)</f>
        <v>0.25456410256410256</v>
      </c>
      <c r="T188" s="35">
        <f>IF(AND(Eingabe!$B$31&gt;5,$M188&lt;=G$55),G$56,S188)</f>
        <v>0.25456410256410256</v>
      </c>
    </row>
    <row r="189" spans="11:20" x14ac:dyDescent="0.25">
      <c r="K189" s="62">
        <v>1800</v>
      </c>
      <c r="L189" s="35">
        <f t="shared" si="20"/>
        <v>1800</v>
      </c>
      <c r="M189" s="64">
        <f t="shared" si="21"/>
        <v>0.20547945205479451</v>
      </c>
      <c r="N189" s="64">
        <f t="shared" si="22"/>
        <v>0.2495535854188442</v>
      </c>
      <c r="O189" s="35">
        <f t="shared" si="19"/>
        <v>0.25456410256410256</v>
      </c>
      <c r="P189" s="35">
        <f>IF(AND(Eingabe!$B$31&gt;1,$M189&lt;=C$55),C$56,O189)</f>
        <v>0.25456410256410256</v>
      </c>
      <c r="Q189" s="35">
        <f>IF(AND(Eingabe!$B$31&gt;2,$M189&lt;=D$55),D$56,P189)</f>
        <v>0.25456410256410256</v>
      </c>
      <c r="R189" s="35">
        <f>IF(AND(Eingabe!$B$31&gt;3,$M189&lt;=E$55),E$56,Q189)</f>
        <v>0.25456410256410256</v>
      </c>
      <c r="S189" s="35">
        <f>IF(AND(Eingabe!$B$31&gt;4,$M189&lt;=F$55),F$56,R189)</f>
        <v>0.25456410256410256</v>
      </c>
      <c r="T189" s="35">
        <f>IF(AND(Eingabe!$B$31&gt;5,$M189&lt;=G$55),G$56,S189)</f>
        <v>0.25456410256410256</v>
      </c>
    </row>
    <row r="190" spans="11:20" x14ac:dyDescent="0.25">
      <c r="K190" s="62">
        <v>1810</v>
      </c>
      <c r="L190" s="35">
        <f t="shared" si="20"/>
        <v>1810</v>
      </c>
      <c r="M190" s="64">
        <f t="shared" si="21"/>
        <v>0.20662100456621005</v>
      </c>
      <c r="N190" s="64">
        <f t="shared" si="22"/>
        <v>0.24888807313793326</v>
      </c>
      <c r="O190" s="35">
        <f t="shared" si="19"/>
        <v>0.25456410256410256</v>
      </c>
      <c r="P190" s="35">
        <f>IF(AND(Eingabe!$B$31&gt;1,$M190&lt;=C$55),C$56,O190)</f>
        <v>0.25456410256410256</v>
      </c>
      <c r="Q190" s="35">
        <f>IF(AND(Eingabe!$B$31&gt;2,$M190&lt;=D$55),D$56,P190)</f>
        <v>0.25456410256410256</v>
      </c>
      <c r="R190" s="35">
        <f>IF(AND(Eingabe!$B$31&gt;3,$M190&lt;=E$55),E$56,Q190)</f>
        <v>0.25456410256410256</v>
      </c>
      <c r="S190" s="35">
        <f>IF(AND(Eingabe!$B$31&gt;4,$M190&lt;=F$55),F$56,R190)</f>
        <v>0.25456410256410256</v>
      </c>
      <c r="T190" s="35">
        <f>IF(AND(Eingabe!$B$31&gt;5,$M190&lt;=G$55),G$56,S190)</f>
        <v>0.25456410256410256</v>
      </c>
    </row>
    <row r="191" spans="11:20" x14ac:dyDescent="0.25">
      <c r="K191" s="62">
        <v>1820</v>
      </c>
      <c r="L191" s="35">
        <f t="shared" si="20"/>
        <v>1820</v>
      </c>
      <c r="M191" s="64">
        <f t="shared" si="21"/>
        <v>0.20776255707762556</v>
      </c>
      <c r="N191" s="64">
        <f t="shared" si="22"/>
        <v>0.24822564228875033</v>
      </c>
      <c r="O191" s="35">
        <f t="shared" si="19"/>
        <v>0.25456410256410256</v>
      </c>
      <c r="P191" s="35">
        <f>IF(AND(Eingabe!$B$31&gt;1,$M191&lt;=C$55),C$56,O191)</f>
        <v>0.25456410256410256</v>
      </c>
      <c r="Q191" s="35">
        <f>IF(AND(Eingabe!$B$31&gt;2,$M191&lt;=D$55),D$56,P191)</f>
        <v>0.25456410256410256</v>
      </c>
      <c r="R191" s="35">
        <f>IF(AND(Eingabe!$B$31&gt;3,$M191&lt;=E$55),E$56,Q191)</f>
        <v>0.25456410256410256</v>
      </c>
      <c r="S191" s="35">
        <f>IF(AND(Eingabe!$B$31&gt;4,$M191&lt;=F$55),F$56,R191)</f>
        <v>0.25456410256410256</v>
      </c>
      <c r="T191" s="35">
        <f>IF(AND(Eingabe!$B$31&gt;5,$M191&lt;=G$55),G$56,S191)</f>
        <v>0.25456410256410256</v>
      </c>
    </row>
    <row r="192" spans="11:20" x14ac:dyDescent="0.25">
      <c r="K192" s="62">
        <v>1830</v>
      </c>
      <c r="L192" s="35">
        <f t="shared" si="20"/>
        <v>1830</v>
      </c>
      <c r="M192" s="64">
        <f t="shared" si="21"/>
        <v>0.2089041095890411</v>
      </c>
      <c r="N192" s="64">
        <f t="shared" si="22"/>
        <v>0.24756626178982732</v>
      </c>
      <c r="O192" s="35">
        <f t="shared" si="19"/>
        <v>0.25456410256410256</v>
      </c>
      <c r="P192" s="35">
        <f>IF(AND(Eingabe!$B$31&gt;1,$M192&lt;=C$55),C$56,O192)</f>
        <v>0.25456410256410256</v>
      </c>
      <c r="Q192" s="35">
        <f>IF(AND(Eingabe!$B$31&gt;2,$M192&lt;=D$55),D$56,P192)</f>
        <v>0.25456410256410256</v>
      </c>
      <c r="R192" s="35">
        <f>IF(AND(Eingabe!$B$31&gt;3,$M192&lt;=E$55),E$56,Q192)</f>
        <v>0.25456410256410256</v>
      </c>
      <c r="S192" s="35">
        <f>IF(AND(Eingabe!$B$31&gt;4,$M192&lt;=F$55),F$56,R192)</f>
        <v>0.25456410256410256</v>
      </c>
      <c r="T192" s="35">
        <f>IF(AND(Eingabe!$B$31&gt;5,$M192&lt;=G$55),G$56,S192)</f>
        <v>0.25456410256410256</v>
      </c>
    </row>
    <row r="193" spans="11:20" x14ac:dyDescent="0.25">
      <c r="K193" s="62">
        <v>1840</v>
      </c>
      <c r="L193" s="35">
        <f t="shared" si="20"/>
        <v>1840</v>
      </c>
      <c r="M193" s="64">
        <f t="shared" si="21"/>
        <v>0.21004566210045661</v>
      </c>
      <c r="N193" s="64">
        <f t="shared" si="22"/>
        <v>0.24690990104095423</v>
      </c>
      <c r="O193" s="35">
        <f t="shared" si="19"/>
        <v>0.25456410256410256</v>
      </c>
      <c r="P193" s="35">
        <f>IF(AND(Eingabe!$B$31&gt;1,$M193&lt;=C$55),C$56,O193)</f>
        <v>0.25456410256410256</v>
      </c>
      <c r="Q193" s="35">
        <f>IF(AND(Eingabe!$B$31&gt;2,$M193&lt;=D$55),D$56,P193)</f>
        <v>0.25456410256410256</v>
      </c>
      <c r="R193" s="35">
        <f>IF(AND(Eingabe!$B$31&gt;3,$M193&lt;=E$55),E$56,Q193)</f>
        <v>0.25456410256410256</v>
      </c>
      <c r="S193" s="35">
        <f>IF(AND(Eingabe!$B$31&gt;4,$M193&lt;=F$55),F$56,R193)</f>
        <v>0.25456410256410256</v>
      </c>
      <c r="T193" s="35">
        <f>IF(AND(Eingabe!$B$31&gt;5,$M193&lt;=G$55),G$56,S193)</f>
        <v>0.25456410256410256</v>
      </c>
    </row>
    <row r="194" spans="11:20" x14ac:dyDescent="0.25">
      <c r="K194" s="62">
        <v>1850</v>
      </c>
      <c r="L194" s="35">
        <f t="shared" si="20"/>
        <v>1850</v>
      </c>
      <c r="M194" s="64">
        <f t="shared" si="21"/>
        <v>0.21118721461187215</v>
      </c>
      <c r="N194" s="64">
        <f t="shared" si="22"/>
        <v>0.24625652991315827</v>
      </c>
      <c r="O194" s="35">
        <f t="shared" si="19"/>
        <v>0.25456410256410256</v>
      </c>
      <c r="P194" s="35">
        <f>IF(AND(Eingabe!$B$31&gt;1,$M194&lt;=C$55),C$56,O194)</f>
        <v>0.25456410256410256</v>
      </c>
      <c r="Q194" s="35">
        <f>IF(AND(Eingabe!$B$31&gt;2,$M194&lt;=D$55),D$56,P194)</f>
        <v>0.25456410256410256</v>
      </c>
      <c r="R194" s="35">
        <f>IF(AND(Eingabe!$B$31&gt;3,$M194&lt;=E$55),E$56,Q194)</f>
        <v>0.25456410256410256</v>
      </c>
      <c r="S194" s="35">
        <f>IF(AND(Eingabe!$B$31&gt;4,$M194&lt;=F$55),F$56,R194)</f>
        <v>0.25456410256410256</v>
      </c>
      <c r="T194" s="35">
        <f>IF(AND(Eingabe!$B$31&gt;5,$M194&lt;=G$55),G$56,S194)</f>
        <v>0.25456410256410256</v>
      </c>
    </row>
    <row r="195" spans="11:20" x14ac:dyDescent="0.25">
      <c r="K195" s="62">
        <v>1860</v>
      </c>
      <c r="L195" s="35">
        <f t="shared" si="20"/>
        <v>1860</v>
      </c>
      <c r="M195" s="64">
        <f t="shared" si="21"/>
        <v>0.21232876712328766</v>
      </c>
      <c r="N195" s="64">
        <f t="shared" si="22"/>
        <v>0.24560611873894445</v>
      </c>
      <c r="O195" s="35">
        <f t="shared" si="19"/>
        <v>0.25456410256410256</v>
      </c>
      <c r="P195" s="35">
        <f>IF(AND(Eingabe!$B$31&gt;1,$M195&lt;=C$55),C$56,O195)</f>
        <v>0.25456410256410256</v>
      </c>
      <c r="Q195" s="35">
        <f>IF(AND(Eingabe!$B$31&gt;2,$M195&lt;=D$55),D$56,P195)</f>
        <v>0.25456410256410256</v>
      </c>
      <c r="R195" s="35">
        <f>IF(AND(Eingabe!$B$31&gt;3,$M195&lt;=E$55),E$56,Q195)</f>
        <v>0.25456410256410256</v>
      </c>
      <c r="S195" s="35">
        <f>IF(AND(Eingabe!$B$31&gt;4,$M195&lt;=F$55),F$56,R195)</f>
        <v>0.25456410256410256</v>
      </c>
      <c r="T195" s="35">
        <f>IF(AND(Eingabe!$B$31&gt;5,$M195&lt;=G$55),G$56,S195)</f>
        <v>0.25456410256410256</v>
      </c>
    </row>
    <row r="196" spans="11:20" x14ac:dyDescent="0.25">
      <c r="K196" s="62">
        <v>1870</v>
      </c>
      <c r="L196" s="35">
        <f t="shared" si="20"/>
        <v>1870</v>
      </c>
      <c r="M196" s="64">
        <f t="shared" si="21"/>
        <v>0.2134703196347032</v>
      </c>
      <c r="N196" s="64">
        <f t="shared" si="22"/>
        <v>0.24495863830278952</v>
      </c>
      <c r="O196" s="35">
        <f t="shared" si="19"/>
        <v>0.25456410256410256</v>
      </c>
      <c r="P196" s="35">
        <f>IF(AND(Eingabe!$B$31&gt;1,$M196&lt;=C$55),C$56,O196)</f>
        <v>0.25456410256410256</v>
      </c>
      <c r="Q196" s="35">
        <f>IF(AND(Eingabe!$B$31&gt;2,$M196&lt;=D$55),D$56,P196)</f>
        <v>0.25456410256410256</v>
      </c>
      <c r="R196" s="35">
        <f>IF(AND(Eingabe!$B$31&gt;3,$M196&lt;=E$55),E$56,Q196)</f>
        <v>0.25456410256410256</v>
      </c>
      <c r="S196" s="35">
        <f>IF(AND(Eingabe!$B$31&gt;4,$M196&lt;=F$55),F$56,R196)</f>
        <v>0.25456410256410256</v>
      </c>
      <c r="T196" s="35">
        <f>IF(AND(Eingabe!$B$31&gt;5,$M196&lt;=G$55),G$56,S196)</f>
        <v>0.25456410256410256</v>
      </c>
    </row>
    <row r="197" spans="11:20" x14ac:dyDescent="0.25">
      <c r="K197" s="62">
        <v>1880</v>
      </c>
      <c r="L197" s="35">
        <f t="shared" si="20"/>
        <v>1880</v>
      </c>
      <c r="M197" s="64">
        <f t="shared" si="21"/>
        <v>0.21461187214611871</v>
      </c>
      <c r="N197" s="64">
        <f t="shared" si="22"/>
        <v>0.2443140598318817</v>
      </c>
      <c r="O197" s="35">
        <f t="shared" si="19"/>
        <v>0.25456410256410256</v>
      </c>
      <c r="P197" s="35">
        <f>IF(AND(Eingabe!$B$31&gt;1,$M197&lt;=C$55),C$56,O197)</f>
        <v>0.25456410256410256</v>
      </c>
      <c r="Q197" s="35">
        <f>IF(AND(Eingabe!$B$31&gt;2,$M197&lt;=D$55),D$56,P197)</f>
        <v>0.25456410256410256</v>
      </c>
      <c r="R197" s="35">
        <f>IF(AND(Eingabe!$B$31&gt;3,$M197&lt;=E$55),E$56,Q197)</f>
        <v>0.25456410256410256</v>
      </c>
      <c r="S197" s="35">
        <f>IF(AND(Eingabe!$B$31&gt;4,$M197&lt;=F$55),F$56,R197)</f>
        <v>0.25456410256410256</v>
      </c>
      <c r="T197" s="35">
        <f>IF(AND(Eingabe!$B$31&gt;5,$M197&lt;=G$55),G$56,S197)</f>
        <v>0.25456410256410256</v>
      </c>
    </row>
    <row r="198" spans="11:20" x14ac:dyDescent="0.25">
      <c r="K198" s="62">
        <v>1890</v>
      </c>
      <c r="L198" s="35">
        <f t="shared" si="20"/>
        <v>1890</v>
      </c>
      <c r="M198" s="64">
        <f t="shared" si="21"/>
        <v>0.21575342465753425</v>
      </c>
      <c r="N198" s="64">
        <f t="shared" si="22"/>
        <v>0.24367235498709816</v>
      </c>
      <c r="O198" s="35">
        <f t="shared" si="19"/>
        <v>0.25456410256410256</v>
      </c>
      <c r="P198" s="35">
        <f>IF(AND(Eingabe!$B$31&gt;1,$M198&lt;=C$55),C$56,O198)</f>
        <v>0.25456410256410256</v>
      </c>
      <c r="Q198" s="35">
        <f>IF(AND(Eingabe!$B$31&gt;2,$M198&lt;=D$55),D$56,P198)</f>
        <v>0.25456410256410256</v>
      </c>
      <c r="R198" s="35">
        <f>IF(AND(Eingabe!$B$31&gt;3,$M198&lt;=E$55),E$56,Q198)</f>
        <v>0.25456410256410256</v>
      </c>
      <c r="S198" s="35">
        <f>IF(AND(Eingabe!$B$31&gt;4,$M198&lt;=F$55),F$56,R198)</f>
        <v>0.25456410256410256</v>
      </c>
      <c r="T198" s="35">
        <f>IF(AND(Eingabe!$B$31&gt;5,$M198&lt;=G$55),G$56,S198)</f>
        <v>0.25456410256410256</v>
      </c>
    </row>
    <row r="199" spans="11:20" x14ac:dyDescent="0.25">
      <c r="K199" s="62">
        <v>1900</v>
      </c>
      <c r="L199" s="35">
        <f t="shared" si="20"/>
        <v>1900</v>
      </c>
      <c r="M199" s="64">
        <f t="shared" si="21"/>
        <v>0.21689497716894976</v>
      </c>
      <c r="N199" s="64">
        <f t="shared" si="22"/>
        <v>0.24303349585421263</v>
      </c>
      <c r="O199" s="35">
        <f t="shared" si="19"/>
        <v>0.25456410256410256</v>
      </c>
      <c r="P199" s="35">
        <f>IF(AND(Eingabe!$B$31&gt;1,$M199&lt;=C$55),C$56,O199)</f>
        <v>0.25456410256410256</v>
      </c>
      <c r="Q199" s="35">
        <f>IF(AND(Eingabe!$B$31&gt;2,$M199&lt;=D$55),D$56,P199)</f>
        <v>0.25456410256410256</v>
      </c>
      <c r="R199" s="35">
        <f>IF(AND(Eingabe!$B$31&gt;3,$M199&lt;=E$55),E$56,Q199)</f>
        <v>0.25456410256410256</v>
      </c>
      <c r="S199" s="35">
        <f>IF(AND(Eingabe!$B$31&gt;4,$M199&lt;=F$55),F$56,R199)</f>
        <v>0.25456410256410256</v>
      </c>
      <c r="T199" s="35">
        <f>IF(AND(Eingabe!$B$31&gt;5,$M199&lt;=G$55),G$56,S199)</f>
        <v>0.25456410256410256</v>
      </c>
    </row>
    <row r="200" spans="11:20" x14ac:dyDescent="0.25">
      <c r="K200" s="62">
        <v>1910</v>
      </c>
      <c r="L200" s="35">
        <f t="shared" si="20"/>
        <v>1910</v>
      </c>
      <c r="M200" s="64">
        <f t="shared" si="21"/>
        <v>0.2180365296803653</v>
      </c>
      <c r="N200" s="64">
        <f t="shared" si="22"/>
        <v>0.24239745493532716</v>
      </c>
      <c r="O200" s="35">
        <f t="shared" si="19"/>
        <v>0.25456410256410256</v>
      </c>
      <c r="P200" s="35">
        <f>IF(AND(Eingabe!$B$31&gt;1,$M200&lt;=C$55),C$56,O200)</f>
        <v>0.25456410256410256</v>
      </c>
      <c r="Q200" s="35">
        <f>IF(AND(Eingabe!$B$31&gt;2,$M200&lt;=D$55),D$56,P200)</f>
        <v>0.25456410256410256</v>
      </c>
      <c r="R200" s="35">
        <f>IF(AND(Eingabe!$B$31&gt;3,$M200&lt;=E$55),E$56,Q200)</f>
        <v>0.25456410256410256</v>
      </c>
      <c r="S200" s="35">
        <f>IF(AND(Eingabe!$B$31&gt;4,$M200&lt;=F$55),F$56,R200)</f>
        <v>0.25456410256410256</v>
      </c>
      <c r="T200" s="35">
        <f>IF(AND(Eingabe!$B$31&gt;5,$M200&lt;=G$55),G$56,S200)</f>
        <v>0.25456410256410256</v>
      </c>
    </row>
    <row r="201" spans="11:20" x14ac:dyDescent="0.25">
      <c r="K201" s="62">
        <v>1920</v>
      </c>
      <c r="L201" s="35">
        <f t="shared" si="20"/>
        <v>1920</v>
      </c>
      <c r="M201" s="64">
        <f t="shared" si="21"/>
        <v>0.21917808219178081</v>
      </c>
      <c r="N201" s="64">
        <f t="shared" si="22"/>
        <v>0.24176420514052011</v>
      </c>
      <c r="O201" s="35">
        <f t="shared" ref="O201:O264" si="23">IF(K201&lt;$B$51,$B$57,0)</f>
        <v>0.25456410256410256</v>
      </c>
      <c r="P201" s="35">
        <f>IF(AND(Eingabe!$B$31&gt;1,$M201&lt;=C$55),C$56,O201)</f>
        <v>0.25456410256410256</v>
      </c>
      <c r="Q201" s="35">
        <f>IF(AND(Eingabe!$B$31&gt;2,$M201&lt;=D$55),D$56,P201)</f>
        <v>0.25456410256410256</v>
      </c>
      <c r="R201" s="35">
        <f>IF(AND(Eingabe!$B$31&gt;3,$M201&lt;=E$55),E$56,Q201)</f>
        <v>0.25456410256410256</v>
      </c>
      <c r="S201" s="35">
        <f>IF(AND(Eingabe!$B$31&gt;4,$M201&lt;=F$55),F$56,R201)</f>
        <v>0.25456410256410256</v>
      </c>
      <c r="T201" s="35">
        <f>IF(AND(Eingabe!$B$31&gt;5,$M201&lt;=G$55),G$56,S201)</f>
        <v>0.25456410256410256</v>
      </c>
    </row>
    <row r="202" spans="11:20" x14ac:dyDescent="0.25">
      <c r="K202" s="62">
        <v>1930</v>
      </c>
      <c r="L202" s="35">
        <f t="shared" ref="L202:L265" si="24">IF(K202&gt;$B$10,$B$10,K202)</f>
        <v>1930</v>
      </c>
      <c r="M202" s="64">
        <f t="shared" ref="M202:M265" si="25">L202/$B$10</f>
        <v>0.22031963470319635</v>
      </c>
      <c r="N202" s="64">
        <f t="shared" ref="N202:N265" si="26">IF(M202=1,0,1-$G$11*M202^$G$10)</f>
        <v>0.24113371977970433</v>
      </c>
      <c r="O202" s="35">
        <f t="shared" si="23"/>
        <v>0.25456410256410256</v>
      </c>
      <c r="P202" s="35">
        <f>IF(AND(Eingabe!$B$31&gt;1,$M202&lt;=C$55),C$56,O202)</f>
        <v>0.25456410256410256</v>
      </c>
      <c r="Q202" s="35">
        <f>IF(AND(Eingabe!$B$31&gt;2,$M202&lt;=D$55),D$56,P202)</f>
        <v>0.25456410256410256</v>
      </c>
      <c r="R202" s="35">
        <f>IF(AND(Eingabe!$B$31&gt;3,$M202&lt;=E$55),E$56,Q202)</f>
        <v>0.25456410256410256</v>
      </c>
      <c r="S202" s="35">
        <f>IF(AND(Eingabe!$B$31&gt;4,$M202&lt;=F$55),F$56,R202)</f>
        <v>0.25456410256410256</v>
      </c>
      <c r="T202" s="35">
        <f>IF(AND(Eingabe!$B$31&gt;5,$M202&lt;=G$55),G$56,S202)</f>
        <v>0.25456410256410256</v>
      </c>
    </row>
    <row r="203" spans="11:20" x14ac:dyDescent="0.25">
      <c r="K203" s="62">
        <v>1940</v>
      </c>
      <c r="L203" s="35">
        <f t="shared" si="24"/>
        <v>1940</v>
      </c>
      <c r="M203" s="64">
        <f t="shared" si="25"/>
        <v>0.22146118721461186</v>
      </c>
      <c r="N203" s="64">
        <f t="shared" si="26"/>
        <v>0.24050597255468897</v>
      </c>
      <c r="O203" s="35">
        <f t="shared" si="23"/>
        <v>0.25456410256410256</v>
      </c>
      <c r="P203" s="35">
        <f>IF(AND(Eingabe!$B$31&gt;1,$M203&lt;=C$55),C$56,O203)</f>
        <v>0.25456410256410256</v>
      </c>
      <c r="Q203" s="35">
        <f>IF(AND(Eingabe!$B$31&gt;2,$M203&lt;=D$55),D$56,P203)</f>
        <v>0.25456410256410256</v>
      </c>
      <c r="R203" s="35">
        <f>IF(AND(Eingabe!$B$31&gt;3,$M203&lt;=E$55),E$56,Q203)</f>
        <v>0.25456410256410256</v>
      </c>
      <c r="S203" s="35">
        <f>IF(AND(Eingabe!$B$31&gt;4,$M203&lt;=F$55),F$56,R203)</f>
        <v>0.25456410256410256</v>
      </c>
      <c r="T203" s="35">
        <f>IF(AND(Eingabe!$B$31&gt;5,$M203&lt;=G$55),G$56,S203)</f>
        <v>0.25456410256410256</v>
      </c>
    </row>
    <row r="204" spans="11:20" x14ac:dyDescent="0.25">
      <c r="K204" s="62">
        <v>1950</v>
      </c>
      <c r="L204" s="35">
        <f t="shared" si="24"/>
        <v>1950</v>
      </c>
      <c r="M204" s="64">
        <f t="shared" si="25"/>
        <v>0.2226027397260274</v>
      </c>
      <c r="N204" s="64">
        <f t="shared" si="26"/>
        <v>0.23988093755143947</v>
      </c>
      <c r="O204" s="35">
        <f t="shared" si="23"/>
        <v>0.25456410256410256</v>
      </c>
      <c r="P204" s="35">
        <f>IF(AND(Eingabe!$B$31&gt;1,$M204&lt;=C$55),C$56,O204)</f>
        <v>0.25456410256410256</v>
      </c>
      <c r="Q204" s="35">
        <f>IF(AND(Eingabe!$B$31&gt;2,$M204&lt;=D$55),D$56,P204)</f>
        <v>0.25456410256410256</v>
      </c>
      <c r="R204" s="35">
        <f>IF(AND(Eingabe!$B$31&gt;3,$M204&lt;=E$55),E$56,Q204)</f>
        <v>0.25456410256410256</v>
      </c>
      <c r="S204" s="35">
        <f>IF(AND(Eingabe!$B$31&gt;4,$M204&lt;=F$55),F$56,R204)</f>
        <v>0.25456410256410256</v>
      </c>
      <c r="T204" s="35">
        <f>IF(AND(Eingabe!$B$31&gt;5,$M204&lt;=G$55),G$56,S204)</f>
        <v>0.25456410256410256</v>
      </c>
    </row>
    <row r="205" spans="11:20" x14ac:dyDescent="0.25">
      <c r="K205" s="62">
        <v>1960</v>
      </c>
      <c r="L205" s="35">
        <f t="shared" si="24"/>
        <v>1960</v>
      </c>
      <c r="M205" s="64">
        <f t="shared" si="25"/>
        <v>0.22374429223744291</v>
      </c>
      <c r="N205" s="64">
        <f t="shared" si="26"/>
        <v>0.23925858923252818</v>
      </c>
      <c r="O205" s="35">
        <f t="shared" si="23"/>
        <v>0.25456410256410256</v>
      </c>
      <c r="P205" s="35">
        <f>IF(AND(Eingabe!$B$31&gt;1,$M205&lt;=C$55),C$56,O205)</f>
        <v>0.25456410256410256</v>
      </c>
      <c r="Q205" s="35">
        <f>IF(AND(Eingabe!$B$31&gt;2,$M205&lt;=D$55),D$56,P205)</f>
        <v>0.25456410256410256</v>
      </c>
      <c r="R205" s="35">
        <f>IF(AND(Eingabe!$B$31&gt;3,$M205&lt;=E$55),E$56,Q205)</f>
        <v>0.25456410256410256</v>
      </c>
      <c r="S205" s="35">
        <f>IF(AND(Eingabe!$B$31&gt;4,$M205&lt;=F$55),F$56,R205)</f>
        <v>0.25456410256410256</v>
      </c>
      <c r="T205" s="35">
        <f>IF(AND(Eingabe!$B$31&gt;5,$M205&lt;=G$55),G$56,S205)</f>
        <v>0.25456410256410256</v>
      </c>
    </row>
    <row r="206" spans="11:20" x14ac:dyDescent="0.25">
      <c r="K206" s="62">
        <v>1970</v>
      </c>
      <c r="L206" s="35">
        <f t="shared" si="24"/>
        <v>1970</v>
      </c>
      <c r="M206" s="64">
        <f t="shared" si="25"/>
        <v>0.22488584474885845</v>
      </c>
      <c r="N206" s="64">
        <f t="shared" si="26"/>
        <v>0.23863890242977204</v>
      </c>
      <c r="O206" s="35">
        <f t="shared" si="23"/>
        <v>0.25456410256410256</v>
      </c>
      <c r="P206" s="35">
        <f>IF(AND(Eingabe!$B$31&gt;1,$M206&lt;=C$55),C$56,O206)</f>
        <v>0.25456410256410256</v>
      </c>
      <c r="Q206" s="35">
        <f>IF(AND(Eingabe!$B$31&gt;2,$M206&lt;=D$55),D$56,P206)</f>
        <v>0.25456410256410256</v>
      </c>
      <c r="R206" s="35">
        <f>IF(AND(Eingabe!$B$31&gt;3,$M206&lt;=E$55),E$56,Q206)</f>
        <v>0.25456410256410256</v>
      </c>
      <c r="S206" s="35">
        <f>IF(AND(Eingabe!$B$31&gt;4,$M206&lt;=F$55),F$56,R206)</f>
        <v>0.25456410256410256</v>
      </c>
      <c r="T206" s="35">
        <f>IF(AND(Eingabe!$B$31&gt;5,$M206&lt;=G$55),G$56,S206)</f>
        <v>0.25456410256410256</v>
      </c>
    </row>
    <row r="207" spans="11:20" x14ac:dyDescent="0.25">
      <c r="K207" s="62">
        <v>1980</v>
      </c>
      <c r="L207" s="35">
        <f t="shared" si="24"/>
        <v>1980</v>
      </c>
      <c r="M207" s="64">
        <f t="shared" si="25"/>
        <v>0.22602739726027396</v>
      </c>
      <c r="N207" s="64">
        <f t="shared" si="26"/>
        <v>0.23802185233704998</v>
      </c>
      <c r="O207" s="35">
        <f t="shared" si="23"/>
        <v>0.25456410256410256</v>
      </c>
      <c r="P207" s="35">
        <f>IF(AND(Eingabe!$B$31&gt;1,$M207&lt;=C$55),C$56,O207)</f>
        <v>0.25456410256410256</v>
      </c>
      <c r="Q207" s="35">
        <f>IF(AND(Eingabe!$B$31&gt;2,$M207&lt;=D$55),D$56,P207)</f>
        <v>0.25456410256410256</v>
      </c>
      <c r="R207" s="35">
        <f>IF(AND(Eingabe!$B$31&gt;3,$M207&lt;=E$55),E$56,Q207)</f>
        <v>0.25456410256410256</v>
      </c>
      <c r="S207" s="35">
        <f>IF(AND(Eingabe!$B$31&gt;4,$M207&lt;=F$55),F$56,R207)</f>
        <v>0.25456410256410256</v>
      </c>
      <c r="T207" s="35">
        <f>IF(AND(Eingabe!$B$31&gt;5,$M207&lt;=G$55),G$56,S207)</f>
        <v>0.25456410256410256</v>
      </c>
    </row>
    <row r="208" spans="11:20" x14ac:dyDescent="0.25">
      <c r="K208" s="62">
        <v>1990</v>
      </c>
      <c r="L208" s="35">
        <f t="shared" si="24"/>
        <v>1990</v>
      </c>
      <c r="M208" s="64">
        <f t="shared" si="25"/>
        <v>0.2271689497716895</v>
      </c>
      <c r="N208" s="64">
        <f t="shared" si="26"/>
        <v>0.2374074145032965</v>
      </c>
      <c r="O208" s="35">
        <f t="shared" si="23"/>
        <v>0.25456410256410256</v>
      </c>
      <c r="P208" s="35">
        <f>IF(AND(Eingabe!$B$31&gt;1,$M208&lt;=C$55),C$56,O208)</f>
        <v>0.25456410256410256</v>
      </c>
      <c r="Q208" s="35">
        <f>IF(AND(Eingabe!$B$31&gt;2,$M208&lt;=D$55),D$56,P208)</f>
        <v>0.25456410256410256</v>
      </c>
      <c r="R208" s="35">
        <f>IF(AND(Eingabe!$B$31&gt;3,$M208&lt;=E$55),E$56,Q208)</f>
        <v>0.25456410256410256</v>
      </c>
      <c r="S208" s="35">
        <f>IF(AND(Eingabe!$B$31&gt;4,$M208&lt;=F$55),F$56,R208)</f>
        <v>0.25456410256410256</v>
      </c>
      <c r="T208" s="35">
        <f>IF(AND(Eingabe!$B$31&gt;5,$M208&lt;=G$55),G$56,S208)</f>
        <v>0.25456410256410256</v>
      </c>
    </row>
    <row r="209" spans="11:20" x14ac:dyDescent="0.25">
      <c r="K209" s="62">
        <v>2000</v>
      </c>
      <c r="L209" s="35">
        <f t="shared" si="24"/>
        <v>2000</v>
      </c>
      <c r="M209" s="64">
        <f t="shared" si="25"/>
        <v>0.22831050228310501</v>
      </c>
      <c r="N209" s="64">
        <f t="shared" si="26"/>
        <v>0.23679556482566411</v>
      </c>
      <c r="O209" s="35">
        <f t="shared" si="23"/>
        <v>0.25456410256410256</v>
      </c>
      <c r="P209" s="35">
        <f>IF(AND(Eingabe!$B$31&gt;1,$M209&lt;=C$55),C$56,O209)</f>
        <v>0.25456410256410256</v>
      </c>
      <c r="Q209" s="35">
        <f>IF(AND(Eingabe!$B$31&gt;2,$M209&lt;=D$55),D$56,P209)</f>
        <v>0.25456410256410256</v>
      </c>
      <c r="R209" s="35">
        <f>IF(AND(Eingabe!$B$31&gt;3,$M209&lt;=E$55),E$56,Q209)</f>
        <v>0.25456410256410256</v>
      </c>
      <c r="S209" s="35">
        <f>IF(AND(Eingabe!$B$31&gt;4,$M209&lt;=F$55),F$56,R209)</f>
        <v>0.25456410256410256</v>
      </c>
      <c r="T209" s="35">
        <f>IF(AND(Eingabe!$B$31&gt;5,$M209&lt;=G$55),G$56,S209)</f>
        <v>0.25456410256410256</v>
      </c>
    </row>
    <row r="210" spans="11:20" x14ac:dyDescent="0.25">
      <c r="K210" s="62">
        <v>2010</v>
      </c>
      <c r="L210" s="35">
        <f t="shared" si="24"/>
        <v>2010</v>
      </c>
      <c r="M210" s="64">
        <f t="shared" si="25"/>
        <v>0.22945205479452055</v>
      </c>
      <c r="N210" s="64">
        <f t="shared" si="26"/>
        <v>0.23618627954285176</v>
      </c>
      <c r="O210" s="35">
        <f t="shared" si="23"/>
        <v>0.25456410256410256</v>
      </c>
      <c r="P210" s="35">
        <f>IF(AND(Eingabe!$B$31&gt;1,$M210&lt;=C$55),C$56,O210)</f>
        <v>0.25456410256410256</v>
      </c>
      <c r="Q210" s="35">
        <f>IF(AND(Eingabe!$B$31&gt;2,$M210&lt;=D$55),D$56,P210)</f>
        <v>0.25456410256410256</v>
      </c>
      <c r="R210" s="35">
        <f>IF(AND(Eingabe!$B$31&gt;3,$M210&lt;=E$55),E$56,Q210)</f>
        <v>0.25456410256410256</v>
      </c>
      <c r="S210" s="35">
        <f>IF(AND(Eingabe!$B$31&gt;4,$M210&lt;=F$55),F$56,R210)</f>
        <v>0.25456410256410256</v>
      </c>
      <c r="T210" s="35">
        <f>IF(AND(Eingabe!$B$31&gt;5,$M210&lt;=G$55),G$56,S210)</f>
        <v>0.25456410256410256</v>
      </c>
    </row>
    <row r="211" spans="11:20" x14ac:dyDescent="0.25">
      <c r="K211" s="62">
        <v>2020</v>
      </c>
      <c r="L211" s="35">
        <f t="shared" si="24"/>
        <v>2020</v>
      </c>
      <c r="M211" s="64">
        <f t="shared" si="25"/>
        <v>0.23059360730593606</v>
      </c>
      <c r="N211" s="64">
        <f t="shared" si="26"/>
        <v>0.23557953522859332</v>
      </c>
      <c r="O211" s="35">
        <f t="shared" si="23"/>
        <v>0.25456410256410256</v>
      </c>
      <c r="P211" s="35">
        <f>IF(AND(Eingabe!$B$31&gt;1,$M211&lt;=C$55),C$56,O211)</f>
        <v>0.25456410256410256</v>
      </c>
      <c r="Q211" s="35">
        <f>IF(AND(Eingabe!$B$31&gt;2,$M211&lt;=D$55),D$56,P211)</f>
        <v>0.25456410256410256</v>
      </c>
      <c r="R211" s="35">
        <f>IF(AND(Eingabe!$B$31&gt;3,$M211&lt;=E$55),E$56,Q211)</f>
        <v>0.25456410256410256</v>
      </c>
      <c r="S211" s="35">
        <f>IF(AND(Eingabe!$B$31&gt;4,$M211&lt;=F$55),F$56,R211)</f>
        <v>0.25456410256410256</v>
      </c>
      <c r="T211" s="35">
        <f>IF(AND(Eingabe!$B$31&gt;5,$M211&lt;=G$55),G$56,S211)</f>
        <v>0.25456410256410256</v>
      </c>
    </row>
    <row r="212" spans="11:20" x14ac:dyDescent="0.25">
      <c r="K212" s="62">
        <v>2030</v>
      </c>
      <c r="L212" s="35">
        <f t="shared" si="24"/>
        <v>2030</v>
      </c>
      <c r="M212" s="64">
        <f t="shared" si="25"/>
        <v>0.2317351598173516</v>
      </c>
      <c r="N212" s="64">
        <f t="shared" si="26"/>
        <v>0.23497530878530137</v>
      </c>
      <c r="O212" s="35">
        <f t="shared" si="23"/>
        <v>0.25456410256410256</v>
      </c>
      <c r="P212" s="35">
        <f>IF(AND(Eingabe!$B$31&gt;1,$M212&lt;=C$55),C$56,O212)</f>
        <v>0.25456410256410256</v>
      </c>
      <c r="Q212" s="35">
        <f>IF(AND(Eingabe!$B$31&gt;2,$M212&lt;=D$55),D$56,P212)</f>
        <v>0.25456410256410256</v>
      </c>
      <c r="R212" s="35">
        <f>IF(AND(Eingabe!$B$31&gt;3,$M212&lt;=E$55),E$56,Q212)</f>
        <v>0.25456410256410256</v>
      </c>
      <c r="S212" s="35">
        <f>IF(AND(Eingabe!$B$31&gt;4,$M212&lt;=F$55),F$56,R212)</f>
        <v>0.25456410256410256</v>
      </c>
      <c r="T212" s="35">
        <f>IF(AND(Eingabe!$B$31&gt;5,$M212&lt;=G$55),G$56,S212)</f>
        <v>0.25456410256410256</v>
      </c>
    </row>
    <row r="213" spans="11:20" x14ac:dyDescent="0.25">
      <c r="K213" s="62">
        <v>2040</v>
      </c>
      <c r="L213" s="35">
        <f t="shared" si="24"/>
        <v>2040</v>
      </c>
      <c r="M213" s="64">
        <f t="shared" si="25"/>
        <v>0.23287671232876711</v>
      </c>
      <c r="N213" s="64">
        <f t="shared" si="26"/>
        <v>0.23437357743786313</v>
      </c>
      <c r="O213" s="35">
        <f t="shared" si="23"/>
        <v>0.25456410256410256</v>
      </c>
      <c r="P213" s="35">
        <f>IF(AND(Eingabe!$B$31&gt;1,$M213&lt;=C$55),C$56,O213)</f>
        <v>0.25456410256410256</v>
      </c>
      <c r="Q213" s="35">
        <f>IF(AND(Eingabe!$B$31&gt;2,$M213&lt;=D$55),D$56,P213)</f>
        <v>0.25456410256410256</v>
      </c>
      <c r="R213" s="35">
        <f>IF(AND(Eingabe!$B$31&gt;3,$M213&lt;=E$55),E$56,Q213)</f>
        <v>0.25456410256410256</v>
      </c>
      <c r="S213" s="35">
        <f>IF(AND(Eingabe!$B$31&gt;4,$M213&lt;=F$55),F$56,R213)</f>
        <v>0.25456410256410256</v>
      </c>
      <c r="T213" s="35">
        <f>IF(AND(Eingabe!$B$31&gt;5,$M213&lt;=G$55),G$56,S213)</f>
        <v>0.25456410256410256</v>
      </c>
    </row>
    <row r="214" spans="11:20" x14ac:dyDescent="0.25">
      <c r="K214" s="62">
        <v>2050</v>
      </c>
      <c r="L214" s="35">
        <f t="shared" si="24"/>
        <v>2050</v>
      </c>
      <c r="M214" s="64">
        <f t="shared" si="25"/>
        <v>0.23401826484018265</v>
      </c>
      <c r="N214" s="64">
        <f t="shared" si="26"/>
        <v>0.23377431872758248</v>
      </c>
      <c r="O214" s="35">
        <f t="shared" si="23"/>
        <v>0.25456410256410256</v>
      </c>
      <c r="P214" s="35">
        <f>IF(AND(Eingabe!$B$31&gt;1,$M214&lt;=C$55),C$56,O214)</f>
        <v>0.25456410256410256</v>
      </c>
      <c r="Q214" s="35">
        <f>IF(AND(Eingabe!$B$31&gt;2,$M214&lt;=D$55),D$56,P214)</f>
        <v>0.25456410256410256</v>
      </c>
      <c r="R214" s="35">
        <f>IF(AND(Eingabe!$B$31&gt;3,$M214&lt;=E$55),E$56,Q214)</f>
        <v>0.25456410256410256</v>
      </c>
      <c r="S214" s="35">
        <f>IF(AND(Eingabe!$B$31&gt;4,$M214&lt;=F$55),F$56,R214)</f>
        <v>0.25456410256410256</v>
      </c>
      <c r="T214" s="35">
        <f>IF(AND(Eingabe!$B$31&gt;5,$M214&lt;=G$55),G$56,S214)</f>
        <v>0.25456410256410256</v>
      </c>
    </row>
    <row r="215" spans="11:20" x14ac:dyDescent="0.25">
      <c r="K215" s="62">
        <v>2060</v>
      </c>
      <c r="L215" s="35">
        <f t="shared" si="24"/>
        <v>2060</v>
      </c>
      <c r="M215" s="64">
        <f t="shared" si="25"/>
        <v>0.23515981735159816</v>
      </c>
      <c r="N215" s="64">
        <f t="shared" si="26"/>
        <v>0.23317751050626478</v>
      </c>
      <c r="O215" s="35">
        <f t="shared" si="23"/>
        <v>0.25456410256410256</v>
      </c>
      <c r="P215" s="35">
        <f>IF(AND(Eingabe!$B$31&gt;1,$M215&lt;=C$55),C$56,O215)</f>
        <v>0.25456410256410256</v>
      </c>
      <c r="Q215" s="35">
        <f>IF(AND(Eingabe!$B$31&gt;2,$M215&lt;=D$55),D$56,P215)</f>
        <v>0.25456410256410256</v>
      </c>
      <c r="R215" s="35">
        <f>IF(AND(Eingabe!$B$31&gt;3,$M215&lt;=E$55),E$56,Q215)</f>
        <v>0.25456410256410256</v>
      </c>
      <c r="S215" s="35">
        <f>IF(AND(Eingabe!$B$31&gt;4,$M215&lt;=F$55),F$56,R215)</f>
        <v>0.25456410256410256</v>
      </c>
      <c r="T215" s="35">
        <f>IF(AND(Eingabe!$B$31&gt;5,$M215&lt;=G$55),G$56,S215)</f>
        <v>0.25456410256410256</v>
      </c>
    </row>
    <row r="216" spans="11:20" x14ac:dyDescent="0.25">
      <c r="K216" s="62">
        <v>2070</v>
      </c>
      <c r="L216" s="35">
        <f t="shared" si="24"/>
        <v>2070</v>
      </c>
      <c r="M216" s="64">
        <f t="shared" si="25"/>
        <v>0.2363013698630137</v>
      </c>
      <c r="N216" s="64">
        <f t="shared" si="26"/>
        <v>0.23258313093044125</v>
      </c>
      <c r="O216" s="35">
        <f t="shared" si="23"/>
        <v>0.25456410256410256</v>
      </c>
      <c r="P216" s="35">
        <f>IF(AND(Eingabe!$B$31&gt;1,$M216&lt;=C$55),C$56,O216)</f>
        <v>0.25456410256410256</v>
      </c>
      <c r="Q216" s="35">
        <f>IF(AND(Eingabe!$B$31&gt;2,$M216&lt;=D$55),D$56,P216)</f>
        <v>0.25456410256410256</v>
      </c>
      <c r="R216" s="35">
        <f>IF(AND(Eingabe!$B$31&gt;3,$M216&lt;=E$55),E$56,Q216)</f>
        <v>0.25456410256410256</v>
      </c>
      <c r="S216" s="35">
        <f>IF(AND(Eingabe!$B$31&gt;4,$M216&lt;=F$55),F$56,R216)</f>
        <v>0.25456410256410256</v>
      </c>
      <c r="T216" s="35">
        <f>IF(AND(Eingabe!$B$31&gt;5,$M216&lt;=G$55),G$56,S216)</f>
        <v>0.25456410256410256</v>
      </c>
    </row>
    <row r="217" spans="11:20" x14ac:dyDescent="0.25">
      <c r="K217" s="62">
        <v>2080</v>
      </c>
      <c r="L217" s="35">
        <f t="shared" si="24"/>
        <v>2080</v>
      </c>
      <c r="M217" s="64">
        <f t="shared" si="25"/>
        <v>0.23744292237442921</v>
      </c>
      <c r="N217" s="64">
        <f t="shared" si="26"/>
        <v>0.2319911584557266</v>
      </c>
      <c r="O217" s="35">
        <f t="shared" si="23"/>
        <v>0.25456410256410256</v>
      </c>
      <c r="P217" s="35">
        <f>IF(AND(Eingabe!$B$31&gt;1,$M217&lt;=C$55),C$56,O217)</f>
        <v>0.25456410256410256</v>
      </c>
      <c r="Q217" s="35">
        <f>IF(AND(Eingabe!$B$31&gt;2,$M217&lt;=D$55),D$56,P217)</f>
        <v>0.25456410256410256</v>
      </c>
      <c r="R217" s="35">
        <f>IF(AND(Eingabe!$B$31&gt;3,$M217&lt;=E$55),E$56,Q217)</f>
        <v>0.25456410256410256</v>
      </c>
      <c r="S217" s="35">
        <f>IF(AND(Eingabe!$B$31&gt;4,$M217&lt;=F$55),F$56,R217)</f>
        <v>0.25456410256410256</v>
      </c>
      <c r="T217" s="35">
        <f>IF(AND(Eingabe!$B$31&gt;5,$M217&lt;=G$55),G$56,S217)</f>
        <v>0.25456410256410256</v>
      </c>
    </row>
    <row r="218" spans="11:20" x14ac:dyDescent="0.25">
      <c r="K218" s="62">
        <v>2090</v>
      </c>
      <c r="L218" s="35">
        <f t="shared" si="24"/>
        <v>2090</v>
      </c>
      <c r="M218" s="64">
        <f t="shared" si="25"/>
        <v>0.23858447488584475</v>
      </c>
      <c r="N218" s="64">
        <f t="shared" si="26"/>
        <v>0.23140157183130949</v>
      </c>
      <c r="O218" s="35">
        <f t="shared" si="23"/>
        <v>0.25456410256410256</v>
      </c>
      <c r="P218" s="35">
        <f>IF(AND(Eingabe!$B$31&gt;1,$M218&lt;=C$55),C$56,O218)</f>
        <v>0.25456410256410256</v>
      </c>
      <c r="Q218" s="35">
        <f>IF(AND(Eingabe!$B$31&gt;2,$M218&lt;=D$55),D$56,P218)</f>
        <v>0.25456410256410256</v>
      </c>
      <c r="R218" s="35">
        <f>IF(AND(Eingabe!$B$31&gt;3,$M218&lt;=E$55),E$56,Q218)</f>
        <v>0.25456410256410256</v>
      </c>
      <c r="S218" s="35">
        <f>IF(AND(Eingabe!$B$31&gt;4,$M218&lt;=F$55),F$56,R218)</f>
        <v>0.25456410256410256</v>
      </c>
      <c r="T218" s="35">
        <f>IF(AND(Eingabe!$B$31&gt;5,$M218&lt;=G$55),G$56,S218)</f>
        <v>0.25456410256410256</v>
      </c>
    </row>
    <row r="219" spans="11:20" x14ac:dyDescent="0.25">
      <c r="K219" s="62">
        <v>2100</v>
      </c>
      <c r="L219" s="35">
        <f t="shared" si="24"/>
        <v>2100</v>
      </c>
      <c r="M219" s="64">
        <f t="shared" si="25"/>
        <v>0.23972602739726026</v>
      </c>
      <c r="N219" s="64">
        <f t="shared" si="26"/>
        <v>0.23081435009456841</v>
      </c>
      <c r="O219" s="35">
        <f t="shared" si="23"/>
        <v>0.25456410256410256</v>
      </c>
      <c r="P219" s="35">
        <f>IF(AND(Eingabe!$B$31&gt;1,$M219&lt;=C$55),C$56,O219)</f>
        <v>0.25456410256410256</v>
      </c>
      <c r="Q219" s="35">
        <f>IF(AND(Eingabe!$B$31&gt;2,$M219&lt;=D$55),D$56,P219)</f>
        <v>0.25456410256410256</v>
      </c>
      <c r="R219" s="35">
        <f>IF(AND(Eingabe!$B$31&gt;3,$M219&lt;=E$55),E$56,Q219)</f>
        <v>0.25456410256410256</v>
      </c>
      <c r="S219" s="35">
        <f>IF(AND(Eingabe!$B$31&gt;4,$M219&lt;=F$55),F$56,R219)</f>
        <v>0.25456410256410256</v>
      </c>
      <c r="T219" s="35">
        <f>IF(AND(Eingabe!$B$31&gt;5,$M219&lt;=G$55),G$56,S219)</f>
        <v>0.25456410256410256</v>
      </c>
    </row>
    <row r="220" spans="11:20" x14ac:dyDescent="0.25">
      <c r="K220" s="62">
        <v>2110</v>
      </c>
      <c r="L220" s="35">
        <f t="shared" si="24"/>
        <v>2110</v>
      </c>
      <c r="M220" s="64">
        <f t="shared" si="25"/>
        <v>0.2408675799086758</v>
      </c>
      <c r="N220" s="64">
        <f t="shared" si="26"/>
        <v>0.23022947256581328</v>
      </c>
      <c r="O220" s="35">
        <f t="shared" si="23"/>
        <v>0.25456410256410256</v>
      </c>
      <c r="P220" s="35">
        <f>IF(AND(Eingabe!$B$31&gt;1,$M220&lt;=C$55),C$56,O220)</f>
        <v>0.25456410256410256</v>
      </c>
      <c r="Q220" s="35">
        <f>IF(AND(Eingabe!$B$31&gt;2,$M220&lt;=D$55),D$56,P220)</f>
        <v>0.25456410256410256</v>
      </c>
      <c r="R220" s="35">
        <f>IF(AND(Eingabe!$B$31&gt;3,$M220&lt;=E$55),E$56,Q220)</f>
        <v>0.25456410256410256</v>
      </c>
      <c r="S220" s="35">
        <f>IF(AND(Eingabe!$B$31&gt;4,$M220&lt;=F$55),F$56,R220)</f>
        <v>0.25456410256410256</v>
      </c>
      <c r="T220" s="35">
        <f>IF(AND(Eingabe!$B$31&gt;5,$M220&lt;=G$55),G$56,S220)</f>
        <v>0.25456410256410256</v>
      </c>
    </row>
    <row r="221" spans="11:20" x14ac:dyDescent="0.25">
      <c r="K221" s="62">
        <v>2120</v>
      </c>
      <c r="L221" s="35">
        <f t="shared" si="24"/>
        <v>2120</v>
      </c>
      <c r="M221" s="64">
        <f t="shared" si="25"/>
        <v>0.24200913242009131</v>
      </c>
      <c r="N221" s="64">
        <f t="shared" si="26"/>
        <v>0.22964691884314581</v>
      </c>
      <c r="O221" s="35">
        <f t="shared" si="23"/>
        <v>0.25456410256410256</v>
      </c>
      <c r="P221" s="35">
        <f>IF(AND(Eingabe!$B$31&gt;1,$M221&lt;=C$55),C$56,O221)</f>
        <v>0.25456410256410256</v>
      </c>
      <c r="Q221" s="35">
        <f>IF(AND(Eingabe!$B$31&gt;2,$M221&lt;=D$55),D$56,P221)</f>
        <v>0.25456410256410256</v>
      </c>
      <c r="R221" s="35">
        <f>IF(AND(Eingabe!$B$31&gt;3,$M221&lt;=E$55),E$56,Q221)</f>
        <v>0.25456410256410256</v>
      </c>
      <c r="S221" s="35">
        <f>IF(AND(Eingabe!$B$31&gt;4,$M221&lt;=F$55),F$56,R221)</f>
        <v>0.25456410256410256</v>
      </c>
      <c r="T221" s="35">
        <f>IF(AND(Eingabe!$B$31&gt;5,$M221&lt;=G$55),G$56,S221)</f>
        <v>0.25456410256410256</v>
      </c>
    </row>
    <row r="222" spans="11:20" x14ac:dyDescent="0.25">
      <c r="K222" s="62">
        <v>2130</v>
      </c>
      <c r="L222" s="35">
        <f t="shared" si="24"/>
        <v>2130</v>
      </c>
      <c r="M222" s="64">
        <f t="shared" si="25"/>
        <v>0.24315068493150685</v>
      </c>
      <c r="N222" s="64">
        <f t="shared" si="26"/>
        <v>0.22906666879743809</v>
      </c>
      <c r="O222" s="35">
        <f t="shared" si="23"/>
        <v>0.25456410256410256</v>
      </c>
      <c r="P222" s="35">
        <f>IF(AND(Eingabe!$B$31&gt;1,$M222&lt;=C$55),C$56,O222)</f>
        <v>0.25456410256410256</v>
      </c>
      <c r="Q222" s="35">
        <f>IF(AND(Eingabe!$B$31&gt;2,$M222&lt;=D$55),D$56,P222)</f>
        <v>0.25456410256410256</v>
      </c>
      <c r="R222" s="35">
        <f>IF(AND(Eingabe!$B$31&gt;3,$M222&lt;=E$55),E$56,Q222)</f>
        <v>0.25456410256410256</v>
      </c>
      <c r="S222" s="35">
        <f>IF(AND(Eingabe!$B$31&gt;4,$M222&lt;=F$55),F$56,R222)</f>
        <v>0.25456410256410256</v>
      </c>
      <c r="T222" s="35">
        <f>IF(AND(Eingabe!$B$31&gt;5,$M222&lt;=G$55),G$56,S222)</f>
        <v>0.25456410256410256</v>
      </c>
    </row>
    <row r="223" spans="11:20" x14ac:dyDescent="0.25">
      <c r="K223" s="62">
        <v>2140</v>
      </c>
      <c r="L223" s="35">
        <f t="shared" si="24"/>
        <v>2140</v>
      </c>
      <c r="M223" s="64">
        <f t="shared" si="25"/>
        <v>0.24429223744292236</v>
      </c>
      <c r="N223" s="64">
        <f t="shared" si="26"/>
        <v>0.22848870256742504</v>
      </c>
      <c r="O223" s="35">
        <f t="shared" si="23"/>
        <v>0.25456410256410256</v>
      </c>
      <c r="P223" s="35">
        <f>IF(AND(Eingabe!$B$31&gt;1,$M223&lt;=C$55),C$56,O223)</f>
        <v>0.25456410256410256</v>
      </c>
      <c r="Q223" s="35">
        <f>IF(AND(Eingabe!$B$31&gt;2,$M223&lt;=D$55),D$56,P223)</f>
        <v>0.25456410256410256</v>
      </c>
      <c r="R223" s="35">
        <f>IF(AND(Eingabe!$B$31&gt;3,$M223&lt;=E$55),E$56,Q223)</f>
        <v>0.25456410256410256</v>
      </c>
      <c r="S223" s="35">
        <f>IF(AND(Eingabe!$B$31&gt;4,$M223&lt;=F$55),F$56,R223)</f>
        <v>0.25456410256410256</v>
      </c>
      <c r="T223" s="35">
        <f>IF(AND(Eingabe!$B$31&gt;5,$M223&lt;=G$55),G$56,S223)</f>
        <v>0.25456410256410256</v>
      </c>
    </row>
    <row r="224" spans="11:20" x14ac:dyDescent="0.25">
      <c r="K224" s="62">
        <v>2150</v>
      </c>
      <c r="L224" s="35">
        <f t="shared" si="24"/>
        <v>2150</v>
      </c>
      <c r="M224" s="64">
        <f t="shared" si="25"/>
        <v>0.2454337899543379</v>
      </c>
      <c r="N224" s="64">
        <f t="shared" si="26"/>
        <v>0.22791300055490626</v>
      </c>
      <c r="O224" s="35">
        <f t="shared" si="23"/>
        <v>0.25456410256410256</v>
      </c>
      <c r="P224" s="35">
        <f>IF(AND(Eingabe!$B$31&gt;1,$M224&lt;=C$55),C$56,O224)</f>
        <v>0.25456410256410256</v>
      </c>
      <c r="Q224" s="35">
        <f>IF(AND(Eingabe!$B$31&gt;2,$M224&lt;=D$55),D$56,P224)</f>
        <v>0.25456410256410256</v>
      </c>
      <c r="R224" s="35">
        <f>IF(AND(Eingabe!$B$31&gt;3,$M224&lt;=E$55),E$56,Q224)</f>
        <v>0.25456410256410256</v>
      </c>
      <c r="S224" s="35">
        <f>IF(AND(Eingabe!$B$31&gt;4,$M224&lt;=F$55),F$56,R224)</f>
        <v>0.25456410256410256</v>
      </c>
      <c r="T224" s="35">
        <f>IF(AND(Eingabe!$B$31&gt;5,$M224&lt;=G$55),G$56,S224)</f>
        <v>0.25456410256410256</v>
      </c>
    </row>
    <row r="225" spans="11:20" x14ac:dyDescent="0.25">
      <c r="K225" s="62">
        <v>2160</v>
      </c>
      <c r="L225" s="35">
        <f t="shared" si="24"/>
        <v>2160</v>
      </c>
      <c r="M225" s="64">
        <f t="shared" si="25"/>
        <v>0.24657534246575341</v>
      </c>
      <c r="N225" s="64">
        <f t="shared" si="26"/>
        <v>0.22733954342005758</v>
      </c>
      <c r="O225" s="35">
        <f t="shared" si="23"/>
        <v>0.25456410256410256</v>
      </c>
      <c r="P225" s="35">
        <f>IF(AND(Eingabe!$B$31&gt;1,$M225&lt;=C$55),C$56,O225)</f>
        <v>0.25456410256410256</v>
      </c>
      <c r="Q225" s="35">
        <f>IF(AND(Eingabe!$B$31&gt;2,$M225&lt;=D$55),D$56,P225)</f>
        <v>0.25456410256410256</v>
      </c>
      <c r="R225" s="35">
        <f>IF(AND(Eingabe!$B$31&gt;3,$M225&lt;=E$55),E$56,Q225)</f>
        <v>0.25456410256410256</v>
      </c>
      <c r="S225" s="35">
        <f>IF(AND(Eingabe!$B$31&gt;4,$M225&lt;=F$55),F$56,R225)</f>
        <v>0.25456410256410256</v>
      </c>
      <c r="T225" s="35">
        <f>IF(AND(Eingabe!$B$31&gt;5,$M225&lt;=G$55),G$56,S225)</f>
        <v>0.25456410256410256</v>
      </c>
    </row>
    <row r="226" spans="11:20" x14ac:dyDescent="0.25">
      <c r="K226" s="62">
        <v>2170</v>
      </c>
      <c r="L226" s="35">
        <f t="shared" si="24"/>
        <v>2170</v>
      </c>
      <c r="M226" s="64">
        <f t="shared" si="25"/>
        <v>0.24771689497716895</v>
      </c>
      <c r="N226" s="64">
        <f t="shared" si="26"/>
        <v>0.22676831207684611</v>
      </c>
      <c r="O226" s="35">
        <f t="shared" si="23"/>
        <v>0.25456410256410256</v>
      </c>
      <c r="P226" s="35">
        <f>IF(AND(Eingabe!$B$31&gt;1,$M226&lt;=C$55),C$56,O226)</f>
        <v>0.25456410256410256</v>
      </c>
      <c r="Q226" s="35">
        <f>IF(AND(Eingabe!$B$31&gt;2,$M226&lt;=D$55),D$56,P226)</f>
        <v>0.25456410256410256</v>
      </c>
      <c r="R226" s="35">
        <f>IF(AND(Eingabe!$B$31&gt;3,$M226&lt;=E$55),E$56,Q226)</f>
        <v>0.25456410256410256</v>
      </c>
      <c r="S226" s="35">
        <f>IF(AND(Eingabe!$B$31&gt;4,$M226&lt;=F$55),F$56,R226)</f>
        <v>0.25456410256410256</v>
      </c>
      <c r="T226" s="35">
        <f>IF(AND(Eingabe!$B$31&gt;5,$M226&lt;=G$55),G$56,S226)</f>
        <v>0.25456410256410256</v>
      </c>
    </row>
    <row r="227" spans="11:20" x14ac:dyDescent="0.25">
      <c r="K227" s="62">
        <v>2180</v>
      </c>
      <c r="L227" s="35">
        <f t="shared" si="24"/>
        <v>2180</v>
      </c>
      <c r="M227" s="64">
        <f t="shared" si="25"/>
        <v>0.24885844748858446</v>
      </c>
      <c r="N227" s="64">
        <f t="shared" si="26"/>
        <v>0.22619928768854802</v>
      </c>
      <c r="O227" s="35">
        <f t="shared" si="23"/>
        <v>0.25456410256410256</v>
      </c>
      <c r="P227" s="35">
        <f>IF(AND(Eingabe!$B$31&gt;1,$M227&lt;=C$55),C$56,O227)</f>
        <v>0.25456410256410256</v>
      </c>
      <c r="Q227" s="35">
        <f>IF(AND(Eingabe!$B$31&gt;2,$M227&lt;=D$55),D$56,P227)</f>
        <v>0.25456410256410256</v>
      </c>
      <c r="R227" s="35">
        <f>IF(AND(Eingabe!$B$31&gt;3,$M227&lt;=E$55),E$56,Q227)</f>
        <v>0.25456410256410256</v>
      </c>
      <c r="S227" s="35">
        <f>IF(AND(Eingabe!$B$31&gt;4,$M227&lt;=F$55),F$56,R227)</f>
        <v>0.25456410256410256</v>
      </c>
      <c r="T227" s="35">
        <f>IF(AND(Eingabe!$B$31&gt;5,$M227&lt;=G$55),G$56,S227)</f>
        <v>0.25456410256410256</v>
      </c>
    </row>
    <row r="228" spans="11:20" x14ac:dyDescent="0.25">
      <c r="K228" s="62">
        <v>2190</v>
      </c>
      <c r="L228" s="35">
        <f t="shared" si="24"/>
        <v>2190</v>
      </c>
      <c r="M228" s="64">
        <f t="shared" si="25"/>
        <v>0.25</v>
      </c>
      <c r="N228" s="64">
        <f t="shared" si="26"/>
        <v>0.22563245166336532</v>
      </c>
      <c r="O228" s="35">
        <f t="shared" si="23"/>
        <v>0.25456410256410256</v>
      </c>
      <c r="P228" s="35">
        <f>IF(AND(Eingabe!$B$31&gt;1,$M228&lt;=C$55),C$56,O228)</f>
        <v>0.25456410256410256</v>
      </c>
      <c r="Q228" s="35">
        <f>IF(AND(Eingabe!$B$31&gt;2,$M228&lt;=D$55),D$56,P228)</f>
        <v>0.25456410256410256</v>
      </c>
      <c r="R228" s="35">
        <f>IF(AND(Eingabe!$B$31&gt;3,$M228&lt;=E$55),E$56,Q228)</f>
        <v>0.25456410256410256</v>
      </c>
      <c r="S228" s="35">
        <f>IF(AND(Eingabe!$B$31&gt;4,$M228&lt;=F$55),F$56,R228)</f>
        <v>0.25456410256410256</v>
      </c>
      <c r="T228" s="35">
        <f>IF(AND(Eingabe!$B$31&gt;5,$M228&lt;=G$55),G$56,S228)</f>
        <v>0.25456410256410256</v>
      </c>
    </row>
    <row r="229" spans="11:20" x14ac:dyDescent="0.25">
      <c r="K229" s="62">
        <v>2200</v>
      </c>
      <c r="L229" s="35">
        <f t="shared" si="24"/>
        <v>2200</v>
      </c>
      <c r="M229" s="64">
        <f t="shared" si="25"/>
        <v>0.25114155251141551</v>
      </c>
      <c r="N229" s="64">
        <f t="shared" si="26"/>
        <v>0.22506778565013963</v>
      </c>
      <c r="O229" s="35">
        <f t="shared" si="23"/>
        <v>0.25456410256410256</v>
      </c>
      <c r="P229" s="35">
        <f>IF(AND(Eingabe!$B$31&gt;1,$M229&lt;=C$55),C$56,O229)</f>
        <v>0.25456410256410256</v>
      </c>
      <c r="Q229" s="35">
        <f>IF(AND(Eingabe!$B$31&gt;2,$M229&lt;=D$55),D$56,P229)</f>
        <v>0.25456410256410256</v>
      </c>
      <c r="R229" s="35">
        <f>IF(AND(Eingabe!$B$31&gt;3,$M229&lt;=E$55),E$56,Q229)</f>
        <v>0.25456410256410256</v>
      </c>
      <c r="S229" s="35">
        <f>IF(AND(Eingabe!$B$31&gt;4,$M229&lt;=F$55),F$56,R229)</f>
        <v>0.25456410256410256</v>
      </c>
      <c r="T229" s="35">
        <f>IF(AND(Eingabe!$B$31&gt;5,$M229&lt;=G$55),G$56,S229)</f>
        <v>0.25456410256410256</v>
      </c>
    </row>
    <row r="230" spans="11:20" x14ac:dyDescent="0.25">
      <c r="K230" s="62">
        <v>2210</v>
      </c>
      <c r="L230" s="35">
        <f t="shared" si="24"/>
        <v>2210</v>
      </c>
      <c r="M230" s="64">
        <f t="shared" si="25"/>
        <v>0.25228310502283108</v>
      </c>
      <c r="N230" s="64">
        <f t="shared" si="26"/>
        <v>0.22450527153415956</v>
      </c>
      <c r="O230" s="35">
        <f t="shared" si="23"/>
        <v>0.25456410256410256</v>
      </c>
      <c r="P230" s="35">
        <f>IF(AND(Eingabe!$B$31&gt;1,$M230&lt;=C$55),C$56,O230)</f>
        <v>0.25456410256410256</v>
      </c>
      <c r="Q230" s="35">
        <f>IF(AND(Eingabe!$B$31&gt;2,$M230&lt;=D$55),D$56,P230)</f>
        <v>0.25456410256410256</v>
      </c>
      <c r="R230" s="35">
        <f>IF(AND(Eingabe!$B$31&gt;3,$M230&lt;=E$55),E$56,Q230)</f>
        <v>0.25456410256410256</v>
      </c>
      <c r="S230" s="35">
        <f>IF(AND(Eingabe!$B$31&gt;4,$M230&lt;=F$55),F$56,R230)</f>
        <v>0.25456410256410256</v>
      </c>
      <c r="T230" s="35">
        <f>IF(AND(Eingabe!$B$31&gt;5,$M230&lt;=G$55),G$56,S230)</f>
        <v>0.25456410256410256</v>
      </c>
    </row>
    <row r="231" spans="11:20" x14ac:dyDescent="0.25">
      <c r="K231" s="62">
        <v>2220</v>
      </c>
      <c r="L231" s="35">
        <f t="shared" si="24"/>
        <v>2220</v>
      </c>
      <c r="M231" s="64">
        <f t="shared" si="25"/>
        <v>0.25342465753424659</v>
      </c>
      <c r="N231" s="64">
        <f t="shared" si="26"/>
        <v>0.22394489143306051</v>
      </c>
      <c r="O231" s="35">
        <f t="shared" si="23"/>
        <v>0.25456410256410256</v>
      </c>
      <c r="P231" s="35">
        <f>IF(AND(Eingabe!$B$31&gt;1,$M231&lt;=C$55),C$56,O231)</f>
        <v>0.25456410256410256</v>
      </c>
      <c r="Q231" s="35">
        <f>IF(AND(Eingabe!$B$31&gt;2,$M231&lt;=D$55),D$56,P231)</f>
        <v>0.25456410256410256</v>
      </c>
      <c r="R231" s="35">
        <f>IF(AND(Eingabe!$B$31&gt;3,$M231&lt;=E$55),E$56,Q231)</f>
        <v>0.25456410256410256</v>
      </c>
      <c r="S231" s="35">
        <f>IF(AND(Eingabe!$B$31&gt;4,$M231&lt;=F$55),F$56,R231)</f>
        <v>0.25456410256410256</v>
      </c>
      <c r="T231" s="35">
        <f>IF(AND(Eingabe!$B$31&gt;5,$M231&lt;=G$55),G$56,S231)</f>
        <v>0.25456410256410256</v>
      </c>
    </row>
    <row r="232" spans="11:20" x14ac:dyDescent="0.25">
      <c r="K232" s="62">
        <v>2230</v>
      </c>
      <c r="L232" s="35">
        <f t="shared" si="24"/>
        <v>2230</v>
      </c>
      <c r="M232" s="64">
        <f t="shared" si="25"/>
        <v>0.2545662100456621</v>
      </c>
      <c r="N232" s="64">
        <f t="shared" si="26"/>
        <v>0.22338662769281292</v>
      </c>
      <c r="O232" s="35">
        <f t="shared" si="23"/>
        <v>0.25456410256410256</v>
      </c>
      <c r="P232" s="35">
        <f>IF(AND(Eingabe!$B$31&gt;1,$M232&lt;=C$55),C$56,O232)</f>
        <v>0.25456410256410256</v>
      </c>
      <c r="Q232" s="35">
        <f>IF(AND(Eingabe!$B$31&gt;2,$M232&lt;=D$55),D$56,P232)</f>
        <v>0.25456410256410256</v>
      </c>
      <c r="R232" s="35">
        <f>IF(AND(Eingabe!$B$31&gt;3,$M232&lt;=E$55),E$56,Q232)</f>
        <v>0.25456410256410256</v>
      </c>
      <c r="S232" s="35">
        <f>IF(AND(Eingabe!$B$31&gt;4,$M232&lt;=F$55),F$56,R232)</f>
        <v>0.25456410256410256</v>
      </c>
      <c r="T232" s="35">
        <f>IF(AND(Eingabe!$B$31&gt;5,$M232&lt;=G$55),G$56,S232)</f>
        <v>0.25456410256410256</v>
      </c>
    </row>
    <row r="233" spans="11:20" x14ac:dyDescent="0.25">
      <c r="K233" s="62">
        <v>2240</v>
      </c>
      <c r="L233" s="35">
        <f t="shared" si="24"/>
        <v>2240</v>
      </c>
      <c r="M233" s="64">
        <f t="shared" si="25"/>
        <v>0.25570776255707761</v>
      </c>
      <c r="N233" s="64">
        <f t="shared" si="26"/>
        <v>0.22283046288379771</v>
      </c>
      <c r="O233" s="35">
        <f t="shared" si="23"/>
        <v>0.25456410256410256</v>
      </c>
      <c r="P233" s="35">
        <f>IF(AND(Eingabe!$B$31&gt;1,$M233&lt;=C$55),C$56,O233)</f>
        <v>0.25456410256410256</v>
      </c>
      <c r="Q233" s="35">
        <f>IF(AND(Eingabe!$B$31&gt;2,$M233&lt;=D$55),D$56,P233)</f>
        <v>0.25456410256410256</v>
      </c>
      <c r="R233" s="35">
        <f>IF(AND(Eingabe!$B$31&gt;3,$M233&lt;=E$55),E$56,Q233)</f>
        <v>0.25456410256410256</v>
      </c>
      <c r="S233" s="35">
        <f>IF(AND(Eingabe!$B$31&gt;4,$M233&lt;=F$55),F$56,R233)</f>
        <v>0.25456410256410256</v>
      </c>
      <c r="T233" s="35">
        <f>IF(AND(Eingabe!$B$31&gt;5,$M233&lt;=G$55),G$56,S233)</f>
        <v>0.25456410256410256</v>
      </c>
    </row>
    <row r="234" spans="11:20" x14ac:dyDescent="0.25">
      <c r="K234" s="62">
        <v>2250</v>
      </c>
      <c r="L234" s="35">
        <f t="shared" si="24"/>
        <v>2250</v>
      </c>
      <c r="M234" s="64">
        <f t="shared" si="25"/>
        <v>0.25684931506849318</v>
      </c>
      <c r="N234" s="64">
        <f t="shared" si="26"/>
        <v>0.22227637979696657</v>
      </c>
      <c r="O234" s="35">
        <f t="shared" si="23"/>
        <v>0.25456410256410256</v>
      </c>
      <c r="P234" s="35">
        <f>IF(AND(Eingabe!$B$31&gt;1,$M234&lt;=C$55),C$56,O234)</f>
        <v>0.25456410256410256</v>
      </c>
      <c r="Q234" s="35">
        <f>IF(AND(Eingabe!$B$31&gt;2,$M234&lt;=D$55),D$56,P234)</f>
        <v>0.25456410256410256</v>
      </c>
      <c r="R234" s="35">
        <f>IF(AND(Eingabe!$B$31&gt;3,$M234&lt;=E$55),E$56,Q234)</f>
        <v>0.25456410256410256</v>
      </c>
      <c r="S234" s="35">
        <f>IF(AND(Eingabe!$B$31&gt;4,$M234&lt;=F$55),F$56,R234)</f>
        <v>0.25456410256410256</v>
      </c>
      <c r="T234" s="35">
        <f>IF(AND(Eingabe!$B$31&gt;5,$M234&lt;=G$55),G$56,S234)</f>
        <v>0.25456410256410256</v>
      </c>
    </row>
    <row r="235" spans="11:20" x14ac:dyDescent="0.25">
      <c r="K235" s="62">
        <v>2260</v>
      </c>
      <c r="L235" s="35">
        <f t="shared" si="24"/>
        <v>2260</v>
      </c>
      <c r="M235" s="64">
        <f t="shared" si="25"/>
        <v>0.25799086757990869</v>
      </c>
      <c r="N235" s="64">
        <f t="shared" si="26"/>
        <v>0.22172436144008467</v>
      </c>
      <c r="O235" s="35">
        <f t="shared" si="23"/>
        <v>0.25456410256410256</v>
      </c>
      <c r="P235" s="35">
        <f>IF(AND(Eingabe!$B$31&gt;1,$M235&lt;=C$55),C$56,O235)</f>
        <v>0.25456410256410256</v>
      </c>
      <c r="Q235" s="35">
        <f>IF(AND(Eingabe!$B$31&gt;2,$M235&lt;=D$55),D$56,P235)</f>
        <v>0.25456410256410256</v>
      </c>
      <c r="R235" s="35">
        <f>IF(AND(Eingabe!$B$31&gt;3,$M235&lt;=E$55),E$56,Q235)</f>
        <v>0.25456410256410256</v>
      </c>
      <c r="S235" s="35">
        <f>IF(AND(Eingabe!$B$31&gt;4,$M235&lt;=F$55),F$56,R235)</f>
        <v>0.25456410256410256</v>
      </c>
      <c r="T235" s="35">
        <f>IF(AND(Eingabe!$B$31&gt;5,$M235&lt;=G$55),G$56,S235)</f>
        <v>0.25456410256410256</v>
      </c>
    </row>
    <row r="236" spans="11:20" x14ac:dyDescent="0.25">
      <c r="K236" s="62">
        <v>2270</v>
      </c>
      <c r="L236" s="35">
        <f t="shared" si="24"/>
        <v>2270</v>
      </c>
      <c r="M236" s="64">
        <f t="shared" si="25"/>
        <v>0.2591324200913242</v>
      </c>
      <c r="N236" s="64">
        <f t="shared" si="26"/>
        <v>0.22117439103405323</v>
      </c>
      <c r="O236" s="35">
        <f t="shared" si="23"/>
        <v>0.25456410256410256</v>
      </c>
      <c r="P236" s="35">
        <f>IF(AND(Eingabe!$B$31&gt;1,$M236&lt;=C$55),C$56,O236)</f>
        <v>0.25456410256410256</v>
      </c>
      <c r="Q236" s="35">
        <f>IF(AND(Eingabe!$B$31&gt;2,$M236&lt;=D$55),D$56,P236)</f>
        <v>0.25456410256410256</v>
      </c>
      <c r="R236" s="35">
        <f>IF(AND(Eingabe!$B$31&gt;3,$M236&lt;=E$55),E$56,Q236)</f>
        <v>0.25456410256410256</v>
      </c>
      <c r="S236" s="35">
        <f>IF(AND(Eingabe!$B$31&gt;4,$M236&lt;=F$55),F$56,R236)</f>
        <v>0.25456410256410256</v>
      </c>
      <c r="T236" s="35">
        <f>IF(AND(Eingabe!$B$31&gt;5,$M236&lt;=G$55),G$56,S236)</f>
        <v>0.25456410256410256</v>
      </c>
    </row>
    <row r="237" spans="11:20" x14ac:dyDescent="0.25">
      <c r="K237" s="62">
        <v>2280</v>
      </c>
      <c r="L237" s="35">
        <f t="shared" si="24"/>
        <v>2280</v>
      </c>
      <c r="M237" s="64">
        <f t="shared" si="25"/>
        <v>0.26027397260273971</v>
      </c>
      <c r="N237" s="64">
        <f t="shared" si="26"/>
        <v>0.22062645200931097</v>
      </c>
      <c r="O237" s="35">
        <f t="shared" si="23"/>
        <v>0.25456410256410256</v>
      </c>
      <c r="P237" s="35">
        <f>IF(AND(Eingabe!$B$31&gt;1,$M237&lt;=C$55),C$56,O237)</f>
        <v>0.25456410256410256</v>
      </c>
      <c r="Q237" s="35">
        <f>IF(AND(Eingabe!$B$31&gt;2,$M237&lt;=D$55),D$56,P237)</f>
        <v>0.25456410256410256</v>
      </c>
      <c r="R237" s="35">
        <f>IF(AND(Eingabe!$B$31&gt;3,$M237&lt;=E$55),E$56,Q237)</f>
        <v>0.25456410256410256</v>
      </c>
      <c r="S237" s="35">
        <f>IF(AND(Eingabe!$B$31&gt;4,$M237&lt;=F$55),F$56,R237)</f>
        <v>0.25456410256410256</v>
      </c>
      <c r="T237" s="35">
        <f>IF(AND(Eingabe!$B$31&gt;5,$M237&lt;=G$55),G$56,S237)</f>
        <v>0.25456410256410256</v>
      </c>
    </row>
    <row r="238" spans="11:20" x14ac:dyDescent="0.25">
      <c r="K238" s="62">
        <v>2290</v>
      </c>
      <c r="L238" s="35">
        <f t="shared" si="24"/>
        <v>2290</v>
      </c>
      <c r="M238" s="64">
        <f t="shared" si="25"/>
        <v>0.26141552511415528</v>
      </c>
      <c r="N238" s="64">
        <f t="shared" si="26"/>
        <v>0.22008052800231126</v>
      </c>
      <c r="O238" s="35">
        <f t="shared" si="23"/>
        <v>0.25456410256410256</v>
      </c>
      <c r="P238" s="35">
        <f>IF(AND(Eingabe!$B$31&gt;1,$M238&lt;=C$55),C$56,O238)</f>
        <v>0.25456410256410256</v>
      </c>
      <c r="Q238" s="35">
        <f>IF(AND(Eingabe!$B$31&gt;2,$M238&lt;=D$55),D$56,P238)</f>
        <v>0.25456410256410256</v>
      </c>
      <c r="R238" s="35">
        <f>IF(AND(Eingabe!$B$31&gt;3,$M238&lt;=E$55),E$56,Q238)</f>
        <v>0.25456410256410256</v>
      </c>
      <c r="S238" s="35">
        <f>IF(AND(Eingabe!$B$31&gt;4,$M238&lt;=F$55),F$56,R238)</f>
        <v>0.25456410256410256</v>
      </c>
      <c r="T238" s="35">
        <f>IF(AND(Eingabe!$B$31&gt;5,$M238&lt;=G$55),G$56,S238)</f>
        <v>0.25456410256410256</v>
      </c>
    </row>
    <row r="239" spans="11:20" x14ac:dyDescent="0.25">
      <c r="K239" s="62">
        <v>2300</v>
      </c>
      <c r="L239" s="35">
        <f t="shared" si="24"/>
        <v>2300</v>
      </c>
      <c r="M239" s="64">
        <f t="shared" si="25"/>
        <v>0.26255707762557079</v>
      </c>
      <c r="N239" s="64">
        <f t="shared" si="26"/>
        <v>0.21953660285207377</v>
      </c>
      <c r="O239" s="35">
        <f t="shared" si="23"/>
        <v>0.25456410256410256</v>
      </c>
      <c r="P239" s="35">
        <f>IF(AND(Eingabe!$B$31&gt;1,$M239&lt;=C$55),C$56,O239)</f>
        <v>0.25456410256410256</v>
      </c>
      <c r="Q239" s="35">
        <f>IF(AND(Eingabe!$B$31&gt;2,$M239&lt;=D$55),D$56,P239)</f>
        <v>0.25456410256410256</v>
      </c>
      <c r="R239" s="35">
        <f>IF(AND(Eingabe!$B$31&gt;3,$M239&lt;=E$55),E$56,Q239)</f>
        <v>0.25456410256410256</v>
      </c>
      <c r="S239" s="35">
        <f>IF(AND(Eingabe!$B$31&gt;4,$M239&lt;=F$55),F$56,R239)</f>
        <v>0.25456410256410256</v>
      </c>
      <c r="T239" s="35">
        <f>IF(AND(Eingabe!$B$31&gt;5,$M239&lt;=G$55),G$56,S239)</f>
        <v>0.25456410256410256</v>
      </c>
    </row>
    <row r="240" spans="11:20" x14ac:dyDescent="0.25">
      <c r="K240" s="62">
        <v>2310</v>
      </c>
      <c r="L240" s="35">
        <f t="shared" si="24"/>
        <v>2310</v>
      </c>
      <c r="M240" s="64">
        <f t="shared" si="25"/>
        <v>0.2636986301369863</v>
      </c>
      <c r="N240" s="64">
        <f t="shared" si="26"/>
        <v>0.21899466059680939</v>
      </c>
      <c r="O240" s="35">
        <f t="shared" si="23"/>
        <v>0.25456410256410256</v>
      </c>
      <c r="P240" s="35">
        <f>IF(AND(Eingabe!$B$31&gt;1,$M240&lt;=C$55),C$56,O240)</f>
        <v>0.25456410256410256</v>
      </c>
      <c r="Q240" s="35">
        <f>IF(AND(Eingabe!$B$31&gt;2,$M240&lt;=D$55),D$56,P240)</f>
        <v>0.25456410256410256</v>
      </c>
      <c r="R240" s="35">
        <f>IF(AND(Eingabe!$B$31&gt;3,$M240&lt;=E$55),E$56,Q240)</f>
        <v>0.25456410256410256</v>
      </c>
      <c r="S240" s="35">
        <f>IF(AND(Eingabe!$B$31&gt;4,$M240&lt;=F$55),F$56,R240)</f>
        <v>0.25456410256410256</v>
      </c>
      <c r="T240" s="35">
        <f>IF(AND(Eingabe!$B$31&gt;5,$M240&lt;=G$55),G$56,S240)</f>
        <v>0.25456410256410256</v>
      </c>
    </row>
    <row r="241" spans="11:20" x14ac:dyDescent="0.25">
      <c r="K241" s="62">
        <v>2320</v>
      </c>
      <c r="L241" s="35">
        <f t="shared" si="24"/>
        <v>2320</v>
      </c>
      <c r="M241" s="64">
        <f t="shared" si="25"/>
        <v>0.26484018264840181</v>
      </c>
      <c r="N241" s="64">
        <f t="shared" si="26"/>
        <v>0.21845468547061353</v>
      </c>
      <c r="O241" s="35">
        <f t="shared" si="23"/>
        <v>0.25456410256410256</v>
      </c>
      <c r="P241" s="35">
        <f>IF(AND(Eingabe!$B$31&gt;1,$M241&lt;=C$55),C$56,O241)</f>
        <v>0.25456410256410256</v>
      </c>
      <c r="Q241" s="35">
        <f>IF(AND(Eingabe!$B$31&gt;2,$M241&lt;=D$55),D$56,P241)</f>
        <v>0.25456410256410256</v>
      </c>
      <c r="R241" s="35">
        <f>IF(AND(Eingabe!$B$31&gt;3,$M241&lt;=E$55),E$56,Q241)</f>
        <v>0.25456410256410256</v>
      </c>
      <c r="S241" s="35">
        <f>IF(AND(Eingabe!$B$31&gt;4,$M241&lt;=F$55),F$56,R241)</f>
        <v>0.25456410256410256</v>
      </c>
      <c r="T241" s="35">
        <f>IF(AND(Eingabe!$B$31&gt;5,$M241&lt;=G$55),G$56,S241)</f>
        <v>0.25456410256410256</v>
      </c>
    </row>
    <row r="242" spans="11:20" x14ac:dyDescent="0.25">
      <c r="K242" s="62">
        <v>2330</v>
      </c>
      <c r="L242" s="35">
        <f t="shared" si="24"/>
        <v>2330</v>
      </c>
      <c r="M242" s="64">
        <f t="shared" si="25"/>
        <v>0.26598173515981738</v>
      </c>
      <c r="N242" s="64">
        <f t="shared" si="26"/>
        <v>0.2179166619002314</v>
      </c>
      <c r="O242" s="35">
        <f t="shared" si="23"/>
        <v>0.25456410256410256</v>
      </c>
      <c r="P242" s="35">
        <f>IF(AND(Eingabe!$B$31&gt;1,$M242&lt;=C$55),C$56,O242)</f>
        <v>0.25456410256410256</v>
      </c>
      <c r="Q242" s="35">
        <f>IF(AND(Eingabe!$B$31&gt;2,$M242&lt;=D$55),D$56,P242)</f>
        <v>0.25456410256410256</v>
      </c>
      <c r="R242" s="35">
        <f>IF(AND(Eingabe!$B$31&gt;3,$M242&lt;=E$55),E$56,Q242)</f>
        <v>0.25456410256410256</v>
      </c>
      <c r="S242" s="35">
        <f>IF(AND(Eingabe!$B$31&gt;4,$M242&lt;=F$55),F$56,R242)</f>
        <v>0.25456410256410256</v>
      </c>
      <c r="T242" s="35">
        <f>IF(AND(Eingabe!$B$31&gt;5,$M242&lt;=G$55),G$56,S242)</f>
        <v>0.25456410256410256</v>
      </c>
    </row>
    <row r="243" spans="11:20" x14ac:dyDescent="0.25">
      <c r="K243" s="62">
        <v>2340</v>
      </c>
      <c r="L243" s="35">
        <f t="shared" si="24"/>
        <v>2340</v>
      </c>
      <c r="M243" s="64">
        <f t="shared" si="25"/>
        <v>0.26712328767123289</v>
      </c>
      <c r="N243" s="64">
        <f t="shared" si="26"/>
        <v>0.21738057450188741</v>
      </c>
      <c r="O243" s="35">
        <f t="shared" si="23"/>
        <v>0.25456410256410256</v>
      </c>
      <c r="P243" s="35">
        <f>IF(AND(Eingabe!$B$31&gt;1,$M243&lt;=C$55),C$56,O243)</f>
        <v>0.25456410256410256</v>
      </c>
      <c r="Q243" s="35">
        <f>IF(AND(Eingabe!$B$31&gt;2,$M243&lt;=D$55),D$56,P243)</f>
        <v>0.25456410256410256</v>
      </c>
      <c r="R243" s="35">
        <f>IF(AND(Eingabe!$B$31&gt;3,$M243&lt;=E$55),E$56,Q243)</f>
        <v>0.25456410256410256</v>
      </c>
      <c r="S243" s="35">
        <f>IF(AND(Eingabe!$B$31&gt;4,$M243&lt;=F$55),F$56,R243)</f>
        <v>0.25456410256410256</v>
      </c>
      <c r="T243" s="35">
        <f>IF(AND(Eingabe!$B$31&gt;5,$M243&lt;=G$55),G$56,S243)</f>
        <v>0.25456410256410256</v>
      </c>
    </row>
    <row r="244" spans="11:20" x14ac:dyDescent="0.25">
      <c r="K244" s="62">
        <v>2350</v>
      </c>
      <c r="L244" s="35">
        <f t="shared" si="24"/>
        <v>2350</v>
      </c>
      <c r="M244" s="64">
        <f t="shared" si="25"/>
        <v>0.2682648401826484</v>
      </c>
      <c r="N244" s="64">
        <f t="shared" si="26"/>
        <v>0.21684640807818212</v>
      </c>
      <c r="O244" s="35">
        <f t="shared" si="23"/>
        <v>0.25456410256410256</v>
      </c>
      <c r="P244" s="35">
        <f>IF(AND(Eingabe!$B$31&gt;1,$M244&lt;=C$55),C$56,O244)</f>
        <v>0.25456410256410256</v>
      </c>
      <c r="Q244" s="35">
        <f>IF(AND(Eingabe!$B$31&gt;2,$M244&lt;=D$55),D$56,P244)</f>
        <v>0.25456410256410256</v>
      </c>
      <c r="R244" s="35">
        <f>IF(AND(Eingabe!$B$31&gt;3,$M244&lt;=E$55),E$56,Q244)</f>
        <v>0.25456410256410256</v>
      </c>
      <c r="S244" s="35">
        <f>IF(AND(Eingabe!$B$31&gt;4,$M244&lt;=F$55),F$56,R244)</f>
        <v>0.25456410256410256</v>
      </c>
      <c r="T244" s="35">
        <f>IF(AND(Eingabe!$B$31&gt;5,$M244&lt;=G$55),G$56,S244)</f>
        <v>0.25456410256410256</v>
      </c>
    </row>
    <row r="245" spans="11:20" x14ac:dyDescent="0.25">
      <c r="K245" s="62">
        <v>2360</v>
      </c>
      <c r="L245" s="35">
        <f t="shared" si="24"/>
        <v>2360</v>
      </c>
      <c r="M245" s="64">
        <f t="shared" si="25"/>
        <v>0.26940639269406391</v>
      </c>
      <c r="N245" s="64">
        <f t="shared" si="26"/>
        <v>0.21631414761505152</v>
      </c>
      <c r="O245" s="35">
        <f t="shared" si="23"/>
        <v>0.25456410256410256</v>
      </c>
      <c r="P245" s="35">
        <f>IF(AND(Eingabe!$B$31&gt;1,$M245&lt;=C$55),C$56,O245)</f>
        <v>0.25456410256410256</v>
      </c>
      <c r="Q245" s="35">
        <f>IF(AND(Eingabe!$B$31&gt;2,$M245&lt;=D$55),D$56,P245)</f>
        <v>0.25456410256410256</v>
      </c>
      <c r="R245" s="35">
        <f>IF(AND(Eingabe!$B$31&gt;3,$M245&lt;=E$55),E$56,Q245)</f>
        <v>0.25456410256410256</v>
      </c>
      <c r="S245" s="35">
        <f>IF(AND(Eingabe!$B$31&gt;4,$M245&lt;=F$55),F$56,R245)</f>
        <v>0.25456410256410256</v>
      </c>
      <c r="T245" s="35">
        <f>IF(AND(Eingabe!$B$31&gt;5,$M245&lt;=G$55),G$56,S245)</f>
        <v>0.25456410256410256</v>
      </c>
    </row>
    <row r="246" spans="11:20" x14ac:dyDescent="0.25">
      <c r="K246" s="62">
        <v>2370</v>
      </c>
      <c r="L246" s="35">
        <f t="shared" si="24"/>
        <v>2370</v>
      </c>
      <c r="M246" s="64">
        <f t="shared" si="25"/>
        <v>0.27054794520547948</v>
      </c>
      <c r="N246" s="64">
        <f t="shared" si="26"/>
        <v>0.21578377827878958</v>
      </c>
      <c r="O246" s="35">
        <f t="shared" si="23"/>
        <v>0.25456410256410256</v>
      </c>
      <c r="P246" s="35">
        <f>IF(AND(Eingabe!$B$31&gt;1,$M246&lt;=C$55),C$56,O246)</f>
        <v>0.25456410256410256</v>
      </c>
      <c r="Q246" s="35">
        <f>IF(AND(Eingabe!$B$31&gt;2,$M246&lt;=D$55),D$56,P246)</f>
        <v>0.25456410256410256</v>
      </c>
      <c r="R246" s="35">
        <f>IF(AND(Eingabe!$B$31&gt;3,$M246&lt;=E$55),E$56,Q246)</f>
        <v>0.25456410256410256</v>
      </c>
      <c r="S246" s="35">
        <f>IF(AND(Eingabe!$B$31&gt;4,$M246&lt;=F$55),F$56,R246)</f>
        <v>0.25456410256410256</v>
      </c>
      <c r="T246" s="35">
        <f>IF(AND(Eingabe!$B$31&gt;5,$M246&lt;=G$55),G$56,S246)</f>
        <v>0.25456410256410256</v>
      </c>
    </row>
    <row r="247" spans="11:20" x14ac:dyDescent="0.25">
      <c r="K247" s="62">
        <v>2380</v>
      </c>
      <c r="L247" s="35">
        <f t="shared" si="24"/>
        <v>2380</v>
      </c>
      <c r="M247" s="64">
        <f t="shared" si="25"/>
        <v>0.27168949771689499</v>
      </c>
      <c r="N247" s="64">
        <f t="shared" si="26"/>
        <v>0.21525528541313166</v>
      </c>
      <c r="O247" s="35">
        <f t="shared" si="23"/>
        <v>0.25456410256410256</v>
      </c>
      <c r="P247" s="35">
        <f>IF(AND(Eingabe!$B$31&gt;1,$M247&lt;=C$55),C$56,O247)</f>
        <v>0.25456410256410256</v>
      </c>
      <c r="Q247" s="35">
        <f>IF(AND(Eingabe!$B$31&gt;2,$M247&lt;=D$55),D$56,P247)</f>
        <v>0.25456410256410256</v>
      </c>
      <c r="R247" s="35">
        <f>IF(AND(Eingabe!$B$31&gt;3,$M247&lt;=E$55),E$56,Q247)</f>
        <v>0.25456410256410256</v>
      </c>
      <c r="S247" s="35">
        <f>IF(AND(Eingabe!$B$31&gt;4,$M247&lt;=F$55),F$56,R247)</f>
        <v>0.25456410256410256</v>
      </c>
      <c r="T247" s="35">
        <f>IF(AND(Eingabe!$B$31&gt;5,$M247&lt;=G$55),G$56,S247)</f>
        <v>0.25456410256410256</v>
      </c>
    </row>
    <row r="248" spans="11:20" x14ac:dyDescent="0.25">
      <c r="K248" s="62">
        <v>2390</v>
      </c>
      <c r="L248" s="35">
        <f t="shared" si="24"/>
        <v>2390</v>
      </c>
      <c r="M248" s="64">
        <f t="shared" si="25"/>
        <v>0.2728310502283105</v>
      </c>
      <c r="N248" s="64">
        <f t="shared" si="26"/>
        <v>0.21472865453639522</v>
      </c>
      <c r="O248" s="35">
        <f t="shared" si="23"/>
        <v>0.25456410256410256</v>
      </c>
      <c r="P248" s="35">
        <f>IF(AND(Eingabe!$B$31&gt;1,$M248&lt;=C$55),C$56,O248)</f>
        <v>0.25456410256410256</v>
      </c>
      <c r="Q248" s="35">
        <f>IF(AND(Eingabe!$B$31&gt;2,$M248&lt;=D$55),D$56,P248)</f>
        <v>0.25456410256410256</v>
      </c>
      <c r="R248" s="35">
        <f>IF(AND(Eingabe!$B$31&gt;3,$M248&lt;=E$55),E$56,Q248)</f>
        <v>0.25456410256410256</v>
      </c>
      <c r="S248" s="35">
        <f>IF(AND(Eingabe!$B$31&gt;4,$M248&lt;=F$55),F$56,R248)</f>
        <v>0.25456410256410256</v>
      </c>
      <c r="T248" s="35">
        <f>IF(AND(Eingabe!$B$31&gt;5,$M248&lt;=G$55),G$56,S248)</f>
        <v>0.25456410256410256</v>
      </c>
    </row>
    <row r="249" spans="11:20" x14ac:dyDescent="0.25">
      <c r="K249" s="62">
        <v>2400</v>
      </c>
      <c r="L249" s="35">
        <f t="shared" si="24"/>
        <v>2400</v>
      </c>
      <c r="M249" s="64">
        <f t="shared" si="25"/>
        <v>0.27397260273972601</v>
      </c>
      <c r="N249" s="64">
        <f t="shared" si="26"/>
        <v>0.21420387133868113</v>
      </c>
      <c r="O249" s="35">
        <f t="shared" si="23"/>
        <v>0.25456410256410256</v>
      </c>
      <c r="P249" s="35">
        <f>IF(AND(Eingabe!$B$31&gt;1,$M249&lt;=C$55),C$56,O249)</f>
        <v>0.25456410256410256</v>
      </c>
      <c r="Q249" s="35">
        <f>IF(AND(Eingabe!$B$31&gt;2,$M249&lt;=D$55),D$56,P249)</f>
        <v>0.25456410256410256</v>
      </c>
      <c r="R249" s="35">
        <f>IF(AND(Eingabe!$B$31&gt;3,$M249&lt;=E$55),E$56,Q249)</f>
        <v>0.25456410256410256</v>
      </c>
      <c r="S249" s="35">
        <f>IF(AND(Eingabe!$B$31&gt;4,$M249&lt;=F$55),F$56,R249)</f>
        <v>0.25456410256410256</v>
      </c>
      <c r="T249" s="35">
        <f>IF(AND(Eingabe!$B$31&gt;5,$M249&lt;=G$55),G$56,S249)</f>
        <v>0.25456410256410256</v>
      </c>
    </row>
    <row r="250" spans="11:20" x14ac:dyDescent="0.25">
      <c r="K250" s="62">
        <v>2410</v>
      </c>
      <c r="L250" s="35">
        <f t="shared" si="24"/>
        <v>2410</v>
      </c>
      <c r="M250" s="64">
        <f t="shared" si="25"/>
        <v>0.27511415525114158</v>
      </c>
      <c r="N250" s="64">
        <f t="shared" si="26"/>
        <v>0.21368092167912911</v>
      </c>
      <c r="O250" s="35">
        <f t="shared" si="23"/>
        <v>0.25456410256410256</v>
      </c>
      <c r="P250" s="35">
        <f>IF(AND(Eingabe!$B$31&gt;1,$M250&lt;=C$55),C$56,O250)</f>
        <v>0.25456410256410256</v>
      </c>
      <c r="Q250" s="35">
        <f>IF(AND(Eingabe!$B$31&gt;2,$M250&lt;=D$55),D$56,P250)</f>
        <v>0.25456410256410256</v>
      </c>
      <c r="R250" s="35">
        <f>IF(AND(Eingabe!$B$31&gt;3,$M250&lt;=E$55),E$56,Q250)</f>
        <v>0.25456410256410256</v>
      </c>
      <c r="S250" s="35">
        <f>IF(AND(Eingabe!$B$31&gt;4,$M250&lt;=F$55),F$56,R250)</f>
        <v>0.25456410256410256</v>
      </c>
      <c r="T250" s="35">
        <f>IF(AND(Eingabe!$B$31&gt;5,$M250&lt;=G$55),G$56,S250)</f>
        <v>0.25456410256410256</v>
      </c>
    </row>
    <row r="251" spans="11:20" x14ac:dyDescent="0.25">
      <c r="K251" s="62">
        <v>2420</v>
      </c>
      <c r="L251" s="35">
        <f t="shared" si="24"/>
        <v>2420</v>
      </c>
      <c r="M251" s="64">
        <f t="shared" si="25"/>
        <v>0.27625570776255709</v>
      </c>
      <c r="N251" s="64">
        <f t="shared" si="26"/>
        <v>0.21315979158322962</v>
      </c>
      <c r="O251" s="35">
        <f t="shared" si="23"/>
        <v>0.25456410256410256</v>
      </c>
      <c r="P251" s="35">
        <f>IF(AND(Eingabe!$B$31&gt;1,$M251&lt;=C$55),C$56,O251)</f>
        <v>0.25456410256410256</v>
      </c>
      <c r="Q251" s="35">
        <f>IF(AND(Eingabe!$B$31&gt;2,$M251&lt;=D$55),D$56,P251)</f>
        <v>0.25456410256410256</v>
      </c>
      <c r="R251" s="35">
        <f>IF(AND(Eingabe!$B$31&gt;3,$M251&lt;=E$55),E$56,Q251)</f>
        <v>0.25456410256410256</v>
      </c>
      <c r="S251" s="35">
        <f>IF(AND(Eingabe!$B$31&gt;4,$M251&lt;=F$55),F$56,R251)</f>
        <v>0.25456410256410256</v>
      </c>
      <c r="T251" s="35">
        <f>IF(AND(Eingabe!$B$31&gt;5,$M251&lt;=G$55),G$56,S251)</f>
        <v>0.25456410256410256</v>
      </c>
    </row>
    <row r="252" spans="11:20" x14ac:dyDescent="0.25">
      <c r="K252" s="62">
        <v>2430</v>
      </c>
      <c r="L252" s="35">
        <f t="shared" si="24"/>
        <v>2430</v>
      </c>
      <c r="M252" s="64">
        <f t="shared" si="25"/>
        <v>0.2773972602739726</v>
      </c>
      <c r="N252" s="64">
        <f t="shared" si="26"/>
        <v>0.21264046724018759</v>
      </c>
      <c r="O252" s="35">
        <f t="shared" si="23"/>
        <v>0.25456410256410256</v>
      </c>
      <c r="P252" s="35">
        <f>IF(AND(Eingabe!$B$31&gt;1,$M252&lt;=C$55),C$56,O252)</f>
        <v>0.25456410256410256</v>
      </c>
      <c r="Q252" s="35">
        <f>IF(AND(Eingabe!$B$31&gt;2,$M252&lt;=D$55),D$56,P252)</f>
        <v>0.25456410256410256</v>
      </c>
      <c r="R252" s="35">
        <f>IF(AND(Eingabe!$B$31&gt;3,$M252&lt;=E$55),E$56,Q252)</f>
        <v>0.25456410256410256</v>
      </c>
      <c r="S252" s="35">
        <f>IF(AND(Eingabe!$B$31&gt;4,$M252&lt;=F$55),F$56,R252)</f>
        <v>0.25456410256410256</v>
      </c>
      <c r="T252" s="35">
        <f>IF(AND(Eingabe!$B$31&gt;5,$M252&lt;=G$55),G$56,S252)</f>
        <v>0.25456410256410256</v>
      </c>
    </row>
    <row r="253" spans="11:20" x14ac:dyDescent="0.25">
      <c r="K253" s="62">
        <v>2440</v>
      </c>
      <c r="L253" s="35">
        <f t="shared" si="24"/>
        <v>2440</v>
      </c>
      <c r="M253" s="64">
        <f t="shared" si="25"/>
        <v>0.27853881278538811</v>
      </c>
      <c r="N253" s="64">
        <f t="shared" si="26"/>
        <v>0.21212293500034141</v>
      </c>
      <c r="O253" s="35">
        <f t="shared" si="23"/>
        <v>0.25456410256410256</v>
      </c>
      <c r="P253" s="35">
        <f>IF(AND(Eingabe!$B$31&gt;1,$M253&lt;=C$55),C$56,O253)</f>
        <v>0.25456410256410256</v>
      </c>
      <c r="Q253" s="35">
        <f>IF(AND(Eingabe!$B$31&gt;2,$M253&lt;=D$55),D$56,P253)</f>
        <v>0.25456410256410256</v>
      </c>
      <c r="R253" s="35">
        <f>IF(AND(Eingabe!$B$31&gt;3,$M253&lt;=E$55),E$56,Q253)</f>
        <v>0.25456410256410256</v>
      </c>
      <c r="S253" s="35">
        <f>IF(AND(Eingabe!$B$31&gt;4,$M253&lt;=F$55),F$56,R253)</f>
        <v>0.25456410256410256</v>
      </c>
      <c r="T253" s="35">
        <f>IF(AND(Eingabe!$B$31&gt;5,$M253&lt;=G$55),G$56,S253)</f>
        <v>0.25456410256410256</v>
      </c>
    </row>
    <row r="254" spans="11:20" x14ac:dyDescent="0.25">
      <c r="K254" s="62">
        <v>2450</v>
      </c>
      <c r="L254" s="35">
        <f t="shared" si="24"/>
        <v>2450</v>
      </c>
      <c r="M254" s="64">
        <f t="shared" si="25"/>
        <v>0.27968036529680368</v>
      </c>
      <c r="N254" s="64">
        <f t="shared" si="26"/>
        <v>0.21160718137263013</v>
      </c>
      <c r="O254" s="35">
        <f t="shared" si="23"/>
        <v>0.25456410256410256</v>
      </c>
      <c r="P254" s="35">
        <f>IF(AND(Eingabe!$B$31&gt;1,$M254&lt;=C$55),C$56,O254)</f>
        <v>0.25456410256410256</v>
      </c>
      <c r="Q254" s="35">
        <f>IF(AND(Eingabe!$B$31&gt;2,$M254&lt;=D$55),D$56,P254)</f>
        <v>0.25456410256410256</v>
      </c>
      <c r="R254" s="35">
        <f>IF(AND(Eingabe!$B$31&gt;3,$M254&lt;=E$55),E$56,Q254)</f>
        <v>0.25456410256410256</v>
      </c>
      <c r="S254" s="35">
        <f>IF(AND(Eingabe!$B$31&gt;4,$M254&lt;=F$55),F$56,R254)</f>
        <v>0.25456410256410256</v>
      </c>
      <c r="T254" s="35">
        <f>IF(AND(Eingabe!$B$31&gt;5,$M254&lt;=G$55),G$56,S254)</f>
        <v>0.25456410256410256</v>
      </c>
    </row>
    <row r="255" spans="11:20" x14ac:dyDescent="0.25">
      <c r="K255" s="62">
        <v>2460</v>
      </c>
      <c r="L255" s="35">
        <f t="shared" si="24"/>
        <v>2460</v>
      </c>
      <c r="M255" s="64">
        <f t="shared" si="25"/>
        <v>0.28082191780821919</v>
      </c>
      <c r="N255" s="64">
        <f t="shared" si="26"/>
        <v>0.21109319302211249</v>
      </c>
      <c r="O255" s="35">
        <f t="shared" si="23"/>
        <v>0.25456410256410256</v>
      </c>
      <c r="P255" s="35">
        <f>IF(AND(Eingabe!$B$31&gt;1,$M255&lt;=C$55),C$56,O255)</f>
        <v>0.25456410256410256</v>
      </c>
      <c r="Q255" s="35">
        <f>IF(AND(Eingabe!$B$31&gt;2,$M255&lt;=D$55),D$56,P255)</f>
        <v>0.25456410256410256</v>
      </c>
      <c r="R255" s="35">
        <f>IF(AND(Eingabe!$B$31&gt;3,$M255&lt;=E$55),E$56,Q255)</f>
        <v>0.25456410256410256</v>
      </c>
      <c r="S255" s="35">
        <f>IF(AND(Eingabe!$B$31&gt;4,$M255&lt;=F$55),F$56,R255)</f>
        <v>0.25456410256410256</v>
      </c>
      <c r="T255" s="35">
        <f>IF(AND(Eingabe!$B$31&gt;5,$M255&lt;=G$55),G$56,S255)</f>
        <v>0.25456410256410256</v>
      </c>
    </row>
    <row r="256" spans="11:20" x14ac:dyDescent="0.25">
      <c r="K256" s="62">
        <v>2470</v>
      </c>
      <c r="L256" s="35">
        <f t="shared" si="24"/>
        <v>2470</v>
      </c>
      <c r="M256" s="64">
        <f t="shared" si="25"/>
        <v>0.2819634703196347</v>
      </c>
      <c r="N256" s="64">
        <f t="shared" si="26"/>
        <v>0.21058095676753386</v>
      </c>
      <c r="O256" s="35">
        <f t="shared" si="23"/>
        <v>0.25456410256410256</v>
      </c>
      <c r="P256" s="35">
        <f>IF(AND(Eingabe!$B$31&gt;1,$M256&lt;=C$55),C$56,O256)</f>
        <v>0.25456410256410256</v>
      </c>
      <c r="Q256" s="35">
        <f>IF(AND(Eingabe!$B$31&gt;2,$M256&lt;=D$55),D$56,P256)</f>
        <v>0.25456410256410256</v>
      </c>
      <c r="R256" s="35">
        <f>IF(AND(Eingabe!$B$31&gt;3,$M256&lt;=E$55),E$56,Q256)</f>
        <v>0.25456410256410256</v>
      </c>
      <c r="S256" s="35">
        <f>IF(AND(Eingabe!$B$31&gt;4,$M256&lt;=F$55),F$56,R256)</f>
        <v>0.25456410256410256</v>
      </c>
      <c r="T256" s="35">
        <f>IF(AND(Eingabe!$B$31&gt;5,$M256&lt;=G$55),G$56,S256)</f>
        <v>0.25456410256410256</v>
      </c>
    </row>
    <row r="257" spans="11:20" x14ac:dyDescent="0.25">
      <c r="K257" s="62">
        <v>2480</v>
      </c>
      <c r="L257" s="35">
        <f t="shared" si="24"/>
        <v>2480</v>
      </c>
      <c r="M257" s="64">
        <f t="shared" si="25"/>
        <v>0.28310502283105021</v>
      </c>
      <c r="N257" s="64">
        <f t="shared" si="26"/>
        <v>0.21007045957894066</v>
      </c>
      <c r="O257" s="35">
        <f t="shared" si="23"/>
        <v>0.25456410256410256</v>
      </c>
      <c r="P257" s="35">
        <f>IF(AND(Eingabe!$B$31&gt;1,$M257&lt;=C$55),C$56,O257)</f>
        <v>0.25456410256410256</v>
      </c>
      <c r="Q257" s="35">
        <f>IF(AND(Eingabe!$B$31&gt;2,$M257&lt;=D$55),D$56,P257)</f>
        <v>0.25456410256410256</v>
      </c>
      <c r="R257" s="35">
        <f>IF(AND(Eingabe!$B$31&gt;3,$M257&lt;=E$55),E$56,Q257)</f>
        <v>0.25456410256410256</v>
      </c>
      <c r="S257" s="35">
        <f>IF(AND(Eingabe!$B$31&gt;4,$M257&lt;=F$55),F$56,R257)</f>
        <v>0.25456410256410256</v>
      </c>
      <c r="T257" s="35">
        <f>IF(AND(Eingabe!$B$31&gt;5,$M257&lt;=G$55),G$56,S257)</f>
        <v>0.25456410256410256</v>
      </c>
    </row>
    <row r="258" spans="11:20" x14ac:dyDescent="0.25">
      <c r="K258" s="62">
        <v>2490</v>
      </c>
      <c r="L258" s="35">
        <f t="shared" si="24"/>
        <v>2490</v>
      </c>
      <c r="M258" s="64">
        <f t="shared" si="25"/>
        <v>0.28424657534246578</v>
      </c>
      <c r="N258" s="64">
        <f t="shared" si="26"/>
        <v>0.20956168857534252</v>
      </c>
      <c r="O258" s="35">
        <f t="shared" si="23"/>
        <v>0.25456410256410256</v>
      </c>
      <c r="P258" s="35">
        <f>IF(AND(Eingabe!$B$31&gt;1,$M258&lt;=C$55),C$56,O258)</f>
        <v>0.25456410256410256</v>
      </c>
      <c r="Q258" s="35">
        <f>IF(AND(Eingabe!$B$31&gt;2,$M258&lt;=D$55),D$56,P258)</f>
        <v>0.25456410256410256</v>
      </c>
      <c r="R258" s="35">
        <f>IF(AND(Eingabe!$B$31&gt;3,$M258&lt;=E$55),E$56,Q258)</f>
        <v>0.25456410256410256</v>
      </c>
      <c r="S258" s="35">
        <f>IF(AND(Eingabe!$B$31&gt;4,$M258&lt;=F$55),F$56,R258)</f>
        <v>0.25456410256410256</v>
      </c>
      <c r="T258" s="35">
        <f>IF(AND(Eingabe!$B$31&gt;5,$M258&lt;=G$55),G$56,S258)</f>
        <v>0.25456410256410256</v>
      </c>
    </row>
    <row r="259" spans="11:20" x14ac:dyDescent="0.25">
      <c r="K259" s="62">
        <v>2500</v>
      </c>
      <c r="L259" s="35">
        <f t="shared" si="24"/>
        <v>2500</v>
      </c>
      <c r="M259" s="64">
        <f t="shared" si="25"/>
        <v>0.28538812785388129</v>
      </c>
      <c r="N259" s="64">
        <f t="shared" si="26"/>
        <v>0.20905463102241795</v>
      </c>
      <c r="O259" s="35">
        <f t="shared" si="23"/>
        <v>0.25456410256410256</v>
      </c>
      <c r="P259" s="35">
        <f>IF(AND(Eingabe!$B$31&gt;1,$M259&lt;=C$55),C$56,O259)</f>
        <v>0.25456410256410256</v>
      </c>
      <c r="Q259" s="35">
        <f>IF(AND(Eingabe!$B$31&gt;2,$M259&lt;=D$55),D$56,P259)</f>
        <v>0.25456410256410256</v>
      </c>
      <c r="R259" s="35">
        <f>IF(AND(Eingabe!$B$31&gt;3,$M259&lt;=E$55),E$56,Q259)</f>
        <v>0.25456410256410256</v>
      </c>
      <c r="S259" s="35">
        <f>IF(AND(Eingabe!$B$31&gt;4,$M259&lt;=F$55),F$56,R259)</f>
        <v>0.25456410256410256</v>
      </c>
      <c r="T259" s="35">
        <f>IF(AND(Eingabe!$B$31&gt;5,$M259&lt;=G$55),G$56,S259)</f>
        <v>0.25456410256410256</v>
      </c>
    </row>
    <row r="260" spans="11:20" x14ac:dyDescent="0.25">
      <c r="K260" s="62">
        <v>2510</v>
      </c>
      <c r="L260" s="35">
        <f t="shared" si="24"/>
        <v>2510</v>
      </c>
      <c r="M260" s="64">
        <f t="shared" si="25"/>
        <v>0.2865296803652968</v>
      </c>
      <c r="N260" s="64">
        <f t="shared" si="26"/>
        <v>0.20854927433026549</v>
      </c>
      <c r="O260" s="35">
        <f t="shared" si="23"/>
        <v>0.25456410256410256</v>
      </c>
      <c r="P260" s="35">
        <f>IF(AND(Eingabe!$B$31&gt;1,$M260&lt;=C$55),C$56,O260)</f>
        <v>0.25456410256410256</v>
      </c>
      <c r="Q260" s="35">
        <f>IF(AND(Eingabe!$B$31&gt;2,$M260&lt;=D$55),D$56,P260)</f>
        <v>0.25456410256410256</v>
      </c>
      <c r="R260" s="35">
        <f>IF(AND(Eingabe!$B$31&gt;3,$M260&lt;=E$55),E$56,Q260)</f>
        <v>0.25456410256410256</v>
      </c>
      <c r="S260" s="35">
        <f>IF(AND(Eingabe!$B$31&gt;4,$M260&lt;=F$55),F$56,R260)</f>
        <v>0.25456410256410256</v>
      </c>
      <c r="T260" s="35">
        <f>IF(AND(Eingabe!$B$31&gt;5,$M260&lt;=G$55),G$56,S260)</f>
        <v>0.25456410256410256</v>
      </c>
    </row>
    <row r="261" spans="11:20" x14ac:dyDescent="0.25">
      <c r="K261" s="62">
        <v>2520</v>
      </c>
      <c r="L261" s="35">
        <f t="shared" si="24"/>
        <v>2520</v>
      </c>
      <c r="M261" s="64">
        <f t="shared" si="25"/>
        <v>0.28767123287671231</v>
      </c>
      <c r="N261" s="64">
        <f t="shared" si="26"/>
        <v>0.20804560605119815</v>
      </c>
      <c r="O261" s="35">
        <f t="shared" si="23"/>
        <v>0.25456410256410256</v>
      </c>
      <c r="P261" s="35">
        <f>IF(AND(Eingabe!$B$31&gt;1,$M261&lt;=C$55),C$56,O261)</f>
        <v>0.25456410256410256</v>
      </c>
      <c r="Q261" s="35">
        <f>IF(AND(Eingabe!$B$31&gt;2,$M261&lt;=D$55),D$56,P261)</f>
        <v>0.25456410256410256</v>
      </c>
      <c r="R261" s="35">
        <f>IF(AND(Eingabe!$B$31&gt;3,$M261&lt;=E$55),E$56,Q261)</f>
        <v>0.25456410256410256</v>
      </c>
      <c r="S261" s="35">
        <f>IF(AND(Eingabe!$B$31&gt;4,$M261&lt;=F$55),F$56,R261)</f>
        <v>0.25456410256410256</v>
      </c>
      <c r="T261" s="35">
        <f>IF(AND(Eingabe!$B$31&gt;5,$M261&lt;=G$55),G$56,S261)</f>
        <v>0.25456410256410256</v>
      </c>
    </row>
    <row r="262" spans="11:20" x14ac:dyDescent="0.25">
      <c r="K262" s="62">
        <v>2530</v>
      </c>
      <c r="L262" s="35">
        <f t="shared" si="24"/>
        <v>2530</v>
      </c>
      <c r="M262" s="64">
        <f t="shared" si="25"/>
        <v>0.28881278538812788</v>
      </c>
      <c r="N262" s="64">
        <f t="shared" si="26"/>
        <v>0.20754361387758002</v>
      </c>
      <c r="O262" s="35">
        <f t="shared" si="23"/>
        <v>0.25456410256410256</v>
      </c>
      <c r="P262" s="35">
        <f>IF(AND(Eingabe!$B$31&gt;1,$M262&lt;=C$55),C$56,O262)</f>
        <v>0.25456410256410256</v>
      </c>
      <c r="Q262" s="35">
        <f>IF(AND(Eingabe!$B$31&gt;2,$M262&lt;=D$55),D$56,P262)</f>
        <v>0.25456410256410256</v>
      </c>
      <c r="R262" s="35">
        <f>IF(AND(Eingabe!$B$31&gt;3,$M262&lt;=E$55),E$56,Q262)</f>
        <v>0.25456410256410256</v>
      </c>
      <c r="S262" s="35">
        <f>IF(AND(Eingabe!$B$31&gt;4,$M262&lt;=F$55),F$56,R262)</f>
        <v>0.25456410256410256</v>
      </c>
      <c r="T262" s="35">
        <f>IF(AND(Eingabe!$B$31&gt;5,$M262&lt;=G$55),G$56,S262)</f>
        <v>0.25456410256410256</v>
      </c>
    </row>
    <row r="263" spans="11:20" x14ac:dyDescent="0.25">
      <c r="K263" s="62">
        <v>2540</v>
      </c>
      <c r="L263" s="35">
        <f t="shared" si="24"/>
        <v>2540</v>
      </c>
      <c r="M263" s="64">
        <f t="shared" si="25"/>
        <v>0.28995433789954339</v>
      </c>
      <c r="N263" s="64">
        <f t="shared" si="26"/>
        <v>0.20704328563970342</v>
      </c>
      <c r="O263" s="35">
        <f t="shared" si="23"/>
        <v>0.25456410256410256</v>
      </c>
      <c r="P263" s="35">
        <f>IF(AND(Eingabe!$B$31&gt;1,$M263&lt;=C$55),C$56,O263)</f>
        <v>0.25456410256410256</v>
      </c>
      <c r="Q263" s="35">
        <f>IF(AND(Eingabe!$B$31&gt;2,$M263&lt;=D$55),D$56,P263)</f>
        <v>0.25456410256410256</v>
      </c>
      <c r="R263" s="35">
        <f>IF(AND(Eingabe!$B$31&gt;3,$M263&lt;=E$55),E$56,Q263)</f>
        <v>0.25456410256410256</v>
      </c>
      <c r="S263" s="35">
        <f>IF(AND(Eingabe!$B$31&gt;4,$M263&lt;=F$55),F$56,R263)</f>
        <v>0.25456410256410256</v>
      </c>
      <c r="T263" s="35">
        <f>IF(AND(Eingabe!$B$31&gt;5,$M263&lt;=G$55),G$56,S263)</f>
        <v>0.25456410256410256</v>
      </c>
    </row>
    <row r="264" spans="11:20" x14ac:dyDescent="0.25">
      <c r="K264" s="62">
        <v>2550</v>
      </c>
      <c r="L264" s="35">
        <f t="shared" si="24"/>
        <v>2550</v>
      </c>
      <c r="M264" s="64">
        <f t="shared" si="25"/>
        <v>0.2910958904109589</v>
      </c>
      <c r="N264" s="64">
        <f t="shared" si="26"/>
        <v>0.20654460930370799</v>
      </c>
      <c r="O264" s="35">
        <f t="shared" si="23"/>
        <v>0.25456410256410256</v>
      </c>
      <c r="P264" s="35">
        <f>IF(AND(Eingabe!$B$31&gt;1,$M264&lt;=C$55),C$56,O264)</f>
        <v>0.25456410256410256</v>
      </c>
      <c r="Q264" s="35">
        <f>IF(AND(Eingabe!$B$31&gt;2,$M264&lt;=D$55),D$56,P264)</f>
        <v>0.25456410256410256</v>
      </c>
      <c r="R264" s="35">
        <f>IF(AND(Eingabe!$B$31&gt;3,$M264&lt;=E$55),E$56,Q264)</f>
        <v>0.25456410256410256</v>
      </c>
      <c r="S264" s="35">
        <f>IF(AND(Eingabe!$B$31&gt;4,$M264&lt;=F$55),F$56,R264)</f>
        <v>0.25456410256410256</v>
      </c>
      <c r="T264" s="35">
        <f>IF(AND(Eingabe!$B$31&gt;5,$M264&lt;=G$55),G$56,S264)</f>
        <v>0.25456410256410256</v>
      </c>
    </row>
    <row r="265" spans="11:20" x14ac:dyDescent="0.25">
      <c r="K265" s="62">
        <v>2560</v>
      </c>
      <c r="L265" s="35">
        <f t="shared" si="24"/>
        <v>2560</v>
      </c>
      <c r="M265" s="64">
        <f t="shared" si="25"/>
        <v>0.29223744292237441</v>
      </c>
      <c r="N265" s="64">
        <f t="shared" si="26"/>
        <v>0.20604757296953757</v>
      </c>
      <c r="O265" s="35">
        <f t="shared" ref="O265:O328" si="27">IF(K265&lt;$B$51,$B$57,0)</f>
        <v>0.25456410256410256</v>
      </c>
      <c r="P265" s="35">
        <f>IF(AND(Eingabe!$B$31&gt;1,$M265&lt;=C$55),C$56,O265)</f>
        <v>0.25456410256410256</v>
      </c>
      <c r="Q265" s="35">
        <f>IF(AND(Eingabe!$B$31&gt;2,$M265&lt;=D$55),D$56,P265)</f>
        <v>0.25456410256410256</v>
      </c>
      <c r="R265" s="35">
        <f>IF(AND(Eingabe!$B$31&gt;3,$M265&lt;=E$55),E$56,Q265)</f>
        <v>0.25456410256410256</v>
      </c>
      <c r="S265" s="35">
        <f>IF(AND(Eingabe!$B$31&gt;4,$M265&lt;=F$55),F$56,R265)</f>
        <v>0.25456410256410256</v>
      </c>
      <c r="T265" s="35">
        <f>IF(AND(Eingabe!$B$31&gt;5,$M265&lt;=G$55),G$56,S265)</f>
        <v>0.25456410256410256</v>
      </c>
    </row>
    <row r="266" spans="11:20" x14ac:dyDescent="0.25">
      <c r="K266" s="62">
        <v>2570</v>
      </c>
      <c r="L266" s="35">
        <f t="shared" ref="L266:L329" si="28">IF(K266&gt;$B$10,$B$10,K266)</f>
        <v>2570</v>
      </c>
      <c r="M266" s="64">
        <f t="shared" ref="M266:M329" si="29">L266/$B$10</f>
        <v>0.29337899543378998</v>
      </c>
      <c r="N266" s="64">
        <f t="shared" ref="N266:N329" si="30">IF(M266=1,0,1-$G$11*M266^$G$10)</f>
        <v>0.20555216486893713</v>
      </c>
      <c r="O266" s="35">
        <f t="shared" si="27"/>
        <v>0.25456410256410256</v>
      </c>
      <c r="P266" s="35">
        <f>IF(AND(Eingabe!$B$31&gt;1,$M266&lt;=C$55),C$56,O266)</f>
        <v>0.25456410256410256</v>
      </c>
      <c r="Q266" s="35">
        <f>IF(AND(Eingabe!$B$31&gt;2,$M266&lt;=D$55),D$56,P266)</f>
        <v>0.25456410256410256</v>
      </c>
      <c r="R266" s="35">
        <f>IF(AND(Eingabe!$B$31&gt;3,$M266&lt;=E$55),E$56,Q266)</f>
        <v>0.25456410256410256</v>
      </c>
      <c r="S266" s="35">
        <f>IF(AND(Eingabe!$B$31&gt;4,$M266&lt;=F$55),F$56,R266)</f>
        <v>0.25456410256410256</v>
      </c>
      <c r="T266" s="35">
        <f>IF(AND(Eingabe!$B$31&gt;5,$M266&lt;=G$55),G$56,S266)</f>
        <v>0.25456410256410256</v>
      </c>
    </row>
    <row r="267" spans="11:20" x14ac:dyDescent="0.25">
      <c r="K267" s="62">
        <v>2580</v>
      </c>
      <c r="L267" s="35">
        <f t="shared" si="28"/>
        <v>2580</v>
      </c>
      <c r="M267" s="64">
        <f t="shared" si="29"/>
        <v>0.29452054794520549</v>
      </c>
      <c r="N267" s="64">
        <f t="shared" si="30"/>
        <v>0.20505837336348587</v>
      </c>
      <c r="O267" s="35">
        <f t="shared" si="27"/>
        <v>0.25456410256410256</v>
      </c>
      <c r="P267" s="35">
        <f>IF(AND(Eingabe!$B$31&gt;1,$M267&lt;=C$55),C$56,O267)</f>
        <v>0.25456410256410256</v>
      </c>
      <c r="Q267" s="35">
        <f>IF(AND(Eingabe!$B$31&gt;2,$M267&lt;=D$55),D$56,P267)</f>
        <v>0.25456410256410256</v>
      </c>
      <c r="R267" s="35">
        <f>IF(AND(Eingabe!$B$31&gt;3,$M267&lt;=E$55),E$56,Q267)</f>
        <v>0.25456410256410256</v>
      </c>
      <c r="S267" s="35">
        <f>IF(AND(Eingabe!$B$31&gt;4,$M267&lt;=F$55),F$56,R267)</f>
        <v>0.25456410256410256</v>
      </c>
      <c r="T267" s="35">
        <f>IF(AND(Eingabe!$B$31&gt;5,$M267&lt;=G$55),G$56,S267)</f>
        <v>0.25456410256410256</v>
      </c>
    </row>
    <row r="268" spans="11:20" x14ac:dyDescent="0.25">
      <c r="K268" s="62">
        <v>2590</v>
      </c>
      <c r="L268" s="35">
        <f t="shared" si="28"/>
        <v>2590</v>
      </c>
      <c r="M268" s="64">
        <f t="shared" si="29"/>
        <v>0.295662100456621</v>
      </c>
      <c r="N268" s="64">
        <f t="shared" si="30"/>
        <v>0.20456618694266882</v>
      </c>
      <c r="O268" s="35">
        <f t="shared" si="27"/>
        <v>0.25456410256410256</v>
      </c>
      <c r="P268" s="35">
        <f>IF(AND(Eingabe!$B$31&gt;1,$M268&lt;=C$55),C$56,O268)</f>
        <v>0.25456410256410256</v>
      </c>
      <c r="Q268" s="35">
        <f>IF(AND(Eingabe!$B$31&gt;2,$M268&lt;=D$55),D$56,P268)</f>
        <v>0.25456410256410256</v>
      </c>
      <c r="R268" s="35">
        <f>IF(AND(Eingabe!$B$31&gt;3,$M268&lt;=E$55),E$56,Q268)</f>
        <v>0.25456410256410256</v>
      </c>
      <c r="S268" s="35">
        <f>IF(AND(Eingabe!$B$31&gt;4,$M268&lt;=F$55),F$56,R268)</f>
        <v>0.25456410256410256</v>
      </c>
      <c r="T268" s="35">
        <f>IF(AND(Eingabe!$B$31&gt;5,$M268&lt;=G$55),G$56,S268)</f>
        <v>0.25456410256410256</v>
      </c>
    </row>
    <row r="269" spans="11:20" x14ac:dyDescent="0.25">
      <c r="K269" s="62">
        <v>2600</v>
      </c>
      <c r="L269" s="35">
        <f t="shared" si="28"/>
        <v>2600</v>
      </c>
      <c r="M269" s="64">
        <f t="shared" si="29"/>
        <v>0.29680365296803651</v>
      </c>
      <c r="N269" s="64">
        <f t="shared" si="30"/>
        <v>0.20407559422198251</v>
      </c>
      <c r="O269" s="35">
        <f t="shared" si="27"/>
        <v>0.25456410256410256</v>
      </c>
      <c r="P269" s="35">
        <f>IF(AND(Eingabe!$B$31&gt;1,$M269&lt;=C$55),C$56,O269)</f>
        <v>0.25456410256410256</v>
      </c>
      <c r="Q269" s="35">
        <f>IF(AND(Eingabe!$B$31&gt;2,$M269&lt;=D$55),D$56,P269)</f>
        <v>0.25456410256410256</v>
      </c>
      <c r="R269" s="35">
        <f>IF(AND(Eingabe!$B$31&gt;3,$M269&lt;=E$55),E$56,Q269)</f>
        <v>0.25456410256410256</v>
      </c>
      <c r="S269" s="35">
        <f>IF(AND(Eingabe!$B$31&gt;4,$M269&lt;=F$55),F$56,R269)</f>
        <v>0.25456410256410256</v>
      </c>
      <c r="T269" s="35">
        <f>IF(AND(Eingabe!$B$31&gt;5,$M269&lt;=G$55),G$56,S269)</f>
        <v>0.25456410256410256</v>
      </c>
    </row>
    <row r="270" spans="11:20" x14ac:dyDescent="0.25">
      <c r="K270" s="62">
        <v>2610</v>
      </c>
      <c r="L270" s="35">
        <f t="shared" si="28"/>
        <v>2610</v>
      </c>
      <c r="M270" s="64">
        <f t="shared" si="29"/>
        <v>0.29794520547945208</v>
      </c>
      <c r="N270" s="64">
        <f t="shared" si="30"/>
        <v>0.20358658394107798</v>
      </c>
      <c r="O270" s="35">
        <f t="shared" si="27"/>
        <v>0.25456410256410256</v>
      </c>
      <c r="P270" s="35">
        <f>IF(AND(Eingabe!$B$31&gt;1,$M270&lt;=C$55),C$56,O270)</f>
        <v>0.25456410256410256</v>
      </c>
      <c r="Q270" s="35">
        <f>IF(AND(Eingabe!$B$31&gt;2,$M270&lt;=D$55),D$56,P270)</f>
        <v>0.25456410256410256</v>
      </c>
      <c r="R270" s="35">
        <f>IF(AND(Eingabe!$B$31&gt;3,$M270&lt;=E$55),E$56,Q270)</f>
        <v>0.25456410256410256</v>
      </c>
      <c r="S270" s="35">
        <f>IF(AND(Eingabe!$B$31&gt;4,$M270&lt;=F$55),F$56,R270)</f>
        <v>0.25456410256410256</v>
      </c>
      <c r="T270" s="35">
        <f>IF(AND(Eingabe!$B$31&gt;5,$M270&lt;=G$55),G$56,S270)</f>
        <v>0.25456410256410256</v>
      </c>
    </row>
    <row r="271" spans="11:20" x14ac:dyDescent="0.25">
      <c r="K271" s="62">
        <v>2620</v>
      </c>
      <c r="L271" s="35">
        <f t="shared" si="28"/>
        <v>2620</v>
      </c>
      <c r="M271" s="64">
        <f t="shared" si="29"/>
        <v>0.29908675799086759</v>
      </c>
      <c r="N271" s="64">
        <f t="shared" si="30"/>
        <v>0.20309914496193593</v>
      </c>
      <c r="O271" s="35">
        <f t="shared" si="27"/>
        <v>0.25456410256410256</v>
      </c>
      <c r="P271" s="35">
        <f>IF(AND(Eingabe!$B$31&gt;1,$M271&lt;=C$55),C$56,O271)</f>
        <v>0.25456410256410256</v>
      </c>
      <c r="Q271" s="35">
        <f>IF(AND(Eingabe!$B$31&gt;2,$M271&lt;=D$55),D$56,P271)</f>
        <v>0.25456410256410256</v>
      </c>
      <c r="R271" s="35">
        <f>IF(AND(Eingabe!$B$31&gt;3,$M271&lt;=E$55),E$56,Q271)</f>
        <v>0.25456410256410256</v>
      </c>
      <c r="S271" s="35">
        <f>IF(AND(Eingabe!$B$31&gt;4,$M271&lt;=F$55),F$56,R271)</f>
        <v>0.25456410256410256</v>
      </c>
      <c r="T271" s="35">
        <f>IF(AND(Eingabe!$B$31&gt;5,$M271&lt;=G$55),G$56,S271)</f>
        <v>0.25456410256410256</v>
      </c>
    </row>
    <row r="272" spans="11:20" x14ac:dyDescent="0.25">
      <c r="K272" s="62">
        <v>2630</v>
      </c>
      <c r="L272" s="35">
        <f t="shared" si="28"/>
        <v>2630</v>
      </c>
      <c r="M272" s="64">
        <f t="shared" si="29"/>
        <v>0.3002283105022831</v>
      </c>
      <c r="N272" s="64">
        <f t="shared" si="30"/>
        <v>0.20261326626707765</v>
      </c>
      <c r="O272" s="35">
        <f t="shared" si="27"/>
        <v>0.25456410256410256</v>
      </c>
      <c r="P272" s="35">
        <f>IF(AND(Eingabe!$B$31&gt;1,$M272&lt;=C$55),C$56,O272)</f>
        <v>0.25456410256410256</v>
      </c>
      <c r="Q272" s="35">
        <f>IF(AND(Eingabe!$B$31&gt;2,$M272&lt;=D$55),D$56,P272)</f>
        <v>0.25456410256410256</v>
      </c>
      <c r="R272" s="35">
        <f>IF(AND(Eingabe!$B$31&gt;3,$M272&lt;=E$55),E$56,Q272)</f>
        <v>0.25456410256410256</v>
      </c>
      <c r="S272" s="35">
        <f>IF(AND(Eingabe!$B$31&gt;4,$M272&lt;=F$55),F$56,R272)</f>
        <v>0.25456410256410256</v>
      </c>
      <c r="T272" s="35">
        <f>IF(AND(Eingabe!$B$31&gt;5,$M272&lt;=G$55),G$56,S272)</f>
        <v>0.25456410256410256</v>
      </c>
    </row>
    <row r="273" spans="11:20" x14ac:dyDescent="0.25">
      <c r="K273" s="62">
        <v>2640</v>
      </c>
      <c r="L273" s="35">
        <f t="shared" si="28"/>
        <v>2640</v>
      </c>
      <c r="M273" s="64">
        <f t="shared" si="29"/>
        <v>0.30136986301369861</v>
      </c>
      <c r="N273" s="64">
        <f t="shared" si="30"/>
        <v>0.2021289369578072</v>
      </c>
      <c r="O273" s="35">
        <f t="shared" si="27"/>
        <v>0.25456410256410256</v>
      </c>
      <c r="P273" s="35">
        <f>IF(AND(Eingabe!$B$31&gt;1,$M273&lt;=C$55),C$56,O273)</f>
        <v>0.25456410256410256</v>
      </c>
      <c r="Q273" s="35">
        <f>IF(AND(Eingabe!$B$31&gt;2,$M273&lt;=D$55),D$56,P273)</f>
        <v>0.25456410256410256</v>
      </c>
      <c r="R273" s="35">
        <f>IF(AND(Eingabe!$B$31&gt;3,$M273&lt;=E$55),E$56,Q273)</f>
        <v>0.25456410256410256</v>
      </c>
      <c r="S273" s="35">
        <f>IF(AND(Eingabe!$B$31&gt;4,$M273&lt;=F$55),F$56,R273)</f>
        <v>0.25456410256410256</v>
      </c>
      <c r="T273" s="35">
        <f>IF(AND(Eingabe!$B$31&gt;5,$M273&lt;=G$55),G$56,S273)</f>
        <v>0.25456410256410256</v>
      </c>
    </row>
    <row r="274" spans="11:20" x14ac:dyDescent="0.25">
      <c r="K274" s="62">
        <v>2650</v>
      </c>
      <c r="L274" s="35">
        <f t="shared" si="28"/>
        <v>2650</v>
      </c>
      <c r="M274" s="64">
        <f t="shared" si="29"/>
        <v>0.30251141552511418</v>
      </c>
      <c r="N274" s="64">
        <f t="shared" si="30"/>
        <v>0.20164614625248656</v>
      </c>
      <c r="O274" s="35">
        <f t="shared" si="27"/>
        <v>0.25456410256410256</v>
      </c>
      <c r="P274" s="35">
        <f>IF(AND(Eingabe!$B$31&gt;1,$M274&lt;=C$55),C$56,O274)</f>
        <v>0.25456410256410256</v>
      </c>
      <c r="Q274" s="35">
        <f>IF(AND(Eingabe!$B$31&gt;2,$M274&lt;=D$55),D$56,P274)</f>
        <v>0.25456410256410256</v>
      </c>
      <c r="R274" s="35">
        <f>IF(AND(Eingabe!$B$31&gt;3,$M274&lt;=E$55),E$56,Q274)</f>
        <v>0.25456410256410256</v>
      </c>
      <c r="S274" s="35">
        <f>IF(AND(Eingabe!$B$31&gt;4,$M274&lt;=F$55),F$56,R274)</f>
        <v>0.25456410256410256</v>
      </c>
      <c r="T274" s="35">
        <f>IF(AND(Eingabe!$B$31&gt;5,$M274&lt;=G$55),G$56,S274)</f>
        <v>0.25456410256410256</v>
      </c>
    </row>
    <row r="275" spans="11:20" x14ac:dyDescent="0.25">
      <c r="K275" s="62">
        <v>2660</v>
      </c>
      <c r="L275" s="35">
        <f t="shared" si="28"/>
        <v>2660</v>
      </c>
      <c r="M275" s="64">
        <f t="shared" si="29"/>
        <v>0.30365296803652969</v>
      </c>
      <c r="N275" s="64">
        <f t="shared" si="30"/>
        <v>0.20116488348484207</v>
      </c>
      <c r="O275" s="35">
        <f t="shared" si="27"/>
        <v>0.25456410256410256</v>
      </c>
      <c r="P275" s="35">
        <f>IF(AND(Eingabe!$B$31&gt;1,$M275&lt;=C$55),C$56,O275)</f>
        <v>0.25456410256410256</v>
      </c>
      <c r="Q275" s="35">
        <f>IF(AND(Eingabe!$B$31&gt;2,$M275&lt;=D$55),D$56,P275)</f>
        <v>0.25456410256410256</v>
      </c>
      <c r="R275" s="35">
        <f>IF(AND(Eingabe!$B$31&gt;3,$M275&lt;=E$55),E$56,Q275)</f>
        <v>0.25456410256410256</v>
      </c>
      <c r="S275" s="35">
        <f>IF(AND(Eingabe!$B$31&gt;4,$M275&lt;=F$55),F$56,R275)</f>
        <v>0.25456410256410256</v>
      </c>
      <c r="T275" s="35">
        <f>IF(AND(Eingabe!$B$31&gt;5,$M275&lt;=G$55),G$56,S275)</f>
        <v>0.25456410256410256</v>
      </c>
    </row>
    <row r="276" spans="11:20" x14ac:dyDescent="0.25">
      <c r="K276" s="62">
        <v>2670</v>
      </c>
      <c r="L276" s="35">
        <f t="shared" si="28"/>
        <v>2670</v>
      </c>
      <c r="M276" s="64">
        <f t="shared" si="29"/>
        <v>0.3047945205479452</v>
      </c>
      <c r="N276" s="64">
        <f t="shared" si="30"/>
        <v>0.20068513810230171</v>
      </c>
      <c r="O276" s="35">
        <f t="shared" si="27"/>
        <v>0.25456410256410256</v>
      </c>
      <c r="P276" s="35">
        <f>IF(AND(Eingabe!$B$31&gt;1,$M276&lt;=C$55),C$56,O276)</f>
        <v>0.25456410256410256</v>
      </c>
      <c r="Q276" s="35">
        <f>IF(AND(Eingabe!$B$31&gt;2,$M276&lt;=D$55),D$56,P276)</f>
        <v>0.25456410256410256</v>
      </c>
      <c r="R276" s="35">
        <f>IF(AND(Eingabe!$B$31&gt;3,$M276&lt;=E$55),E$56,Q276)</f>
        <v>0.25456410256410256</v>
      </c>
      <c r="S276" s="35">
        <f>IF(AND(Eingabe!$B$31&gt;4,$M276&lt;=F$55),F$56,R276)</f>
        <v>0.25456410256410256</v>
      </c>
      <c r="T276" s="35">
        <f>IF(AND(Eingabe!$B$31&gt;5,$M276&lt;=G$55),G$56,S276)</f>
        <v>0.25456410256410256</v>
      </c>
    </row>
    <row r="277" spans="11:20" x14ac:dyDescent="0.25">
      <c r="K277" s="62">
        <v>2680</v>
      </c>
      <c r="L277" s="35">
        <f t="shared" si="28"/>
        <v>2680</v>
      </c>
      <c r="M277" s="64">
        <f t="shared" si="29"/>
        <v>0.30593607305936071</v>
      </c>
      <c r="N277" s="64">
        <f t="shared" si="30"/>
        <v>0.20020689966436245</v>
      </c>
      <c r="O277" s="35">
        <f t="shared" si="27"/>
        <v>0.25456410256410256</v>
      </c>
      <c r="P277" s="35">
        <f>IF(AND(Eingabe!$B$31&gt;1,$M277&lt;=C$55),C$56,O277)</f>
        <v>0.25456410256410256</v>
      </c>
      <c r="Q277" s="35">
        <f>IF(AND(Eingabe!$B$31&gt;2,$M277&lt;=D$55),D$56,P277)</f>
        <v>0.25456410256410256</v>
      </c>
      <c r="R277" s="35">
        <f>IF(AND(Eingabe!$B$31&gt;3,$M277&lt;=E$55),E$56,Q277)</f>
        <v>0.25456410256410256</v>
      </c>
      <c r="S277" s="35">
        <f>IF(AND(Eingabe!$B$31&gt;4,$M277&lt;=F$55),F$56,R277)</f>
        <v>0.25456410256410256</v>
      </c>
      <c r="T277" s="35">
        <f>IF(AND(Eingabe!$B$31&gt;5,$M277&lt;=G$55),G$56,S277)</f>
        <v>0.25456410256410256</v>
      </c>
    </row>
    <row r="278" spans="11:20" x14ac:dyDescent="0.25">
      <c r="K278" s="62">
        <v>2690</v>
      </c>
      <c r="L278" s="35">
        <f t="shared" si="28"/>
        <v>2690</v>
      </c>
      <c r="M278" s="64">
        <f t="shared" si="29"/>
        <v>0.30707762557077628</v>
      </c>
      <c r="N278" s="64">
        <f t="shared" si="30"/>
        <v>0.19973015784098669</v>
      </c>
      <c r="O278" s="35">
        <f t="shared" si="27"/>
        <v>0.25456410256410256</v>
      </c>
      <c r="P278" s="35">
        <f>IF(AND(Eingabe!$B$31&gt;1,$M278&lt;=C$55),C$56,O278)</f>
        <v>0.25456410256410256</v>
      </c>
      <c r="Q278" s="35">
        <f>IF(AND(Eingabe!$B$31&gt;2,$M278&lt;=D$55),D$56,P278)</f>
        <v>0.25456410256410256</v>
      </c>
      <c r="R278" s="35">
        <f>IF(AND(Eingabe!$B$31&gt;3,$M278&lt;=E$55),E$56,Q278)</f>
        <v>0.25456410256410256</v>
      </c>
      <c r="S278" s="35">
        <f>IF(AND(Eingabe!$B$31&gt;4,$M278&lt;=F$55),F$56,R278)</f>
        <v>0.25456410256410256</v>
      </c>
      <c r="T278" s="35">
        <f>IF(AND(Eingabe!$B$31&gt;5,$M278&lt;=G$55),G$56,S278)</f>
        <v>0.25456410256410256</v>
      </c>
    </row>
    <row r="279" spans="11:20" x14ac:dyDescent="0.25">
      <c r="K279" s="62">
        <v>2700</v>
      </c>
      <c r="L279" s="35">
        <f t="shared" si="28"/>
        <v>2700</v>
      </c>
      <c r="M279" s="64">
        <f t="shared" si="29"/>
        <v>0.30821917808219179</v>
      </c>
      <c r="N279" s="64">
        <f t="shared" si="30"/>
        <v>0.19925490241102828</v>
      </c>
      <c r="O279" s="35">
        <f t="shared" si="27"/>
        <v>0.25456410256410256</v>
      </c>
      <c r="P279" s="35">
        <f>IF(AND(Eingabe!$B$31&gt;1,$M279&lt;=C$55),C$56,O279)</f>
        <v>0.25456410256410256</v>
      </c>
      <c r="Q279" s="35">
        <f>IF(AND(Eingabe!$B$31&gt;2,$M279&lt;=D$55),D$56,P279)</f>
        <v>0.25456410256410256</v>
      </c>
      <c r="R279" s="35">
        <f>IF(AND(Eingabe!$B$31&gt;3,$M279&lt;=E$55),E$56,Q279)</f>
        <v>0.25456410256410256</v>
      </c>
      <c r="S279" s="35">
        <f>IF(AND(Eingabe!$B$31&gt;4,$M279&lt;=F$55),F$56,R279)</f>
        <v>0.25456410256410256</v>
      </c>
      <c r="T279" s="35">
        <f>IF(AND(Eingabe!$B$31&gt;5,$M279&lt;=G$55),G$56,S279)</f>
        <v>0.25456410256410256</v>
      </c>
    </row>
    <row r="280" spans="11:20" x14ac:dyDescent="0.25">
      <c r="K280" s="62">
        <v>2710</v>
      </c>
      <c r="L280" s="35">
        <f t="shared" si="28"/>
        <v>2710</v>
      </c>
      <c r="M280" s="64">
        <f t="shared" si="29"/>
        <v>0.3093607305936073</v>
      </c>
      <c r="N280" s="64">
        <f t="shared" si="30"/>
        <v>0.19878112326068553</v>
      </c>
      <c r="O280" s="35">
        <f t="shared" si="27"/>
        <v>0.25456410256410256</v>
      </c>
      <c r="P280" s="35">
        <f>IF(AND(Eingabe!$B$31&gt;1,$M280&lt;=C$55),C$56,O280)</f>
        <v>0.25456410256410256</v>
      </c>
      <c r="Q280" s="35">
        <f>IF(AND(Eingabe!$B$31&gt;2,$M280&lt;=D$55),D$56,P280)</f>
        <v>0.25456410256410256</v>
      </c>
      <c r="R280" s="35">
        <f>IF(AND(Eingabe!$B$31&gt;3,$M280&lt;=E$55),E$56,Q280)</f>
        <v>0.25456410256410256</v>
      </c>
      <c r="S280" s="35">
        <f>IF(AND(Eingabe!$B$31&gt;4,$M280&lt;=F$55),F$56,R280)</f>
        <v>0.25456410256410256</v>
      </c>
      <c r="T280" s="35">
        <f>IF(AND(Eingabe!$B$31&gt;5,$M280&lt;=G$55),G$56,S280)</f>
        <v>0.25456410256410256</v>
      </c>
    </row>
    <row r="281" spans="11:20" x14ac:dyDescent="0.25">
      <c r="K281" s="62">
        <v>2720</v>
      </c>
      <c r="L281" s="35">
        <f t="shared" si="28"/>
        <v>2720</v>
      </c>
      <c r="M281" s="64">
        <f t="shared" si="29"/>
        <v>0.31050228310502281</v>
      </c>
      <c r="N281" s="64">
        <f t="shared" si="30"/>
        <v>0.19830881038198334</v>
      </c>
      <c r="O281" s="35">
        <f t="shared" si="27"/>
        <v>0.25456410256410256</v>
      </c>
      <c r="P281" s="35">
        <f>IF(AND(Eingabe!$B$31&gt;1,$M281&lt;=C$55),C$56,O281)</f>
        <v>0.25456410256410256</v>
      </c>
      <c r="Q281" s="35">
        <f>IF(AND(Eingabe!$B$31&gt;2,$M281&lt;=D$55),D$56,P281)</f>
        <v>0.25456410256410256</v>
      </c>
      <c r="R281" s="35">
        <f>IF(AND(Eingabe!$B$31&gt;3,$M281&lt;=E$55),E$56,Q281)</f>
        <v>0.25456410256410256</v>
      </c>
      <c r="S281" s="35">
        <f>IF(AND(Eingabe!$B$31&gt;4,$M281&lt;=F$55),F$56,R281)</f>
        <v>0.25456410256410256</v>
      </c>
      <c r="T281" s="35">
        <f>IF(AND(Eingabe!$B$31&gt;5,$M281&lt;=G$55),G$56,S281)</f>
        <v>0.25456410256410256</v>
      </c>
    </row>
    <row r="282" spans="11:20" x14ac:dyDescent="0.25">
      <c r="K282" s="62">
        <v>2730</v>
      </c>
      <c r="L282" s="35">
        <f t="shared" si="28"/>
        <v>2730</v>
      </c>
      <c r="M282" s="64">
        <f t="shared" si="29"/>
        <v>0.31164383561643838</v>
      </c>
      <c r="N282" s="64">
        <f t="shared" si="30"/>
        <v>0.19783795387128056</v>
      </c>
      <c r="O282" s="35">
        <f t="shared" si="27"/>
        <v>0.25456410256410256</v>
      </c>
      <c r="P282" s="35">
        <f>IF(AND(Eingabe!$B$31&gt;1,$M282&lt;=C$55),C$56,O282)</f>
        <v>0.25456410256410256</v>
      </c>
      <c r="Q282" s="35">
        <f>IF(AND(Eingabe!$B$31&gt;2,$M282&lt;=D$55),D$56,P282)</f>
        <v>0.25456410256410256</v>
      </c>
      <c r="R282" s="35">
        <f>IF(AND(Eingabe!$B$31&gt;3,$M282&lt;=E$55),E$56,Q282)</f>
        <v>0.25456410256410256</v>
      </c>
      <c r="S282" s="35">
        <f>IF(AND(Eingabe!$B$31&gt;4,$M282&lt;=F$55),F$56,R282)</f>
        <v>0.25456410256410256</v>
      </c>
      <c r="T282" s="35">
        <f>IF(AND(Eingabe!$B$31&gt;5,$M282&lt;=G$55),G$56,S282)</f>
        <v>0.25456410256410256</v>
      </c>
    </row>
    <row r="283" spans="11:20" x14ac:dyDescent="0.25">
      <c r="K283" s="62">
        <v>2740</v>
      </c>
      <c r="L283" s="35">
        <f t="shared" si="28"/>
        <v>2740</v>
      </c>
      <c r="M283" s="64">
        <f t="shared" si="29"/>
        <v>0.31278538812785389</v>
      </c>
      <c r="N283" s="64">
        <f t="shared" si="30"/>
        <v>0.1973685439278059</v>
      </c>
      <c r="O283" s="35">
        <f t="shared" si="27"/>
        <v>0.25456410256410256</v>
      </c>
      <c r="P283" s="35">
        <f>IF(AND(Eingabe!$B$31&gt;1,$M283&lt;=C$55),C$56,O283)</f>
        <v>0.25456410256410256</v>
      </c>
      <c r="Q283" s="35">
        <f>IF(AND(Eingabe!$B$31&gt;2,$M283&lt;=D$55),D$56,P283)</f>
        <v>0.25456410256410256</v>
      </c>
      <c r="R283" s="35">
        <f>IF(AND(Eingabe!$B$31&gt;3,$M283&lt;=E$55),E$56,Q283)</f>
        <v>0.25456410256410256</v>
      </c>
      <c r="S283" s="35">
        <f>IF(AND(Eingabe!$B$31&gt;4,$M283&lt;=F$55),F$56,R283)</f>
        <v>0.25456410256410256</v>
      </c>
      <c r="T283" s="35">
        <f>IF(AND(Eingabe!$B$31&gt;5,$M283&lt;=G$55),G$56,S283)</f>
        <v>0.25456410256410256</v>
      </c>
    </row>
    <row r="284" spans="11:20" x14ac:dyDescent="0.25">
      <c r="K284" s="62">
        <v>2750</v>
      </c>
      <c r="L284" s="35">
        <f t="shared" si="28"/>
        <v>2750</v>
      </c>
      <c r="M284" s="64">
        <f t="shared" si="29"/>
        <v>0.3139269406392694</v>
      </c>
      <c r="N284" s="64">
        <f t="shared" si="30"/>
        <v>0.19690057085221724</v>
      </c>
      <c r="O284" s="35">
        <f t="shared" si="27"/>
        <v>0.25456410256410256</v>
      </c>
      <c r="P284" s="35">
        <f>IF(AND(Eingabe!$B$31&gt;1,$M284&lt;=C$55),C$56,O284)</f>
        <v>0.25456410256410256</v>
      </c>
      <c r="Q284" s="35">
        <f>IF(AND(Eingabe!$B$31&gt;2,$M284&lt;=D$55),D$56,P284)</f>
        <v>0.25456410256410256</v>
      </c>
      <c r="R284" s="35">
        <f>IF(AND(Eingabe!$B$31&gt;3,$M284&lt;=E$55),E$56,Q284)</f>
        <v>0.25456410256410256</v>
      </c>
      <c r="S284" s="35">
        <f>IF(AND(Eingabe!$B$31&gt;4,$M284&lt;=F$55),F$56,R284)</f>
        <v>0.25456410256410256</v>
      </c>
      <c r="T284" s="35">
        <f>IF(AND(Eingabe!$B$31&gt;5,$M284&lt;=G$55),G$56,S284)</f>
        <v>0.25456410256410256</v>
      </c>
    </row>
    <row r="285" spans="11:20" x14ac:dyDescent="0.25">
      <c r="K285" s="62">
        <v>2760</v>
      </c>
      <c r="L285" s="35">
        <f t="shared" si="28"/>
        <v>2760</v>
      </c>
      <c r="M285" s="64">
        <f t="shared" si="29"/>
        <v>0.31506849315068491</v>
      </c>
      <c r="N285" s="64">
        <f t="shared" si="30"/>
        <v>0.19643402504518803</v>
      </c>
      <c r="O285" s="35">
        <f t="shared" si="27"/>
        <v>0.25456410256410256</v>
      </c>
      <c r="P285" s="35">
        <f>IF(AND(Eingabe!$B$31&gt;1,$M285&lt;=C$55),C$56,O285)</f>
        <v>0.25456410256410256</v>
      </c>
      <c r="Q285" s="35">
        <f>IF(AND(Eingabe!$B$31&gt;2,$M285&lt;=D$55),D$56,P285)</f>
        <v>0.25456410256410256</v>
      </c>
      <c r="R285" s="35">
        <f>IF(AND(Eingabe!$B$31&gt;3,$M285&lt;=E$55),E$56,Q285)</f>
        <v>0.25456410256410256</v>
      </c>
      <c r="S285" s="35">
        <f>IF(AND(Eingabe!$B$31&gt;4,$M285&lt;=F$55),F$56,R285)</f>
        <v>0.25456410256410256</v>
      </c>
      <c r="T285" s="35">
        <f>IF(AND(Eingabe!$B$31&gt;5,$M285&lt;=G$55),G$56,S285)</f>
        <v>0.25456410256410256</v>
      </c>
    </row>
    <row r="286" spans="11:20" x14ac:dyDescent="0.25">
      <c r="K286" s="62">
        <v>2770</v>
      </c>
      <c r="L286" s="35">
        <f t="shared" si="28"/>
        <v>2770</v>
      </c>
      <c r="M286" s="64">
        <f t="shared" si="29"/>
        <v>0.31621004566210048</v>
      </c>
      <c r="N286" s="64">
        <f t="shared" si="30"/>
        <v>0.19596889700601761</v>
      </c>
      <c r="O286" s="35">
        <f t="shared" si="27"/>
        <v>0.25456410256410256</v>
      </c>
      <c r="P286" s="35">
        <f>IF(AND(Eingabe!$B$31&gt;1,$M286&lt;=C$55),C$56,O286)</f>
        <v>0.25456410256410256</v>
      </c>
      <c r="Q286" s="35">
        <f>IF(AND(Eingabe!$B$31&gt;2,$M286&lt;=D$55),D$56,P286)</f>
        <v>0.25456410256410256</v>
      </c>
      <c r="R286" s="35">
        <f>IF(AND(Eingabe!$B$31&gt;3,$M286&lt;=E$55),E$56,Q286)</f>
        <v>0.25456410256410256</v>
      </c>
      <c r="S286" s="35">
        <f>IF(AND(Eingabe!$B$31&gt;4,$M286&lt;=F$55),F$56,R286)</f>
        <v>0.25456410256410256</v>
      </c>
      <c r="T286" s="35">
        <f>IF(AND(Eingabe!$B$31&gt;5,$M286&lt;=G$55),G$56,S286)</f>
        <v>0.25456410256410256</v>
      </c>
    </row>
    <row r="287" spans="11:20" x14ac:dyDescent="0.25">
      <c r="K287" s="62">
        <v>2780</v>
      </c>
      <c r="L287" s="35">
        <f t="shared" si="28"/>
        <v>2780</v>
      </c>
      <c r="M287" s="64">
        <f t="shared" si="29"/>
        <v>0.31735159817351599</v>
      </c>
      <c r="N287" s="64">
        <f t="shared" si="30"/>
        <v>0.19550517733126682</v>
      </c>
      <c r="O287" s="35">
        <f t="shared" si="27"/>
        <v>0.25456410256410256</v>
      </c>
      <c r="P287" s="35">
        <f>IF(AND(Eingabe!$B$31&gt;1,$M287&lt;=C$55),C$56,O287)</f>
        <v>0.25456410256410256</v>
      </c>
      <c r="Q287" s="35">
        <f>IF(AND(Eingabe!$B$31&gt;2,$M287&lt;=D$55),D$56,P287)</f>
        <v>0.25456410256410256</v>
      </c>
      <c r="R287" s="35">
        <f>IF(AND(Eingabe!$B$31&gt;3,$M287&lt;=E$55),E$56,Q287)</f>
        <v>0.25456410256410256</v>
      </c>
      <c r="S287" s="35">
        <f>IF(AND(Eingabe!$B$31&gt;4,$M287&lt;=F$55),F$56,R287)</f>
        <v>0.25456410256410256</v>
      </c>
      <c r="T287" s="35">
        <f>IF(AND(Eingabe!$B$31&gt;5,$M287&lt;=G$55),G$56,S287)</f>
        <v>0.25456410256410256</v>
      </c>
    </row>
    <row r="288" spans="11:20" x14ac:dyDescent="0.25">
      <c r="K288" s="62">
        <v>2790</v>
      </c>
      <c r="L288" s="35">
        <f t="shared" si="28"/>
        <v>2790</v>
      </c>
      <c r="M288" s="64">
        <f t="shared" si="29"/>
        <v>0.3184931506849315</v>
      </c>
      <c r="N288" s="64">
        <f t="shared" si="30"/>
        <v>0.19504285671341537</v>
      </c>
      <c r="O288" s="35">
        <f t="shared" si="27"/>
        <v>0.25456410256410256</v>
      </c>
      <c r="P288" s="35">
        <f>IF(AND(Eingabe!$B$31&gt;1,$M288&lt;=C$55),C$56,O288)</f>
        <v>0.25456410256410256</v>
      </c>
      <c r="Q288" s="35">
        <f>IF(AND(Eingabe!$B$31&gt;2,$M288&lt;=D$55),D$56,P288)</f>
        <v>0.25456410256410256</v>
      </c>
      <c r="R288" s="35">
        <f>IF(AND(Eingabe!$B$31&gt;3,$M288&lt;=E$55),E$56,Q288)</f>
        <v>0.25456410256410256</v>
      </c>
      <c r="S288" s="35">
        <f>IF(AND(Eingabe!$B$31&gt;4,$M288&lt;=F$55),F$56,R288)</f>
        <v>0.25456410256410256</v>
      </c>
      <c r="T288" s="35">
        <f>IF(AND(Eingabe!$B$31&gt;5,$M288&lt;=G$55),G$56,S288)</f>
        <v>0.25456410256410256</v>
      </c>
    </row>
    <row r="289" spans="11:20" x14ac:dyDescent="0.25">
      <c r="K289" s="62">
        <v>2800</v>
      </c>
      <c r="L289" s="35">
        <f t="shared" si="28"/>
        <v>2800</v>
      </c>
      <c r="M289" s="64">
        <f t="shared" si="29"/>
        <v>0.31963470319634701</v>
      </c>
      <c r="N289" s="64">
        <f t="shared" si="30"/>
        <v>0.19458192593954438</v>
      </c>
      <c r="O289" s="35">
        <f t="shared" si="27"/>
        <v>0.25456410256410256</v>
      </c>
      <c r="P289" s="35">
        <f>IF(AND(Eingabe!$B$31&gt;1,$M289&lt;=C$55),C$56,O289)</f>
        <v>0.25456410256410256</v>
      </c>
      <c r="Q289" s="35">
        <f>IF(AND(Eingabe!$B$31&gt;2,$M289&lt;=D$55),D$56,P289)</f>
        <v>0.25456410256410256</v>
      </c>
      <c r="R289" s="35">
        <f>IF(AND(Eingabe!$B$31&gt;3,$M289&lt;=E$55),E$56,Q289)</f>
        <v>0.25456410256410256</v>
      </c>
      <c r="S289" s="35">
        <f>IF(AND(Eingabe!$B$31&gt;4,$M289&lt;=F$55),F$56,R289)</f>
        <v>0.25456410256410256</v>
      </c>
      <c r="T289" s="35">
        <f>IF(AND(Eingabe!$B$31&gt;5,$M289&lt;=G$55),G$56,S289)</f>
        <v>0.25456410256410256</v>
      </c>
    </row>
    <row r="290" spans="11:20" x14ac:dyDescent="0.25">
      <c r="K290" s="62">
        <v>2810</v>
      </c>
      <c r="L290" s="35">
        <f t="shared" si="28"/>
        <v>2810</v>
      </c>
      <c r="M290" s="64">
        <f t="shared" si="29"/>
        <v>0.32077625570776258</v>
      </c>
      <c r="N290" s="64">
        <f t="shared" si="30"/>
        <v>0.194122375890041</v>
      </c>
      <c r="O290" s="35">
        <f t="shared" si="27"/>
        <v>0.25456410256410256</v>
      </c>
      <c r="P290" s="35">
        <f>IF(AND(Eingabe!$B$31&gt;1,$M290&lt;=C$55),C$56,O290)</f>
        <v>0.25456410256410256</v>
      </c>
      <c r="Q290" s="35">
        <f>IF(AND(Eingabe!$B$31&gt;2,$M290&lt;=D$55),D$56,P290)</f>
        <v>0.25456410256410256</v>
      </c>
      <c r="R290" s="35">
        <f>IF(AND(Eingabe!$B$31&gt;3,$M290&lt;=E$55),E$56,Q290)</f>
        <v>0.25456410256410256</v>
      </c>
      <c r="S290" s="35">
        <f>IF(AND(Eingabe!$B$31&gt;4,$M290&lt;=F$55),F$56,R290)</f>
        <v>0.25456410256410256</v>
      </c>
      <c r="T290" s="35">
        <f>IF(AND(Eingabe!$B$31&gt;5,$M290&lt;=G$55),G$56,S290)</f>
        <v>0.25456410256410256</v>
      </c>
    </row>
    <row r="291" spans="11:20" x14ac:dyDescent="0.25">
      <c r="K291" s="62">
        <v>2820</v>
      </c>
      <c r="L291" s="35">
        <f t="shared" si="28"/>
        <v>2820</v>
      </c>
      <c r="M291" s="64">
        <f t="shared" si="29"/>
        <v>0.32191780821917809</v>
      </c>
      <c r="N291" s="64">
        <f t="shared" si="30"/>
        <v>0.19366419753732478</v>
      </c>
      <c r="O291" s="35">
        <f t="shared" si="27"/>
        <v>0.25456410256410256</v>
      </c>
      <c r="P291" s="35">
        <f>IF(AND(Eingabe!$B$31&gt;1,$M291&lt;=C$55),C$56,O291)</f>
        <v>0.25456410256410256</v>
      </c>
      <c r="Q291" s="35">
        <f>IF(AND(Eingabe!$B$31&gt;2,$M291&lt;=D$55),D$56,P291)</f>
        <v>0.25456410256410256</v>
      </c>
      <c r="R291" s="35">
        <f>IF(AND(Eingabe!$B$31&gt;3,$M291&lt;=E$55),E$56,Q291)</f>
        <v>0.25456410256410256</v>
      </c>
      <c r="S291" s="35">
        <f>IF(AND(Eingabe!$B$31&gt;4,$M291&lt;=F$55),F$56,R291)</f>
        <v>0.25456410256410256</v>
      </c>
      <c r="T291" s="35">
        <f>IF(AND(Eingabe!$B$31&gt;5,$M291&lt;=G$55),G$56,S291)</f>
        <v>0.25456410256410256</v>
      </c>
    </row>
    <row r="292" spans="11:20" x14ac:dyDescent="0.25">
      <c r="K292" s="62">
        <v>2830</v>
      </c>
      <c r="L292" s="35">
        <f t="shared" si="28"/>
        <v>2830</v>
      </c>
      <c r="M292" s="64">
        <f t="shared" si="29"/>
        <v>0.3230593607305936</v>
      </c>
      <c r="N292" s="64">
        <f t="shared" si="30"/>
        <v>0.19320738194459652</v>
      </c>
      <c r="O292" s="35">
        <f t="shared" si="27"/>
        <v>0.25456410256410256</v>
      </c>
      <c r="P292" s="35">
        <f>IF(AND(Eingabe!$B$31&gt;1,$M292&lt;=C$55),C$56,O292)</f>
        <v>0.25456410256410256</v>
      </c>
      <c r="Q292" s="35">
        <f>IF(AND(Eingabe!$B$31&gt;2,$M292&lt;=D$55),D$56,P292)</f>
        <v>0.25456410256410256</v>
      </c>
      <c r="R292" s="35">
        <f>IF(AND(Eingabe!$B$31&gt;3,$M292&lt;=E$55),E$56,Q292)</f>
        <v>0.25456410256410256</v>
      </c>
      <c r="S292" s="35">
        <f>IF(AND(Eingabe!$B$31&gt;4,$M292&lt;=F$55),F$56,R292)</f>
        <v>0.25456410256410256</v>
      </c>
      <c r="T292" s="35">
        <f>IF(AND(Eingabe!$B$31&gt;5,$M292&lt;=G$55),G$56,S292)</f>
        <v>0.25456410256410256</v>
      </c>
    </row>
    <row r="293" spans="11:20" x14ac:dyDescent="0.25">
      <c r="K293" s="62">
        <v>2840</v>
      </c>
      <c r="L293" s="35">
        <f t="shared" si="28"/>
        <v>2840</v>
      </c>
      <c r="M293" s="64">
        <f t="shared" si="29"/>
        <v>0.32420091324200911</v>
      </c>
      <c r="N293" s="64">
        <f t="shared" si="30"/>
        <v>0.19275192026460863</v>
      </c>
      <c r="O293" s="35">
        <f t="shared" si="27"/>
        <v>0.25456410256410256</v>
      </c>
      <c r="P293" s="35">
        <f>IF(AND(Eingabe!$B$31&gt;1,$M293&lt;=C$55),C$56,O293)</f>
        <v>0.25456410256410256</v>
      </c>
      <c r="Q293" s="35">
        <f>IF(AND(Eingabe!$B$31&gt;2,$M293&lt;=D$55),D$56,P293)</f>
        <v>0.25456410256410256</v>
      </c>
      <c r="R293" s="35">
        <f>IF(AND(Eingabe!$B$31&gt;3,$M293&lt;=E$55),E$56,Q293)</f>
        <v>0.25456410256410256</v>
      </c>
      <c r="S293" s="35">
        <f>IF(AND(Eingabe!$B$31&gt;4,$M293&lt;=F$55),F$56,R293)</f>
        <v>0.25456410256410256</v>
      </c>
      <c r="T293" s="35">
        <f>IF(AND(Eingabe!$B$31&gt;5,$M293&lt;=G$55),G$56,S293)</f>
        <v>0.25456410256410256</v>
      </c>
    </row>
    <row r="294" spans="11:20" x14ac:dyDescent="0.25">
      <c r="K294" s="62">
        <v>2850</v>
      </c>
      <c r="L294" s="35">
        <f t="shared" si="28"/>
        <v>2850</v>
      </c>
      <c r="M294" s="64">
        <f t="shared" si="29"/>
        <v>0.32534246575342468</v>
      </c>
      <c r="N294" s="64">
        <f t="shared" si="30"/>
        <v>0.19229780373845529</v>
      </c>
      <c r="O294" s="35">
        <f t="shared" si="27"/>
        <v>0.25456410256410256</v>
      </c>
      <c r="P294" s="35">
        <f>IF(AND(Eingabe!$B$31&gt;1,$M294&lt;=C$55),C$56,O294)</f>
        <v>0.25456410256410256</v>
      </c>
      <c r="Q294" s="35">
        <f>IF(AND(Eingabe!$B$31&gt;2,$M294&lt;=D$55),D$56,P294)</f>
        <v>0.25456410256410256</v>
      </c>
      <c r="R294" s="35">
        <f>IF(AND(Eingabe!$B$31&gt;3,$M294&lt;=E$55),E$56,Q294)</f>
        <v>0.25456410256410256</v>
      </c>
      <c r="S294" s="35">
        <f>IF(AND(Eingabe!$B$31&gt;4,$M294&lt;=F$55),F$56,R294)</f>
        <v>0.25456410256410256</v>
      </c>
      <c r="T294" s="35">
        <f>IF(AND(Eingabe!$B$31&gt;5,$M294&lt;=G$55),G$56,S294)</f>
        <v>0.25456410256410256</v>
      </c>
    </row>
    <row r="295" spans="11:20" x14ac:dyDescent="0.25">
      <c r="K295" s="62">
        <v>2860</v>
      </c>
      <c r="L295" s="35">
        <f t="shared" si="28"/>
        <v>2860</v>
      </c>
      <c r="M295" s="64">
        <f t="shared" si="29"/>
        <v>0.32648401826484019</v>
      </c>
      <c r="N295" s="64">
        <f t="shared" si="30"/>
        <v>0.19184502369438461</v>
      </c>
      <c r="O295" s="35">
        <f t="shared" si="27"/>
        <v>0.25456410256410256</v>
      </c>
      <c r="P295" s="35">
        <f>IF(AND(Eingabe!$B$31&gt;1,$M295&lt;=C$55),C$56,O295)</f>
        <v>0.25456410256410256</v>
      </c>
      <c r="Q295" s="35">
        <f>IF(AND(Eingabe!$B$31&gt;2,$M295&lt;=D$55),D$56,P295)</f>
        <v>0.25456410256410256</v>
      </c>
      <c r="R295" s="35">
        <f>IF(AND(Eingabe!$B$31&gt;3,$M295&lt;=E$55),E$56,Q295)</f>
        <v>0.25456410256410256</v>
      </c>
      <c r="S295" s="35">
        <f>IF(AND(Eingabe!$B$31&gt;4,$M295&lt;=F$55),F$56,R295)</f>
        <v>0.25456410256410256</v>
      </c>
      <c r="T295" s="35">
        <f>IF(AND(Eingabe!$B$31&gt;5,$M295&lt;=G$55),G$56,S295)</f>
        <v>0.25456410256410256</v>
      </c>
    </row>
    <row r="296" spans="11:20" x14ac:dyDescent="0.25">
      <c r="K296" s="62">
        <v>2870</v>
      </c>
      <c r="L296" s="35">
        <f t="shared" si="28"/>
        <v>2870</v>
      </c>
      <c r="M296" s="64">
        <f t="shared" si="29"/>
        <v>0.3276255707762557</v>
      </c>
      <c r="N296" s="64">
        <f t="shared" si="30"/>
        <v>0.19139357154663017</v>
      </c>
      <c r="O296" s="35">
        <f t="shared" si="27"/>
        <v>0.25456410256410256</v>
      </c>
      <c r="P296" s="35">
        <f>IF(AND(Eingabe!$B$31&gt;1,$M296&lt;=C$55),C$56,O296)</f>
        <v>0.25456410256410256</v>
      </c>
      <c r="Q296" s="35">
        <f>IF(AND(Eingabe!$B$31&gt;2,$M296&lt;=D$55),D$56,P296)</f>
        <v>0.25456410256410256</v>
      </c>
      <c r="R296" s="35">
        <f>IF(AND(Eingabe!$B$31&gt;3,$M296&lt;=E$55),E$56,Q296)</f>
        <v>0.25456410256410256</v>
      </c>
      <c r="S296" s="35">
        <f>IF(AND(Eingabe!$B$31&gt;4,$M296&lt;=F$55),F$56,R296)</f>
        <v>0.25456410256410256</v>
      </c>
      <c r="T296" s="35">
        <f>IF(AND(Eingabe!$B$31&gt;5,$M296&lt;=G$55),G$56,S296)</f>
        <v>0.25456410256410256</v>
      </c>
    </row>
    <row r="297" spans="11:20" x14ac:dyDescent="0.25">
      <c r="K297" s="62">
        <v>2880</v>
      </c>
      <c r="L297" s="35">
        <f t="shared" si="28"/>
        <v>2880</v>
      </c>
      <c r="M297" s="64">
        <f t="shared" si="29"/>
        <v>0.32876712328767121</v>
      </c>
      <c r="N297" s="64">
        <f t="shared" si="30"/>
        <v>0.19094343879426157</v>
      </c>
      <c r="O297" s="35">
        <f t="shared" si="27"/>
        <v>0.25456410256410256</v>
      </c>
      <c r="P297" s="35">
        <f>IF(AND(Eingabe!$B$31&gt;1,$M297&lt;=C$55),C$56,O297)</f>
        <v>0.25456410256410256</v>
      </c>
      <c r="Q297" s="35">
        <f>IF(AND(Eingabe!$B$31&gt;2,$M297&lt;=D$55),D$56,P297)</f>
        <v>0.25456410256410256</v>
      </c>
      <c r="R297" s="35">
        <f>IF(AND(Eingabe!$B$31&gt;3,$M297&lt;=E$55),E$56,Q297)</f>
        <v>0.25456410256410256</v>
      </c>
      <c r="S297" s="35">
        <f>IF(AND(Eingabe!$B$31&gt;4,$M297&lt;=F$55),F$56,R297)</f>
        <v>0.25456410256410256</v>
      </c>
      <c r="T297" s="35">
        <f>IF(AND(Eingabe!$B$31&gt;5,$M297&lt;=G$55),G$56,S297)</f>
        <v>0.25456410256410256</v>
      </c>
    </row>
    <row r="298" spans="11:20" x14ac:dyDescent="0.25">
      <c r="K298" s="62">
        <v>2890</v>
      </c>
      <c r="L298" s="35">
        <f t="shared" si="28"/>
        <v>2890</v>
      </c>
      <c r="M298" s="64">
        <f t="shared" si="29"/>
        <v>0.32990867579908678</v>
      </c>
      <c r="N298" s="64">
        <f t="shared" si="30"/>
        <v>0.19049461702005555</v>
      </c>
      <c r="O298" s="35">
        <f t="shared" si="27"/>
        <v>0.25456410256410256</v>
      </c>
      <c r="P298" s="35">
        <f>IF(AND(Eingabe!$B$31&gt;1,$M298&lt;=C$55),C$56,O298)</f>
        <v>0.25456410256410256</v>
      </c>
      <c r="Q298" s="35">
        <f>IF(AND(Eingabe!$B$31&gt;2,$M298&lt;=D$55),D$56,P298)</f>
        <v>0.25456410256410256</v>
      </c>
      <c r="R298" s="35">
        <f>IF(AND(Eingabe!$B$31&gt;3,$M298&lt;=E$55),E$56,Q298)</f>
        <v>0.25456410256410256</v>
      </c>
      <c r="S298" s="35">
        <f>IF(AND(Eingabe!$B$31&gt;4,$M298&lt;=F$55),F$56,R298)</f>
        <v>0.25456410256410256</v>
      </c>
      <c r="T298" s="35">
        <f>IF(AND(Eingabe!$B$31&gt;5,$M298&lt;=G$55),G$56,S298)</f>
        <v>0.25456410256410256</v>
      </c>
    </row>
    <row r="299" spans="11:20" x14ac:dyDescent="0.25">
      <c r="K299" s="62">
        <v>2900</v>
      </c>
      <c r="L299" s="35">
        <f t="shared" si="28"/>
        <v>2900</v>
      </c>
      <c r="M299" s="64">
        <f t="shared" si="29"/>
        <v>0.33105022831050229</v>
      </c>
      <c r="N299" s="64">
        <f t="shared" si="30"/>
        <v>0.19004709788938501</v>
      </c>
      <c r="O299" s="35">
        <f t="shared" si="27"/>
        <v>0.25456410256410256</v>
      </c>
      <c r="P299" s="35">
        <f>IF(AND(Eingabe!$B$31&gt;1,$M299&lt;=C$55),C$56,O299)</f>
        <v>0.25456410256410256</v>
      </c>
      <c r="Q299" s="35">
        <f>IF(AND(Eingabe!$B$31&gt;2,$M299&lt;=D$55),D$56,P299)</f>
        <v>0.25456410256410256</v>
      </c>
      <c r="R299" s="35">
        <f>IF(AND(Eingabe!$B$31&gt;3,$M299&lt;=E$55),E$56,Q299)</f>
        <v>0.25456410256410256</v>
      </c>
      <c r="S299" s="35">
        <f>IF(AND(Eingabe!$B$31&gt;4,$M299&lt;=F$55),F$56,R299)</f>
        <v>0.25456410256410256</v>
      </c>
      <c r="T299" s="35">
        <f>IF(AND(Eingabe!$B$31&gt;5,$M299&lt;=G$55),G$56,S299)</f>
        <v>0.25456410256410256</v>
      </c>
    </row>
    <row r="300" spans="11:20" x14ac:dyDescent="0.25">
      <c r="K300" s="62">
        <v>2910</v>
      </c>
      <c r="L300" s="35">
        <f t="shared" si="28"/>
        <v>2910</v>
      </c>
      <c r="M300" s="64">
        <f t="shared" si="29"/>
        <v>0.3321917808219178</v>
      </c>
      <c r="N300" s="64">
        <f t="shared" si="30"/>
        <v>0.1896008731491271</v>
      </c>
      <c r="O300" s="35">
        <f t="shared" si="27"/>
        <v>0.25456410256410256</v>
      </c>
      <c r="P300" s="35">
        <f>IF(AND(Eingabe!$B$31&gt;1,$M300&lt;=C$55),C$56,O300)</f>
        <v>0.25456410256410256</v>
      </c>
      <c r="Q300" s="35">
        <f>IF(AND(Eingabe!$B$31&gt;2,$M300&lt;=D$55),D$56,P300)</f>
        <v>0.25456410256410256</v>
      </c>
      <c r="R300" s="35">
        <f>IF(AND(Eingabe!$B$31&gt;3,$M300&lt;=E$55),E$56,Q300)</f>
        <v>0.25456410256410256</v>
      </c>
      <c r="S300" s="35">
        <f>IF(AND(Eingabe!$B$31&gt;4,$M300&lt;=F$55),F$56,R300)</f>
        <v>0.25456410256410256</v>
      </c>
      <c r="T300" s="35">
        <f>IF(AND(Eingabe!$B$31&gt;5,$M300&lt;=G$55),G$56,S300)</f>
        <v>0.25456410256410256</v>
      </c>
    </row>
    <row r="301" spans="11:20" x14ac:dyDescent="0.25">
      <c r="K301" s="62">
        <v>2920</v>
      </c>
      <c r="L301" s="35">
        <f t="shared" si="28"/>
        <v>2920</v>
      </c>
      <c r="M301" s="64">
        <f t="shared" si="29"/>
        <v>0.33333333333333331</v>
      </c>
      <c r="N301" s="64">
        <f t="shared" si="30"/>
        <v>0.18915593462658953</v>
      </c>
      <c r="O301" s="35">
        <f t="shared" si="27"/>
        <v>0.25456410256410256</v>
      </c>
      <c r="P301" s="35">
        <f>IF(AND(Eingabe!$B$31&gt;1,$M301&lt;=C$55),C$56,O301)</f>
        <v>0.25456410256410256</v>
      </c>
      <c r="Q301" s="35">
        <f>IF(AND(Eingabe!$B$31&gt;2,$M301&lt;=D$55),D$56,P301)</f>
        <v>0.25456410256410256</v>
      </c>
      <c r="R301" s="35">
        <f>IF(AND(Eingabe!$B$31&gt;3,$M301&lt;=E$55),E$56,Q301)</f>
        <v>0.25456410256410256</v>
      </c>
      <c r="S301" s="35">
        <f>IF(AND(Eingabe!$B$31&gt;4,$M301&lt;=F$55),F$56,R301)</f>
        <v>0.25456410256410256</v>
      </c>
      <c r="T301" s="35">
        <f>IF(AND(Eingabe!$B$31&gt;5,$M301&lt;=G$55),G$56,S301)</f>
        <v>0.25456410256410256</v>
      </c>
    </row>
    <row r="302" spans="11:20" x14ac:dyDescent="0.25">
      <c r="K302" s="62">
        <v>2930</v>
      </c>
      <c r="L302" s="35">
        <f t="shared" si="28"/>
        <v>2930</v>
      </c>
      <c r="M302" s="64">
        <f t="shared" si="29"/>
        <v>0.33447488584474888</v>
      </c>
      <c r="N302" s="64">
        <f t="shared" si="30"/>
        <v>0.18871227422845327</v>
      </c>
      <c r="O302" s="35">
        <f t="shared" si="27"/>
        <v>0.25456410256410256</v>
      </c>
      <c r="P302" s="35">
        <f>IF(AND(Eingabe!$B$31&gt;1,$M302&lt;=C$55),C$56,O302)</f>
        <v>0.25456410256410256</v>
      </c>
      <c r="Q302" s="35">
        <f>IF(AND(Eingabe!$B$31&gt;2,$M302&lt;=D$55),D$56,P302)</f>
        <v>0.25456410256410256</v>
      </c>
      <c r="R302" s="35">
        <f>IF(AND(Eingabe!$B$31&gt;3,$M302&lt;=E$55),E$56,Q302)</f>
        <v>0.25456410256410256</v>
      </c>
      <c r="S302" s="35">
        <f>IF(AND(Eingabe!$B$31&gt;4,$M302&lt;=F$55),F$56,R302)</f>
        <v>0.25456410256410256</v>
      </c>
      <c r="T302" s="35">
        <f>IF(AND(Eingabe!$B$31&gt;5,$M302&lt;=G$55),G$56,S302)</f>
        <v>0.25456410256410256</v>
      </c>
    </row>
    <row r="303" spans="11:20" x14ac:dyDescent="0.25">
      <c r="K303" s="62">
        <v>2940</v>
      </c>
      <c r="L303" s="35">
        <f t="shared" si="28"/>
        <v>2940</v>
      </c>
      <c r="M303" s="64">
        <f t="shared" si="29"/>
        <v>0.33561643835616439</v>
      </c>
      <c r="N303" s="64">
        <f t="shared" si="30"/>
        <v>0.18826988393973509</v>
      </c>
      <c r="O303" s="35">
        <f t="shared" si="27"/>
        <v>0.25456410256410256</v>
      </c>
      <c r="P303" s="35">
        <f>IF(AND(Eingabe!$B$31&gt;1,$M303&lt;=C$55),C$56,O303)</f>
        <v>0.25456410256410256</v>
      </c>
      <c r="Q303" s="35">
        <f>IF(AND(Eingabe!$B$31&gt;2,$M303&lt;=D$55),D$56,P303)</f>
        <v>0.25456410256410256</v>
      </c>
      <c r="R303" s="35">
        <f>IF(AND(Eingabe!$B$31&gt;3,$M303&lt;=E$55),E$56,Q303)</f>
        <v>0.25456410256410256</v>
      </c>
      <c r="S303" s="35">
        <f>IF(AND(Eingabe!$B$31&gt;4,$M303&lt;=F$55),F$56,R303)</f>
        <v>0.25456410256410256</v>
      </c>
      <c r="T303" s="35">
        <f>IF(AND(Eingabe!$B$31&gt;5,$M303&lt;=G$55),G$56,S303)</f>
        <v>0.25456410256410256</v>
      </c>
    </row>
    <row r="304" spans="11:20" x14ac:dyDescent="0.25">
      <c r="K304" s="62">
        <v>2950</v>
      </c>
      <c r="L304" s="35">
        <f t="shared" si="28"/>
        <v>2950</v>
      </c>
      <c r="M304" s="64">
        <f t="shared" si="29"/>
        <v>0.3367579908675799</v>
      </c>
      <c r="N304" s="64">
        <f t="shared" si="30"/>
        <v>0.18782875582276526</v>
      </c>
      <c r="O304" s="35">
        <f t="shared" si="27"/>
        <v>0.25456410256410256</v>
      </c>
      <c r="P304" s="35">
        <f>IF(AND(Eingabe!$B$31&gt;1,$M304&lt;=C$55),C$56,O304)</f>
        <v>0.25456410256410256</v>
      </c>
      <c r="Q304" s="35">
        <f>IF(AND(Eingabe!$B$31&gt;2,$M304&lt;=D$55),D$56,P304)</f>
        <v>0.25456410256410256</v>
      </c>
      <c r="R304" s="35">
        <f>IF(AND(Eingabe!$B$31&gt;3,$M304&lt;=E$55),E$56,Q304)</f>
        <v>0.25456410256410256</v>
      </c>
      <c r="S304" s="35">
        <f>IF(AND(Eingabe!$B$31&gt;4,$M304&lt;=F$55),F$56,R304)</f>
        <v>0.25456410256410256</v>
      </c>
      <c r="T304" s="35">
        <f>IF(AND(Eingabe!$B$31&gt;5,$M304&lt;=G$55),G$56,S304)</f>
        <v>0.25456410256410256</v>
      </c>
    </row>
    <row r="305" spans="11:20" x14ac:dyDescent="0.25">
      <c r="K305" s="62">
        <v>2960</v>
      </c>
      <c r="L305" s="35">
        <f t="shared" si="28"/>
        <v>2960</v>
      </c>
      <c r="M305" s="64">
        <f t="shared" si="29"/>
        <v>0.33789954337899542</v>
      </c>
      <c r="N305" s="64">
        <f t="shared" si="30"/>
        <v>0.18738888201618242</v>
      </c>
      <c r="O305" s="35">
        <f t="shared" si="27"/>
        <v>0.25456410256410256</v>
      </c>
      <c r="P305" s="35">
        <f>IF(AND(Eingabe!$B$31&gt;1,$M305&lt;=C$55),C$56,O305)</f>
        <v>0.25456410256410256</v>
      </c>
      <c r="Q305" s="35">
        <f>IF(AND(Eingabe!$B$31&gt;2,$M305&lt;=D$55),D$56,P305)</f>
        <v>0.25456410256410256</v>
      </c>
      <c r="R305" s="35">
        <f>IF(AND(Eingabe!$B$31&gt;3,$M305&lt;=E$55),E$56,Q305)</f>
        <v>0.25456410256410256</v>
      </c>
      <c r="S305" s="35">
        <f>IF(AND(Eingabe!$B$31&gt;4,$M305&lt;=F$55),F$56,R305)</f>
        <v>0.25456410256410256</v>
      </c>
      <c r="T305" s="35">
        <f>IF(AND(Eingabe!$B$31&gt;5,$M305&lt;=G$55),G$56,S305)</f>
        <v>0.25456410256410256</v>
      </c>
    </row>
    <row r="306" spans="11:20" x14ac:dyDescent="0.25">
      <c r="K306" s="62">
        <v>2970</v>
      </c>
      <c r="L306" s="35">
        <f t="shared" si="28"/>
        <v>2970</v>
      </c>
      <c r="M306" s="64">
        <f t="shared" si="29"/>
        <v>0.33904109589041098</v>
      </c>
      <c r="N306" s="64">
        <f t="shared" si="30"/>
        <v>0.18695025473394522</v>
      </c>
      <c r="O306" s="35">
        <f t="shared" si="27"/>
        <v>0.25456410256410256</v>
      </c>
      <c r="P306" s="35">
        <f>IF(AND(Eingabe!$B$31&gt;1,$M306&lt;=C$55),C$56,O306)</f>
        <v>0.25456410256410256</v>
      </c>
      <c r="Q306" s="35">
        <f>IF(AND(Eingabe!$B$31&gt;2,$M306&lt;=D$55),D$56,P306)</f>
        <v>0.25456410256410256</v>
      </c>
      <c r="R306" s="35">
        <f>IF(AND(Eingabe!$B$31&gt;3,$M306&lt;=E$55),E$56,Q306)</f>
        <v>0.25456410256410256</v>
      </c>
      <c r="S306" s="35">
        <f>IF(AND(Eingabe!$B$31&gt;4,$M306&lt;=F$55),F$56,R306)</f>
        <v>0.25456410256410256</v>
      </c>
      <c r="T306" s="35">
        <f>IF(AND(Eingabe!$B$31&gt;5,$M306&lt;=G$55),G$56,S306)</f>
        <v>0.25456410256410256</v>
      </c>
    </row>
    <row r="307" spans="11:20" x14ac:dyDescent="0.25">
      <c r="K307" s="62">
        <v>2980</v>
      </c>
      <c r="L307" s="35">
        <f t="shared" si="28"/>
        <v>2980</v>
      </c>
      <c r="M307" s="64">
        <f t="shared" si="29"/>
        <v>0.34018264840182649</v>
      </c>
      <c r="N307" s="64">
        <f t="shared" si="30"/>
        <v>0.18651286626436014</v>
      </c>
      <c r="O307" s="35">
        <f t="shared" si="27"/>
        <v>0.25456410256410256</v>
      </c>
      <c r="P307" s="35">
        <f>IF(AND(Eingabe!$B$31&gt;1,$M307&lt;=C$55),C$56,O307)</f>
        <v>0.25456410256410256</v>
      </c>
      <c r="Q307" s="35">
        <f>IF(AND(Eingabe!$B$31&gt;2,$M307&lt;=D$55),D$56,P307)</f>
        <v>0.25456410256410256</v>
      </c>
      <c r="R307" s="35">
        <f>IF(AND(Eingabe!$B$31&gt;3,$M307&lt;=E$55),E$56,Q307)</f>
        <v>0.25456410256410256</v>
      </c>
      <c r="S307" s="35">
        <f>IF(AND(Eingabe!$B$31&gt;4,$M307&lt;=F$55),F$56,R307)</f>
        <v>0.25456410256410256</v>
      </c>
      <c r="T307" s="35">
        <f>IF(AND(Eingabe!$B$31&gt;5,$M307&lt;=G$55),G$56,S307)</f>
        <v>0.25456410256410256</v>
      </c>
    </row>
    <row r="308" spans="11:20" x14ac:dyDescent="0.25">
      <c r="K308" s="62">
        <v>2990</v>
      </c>
      <c r="L308" s="35">
        <f t="shared" si="28"/>
        <v>2990</v>
      </c>
      <c r="M308" s="64">
        <f t="shared" si="29"/>
        <v>0.341324200913242</v>
      </c>
      <c r="N308" s="64">
        <f t="shared" si="30"/>
        <v>0.18607670896912443</v>
      </c>
      <c r="O308" s="35">
        <f t="shared" si="27"/>
        <v>0.25456410256410256</v>
      </c>
      <c r="P308" s="35">
        <f>IF(AND(Eingabe!$B$31&gt;1,$M308&lt;=C$55),C$56,O308)</f>
        <v>0.25456410256410256</v>
      </c>
      <c r="Q308" s="35">
        <f>IF(AND(Eingabe!$B$31&gt;2,$M308&lt;=D$55),D$56,P308)</f>
        <v>0.25456410256410256</v>
      </c>
      <c r="R308" s="35">
        <f>IF(AND(Eingabe!$B$31&gt;3,$M308&lt;=E$55),E$56,Q308)</f>
        <v>0.25456410256410256</v>
      </c>
      <c r="S308" s="35">
        <f>IF(AND(Eingabe!$B$31&gt;4,$M308&lt;=F$55),F$56,R308)</f>
        <v>0.25456410256410256</v>
      </c>
      <c r="T308" s="35">
        <f>IF(AND(Eingabe!$B$31&gt;5,$M308&lt;=G$55),G$56,S308)</f>
        <v>0.25456410256410256</v>
      </c>
    </row>
    <row r="309" spans="11:20" x14ac:dyDescent="0.25">
      <c r="K309" s="62">
        <v>3000</v>
      </c>
      <c r="L309" s="35">
        <f t="shared" si="28"/>
        <v>3000</v>
      </c>
      <c r="M309" s="64">
        <f t="shared" si="29"/>
        <v>0.34246575342465752</v>
      </c>
      <c r="N309" s="64">
        <f t="shared" si="30"/>
        <v>0.18564177528238468</v>
      </c>
      <c r="O309" s="35">
        <f t="shared" si="27"/>
        <v>0.25456410256410256</v>
      </c>
      <c r="P309" s="35">
        <f>IF(AND(Eingabe!$B$31&gt;1,$M309&lt;=C$55),C$56,O309)</f>
        <v>0.25456410256410256</v>
      </c>
      <c r="Q309" s="35">
        <f>IF(AND(Eingabe!$B$31&gt;2,$M309&lt;=D$55),D$56,P309)</f>
        <v>0.25456410256410256</v>
      </c>
      <c r="R309" s="35">
        <f>IF(AND(Eingabe!$B$31&gt;3,$M309&lt;=E$55),E$56,Q309)</f>
        <v>0.25456410256410256</v>
      </c>
      <c r="S309" s="35">
        <f>IF(AND(Eingabe!$B$31&gt;4,$M309&lt;=F$55),F$56,R309)</f>
        <v>0.25456410256410256</v>
      </c>
      <c r="T309" s="35">
        <f>IF(AND(Eingabe!$B$31&gt;5,$M309&lt;=G$55),G$56,S309)</f>
        <v>0.25456410256410256</v>
      </c>
    </row>
    <row r="310" spans="11:20" x14ac:dyDescent="0.25">
      <c r="K310" s="62">
        <v>3010</v>
      </c>
      <c r="L310" s="35">
        <f t="shared" si="28"/>
        <v>3010</v>
      </c>
      <c r="M310" s="64">
        <f t="shared" si="29"/>
        <v>0.34360730593607308</v>
      </c>
      <c r="N310" s="64">
        <f t="shared" si="30"/>
        <v>0.18520805770981141</v>
      </c>
      <c r="O310" s="35">
        <f t="shared" si="27"/>
        <v>0.25456410256410256</v>
      </c>
      <c r="P310" s="35">
        <f>IF(AND(Eingabe!$B$31&gt;1,$M310&lt;=C$55),C$56,O310)</f>
        <v>0.25456410256410256</v>
      </c>
      <c r="Q310" s="35">
        <f>IF(AND(Eingabe!$B$31&gt;2,$M310&lt;=D$55),D$56,P310)</f>
        <v>0.25456410256410256</v>
      </c>
      <c r="R310" s="35">
        <f>IF(AND(Eingabe!$B$31&gt;3,$M310&lt;=E$55),E$56,Q310)</f>
        <v>0.25456410256410256</v>
      </c>
      <c r="S310" s="35">
        <f>IF(AND(Eingabe!$B$31&gt;4,$M310&lt;=F$55),F$56,R310)</f>
        <v>0.25456410256410256</v>
      </c>
      <c r="T310" s="35">
        <f>IF(AND(Eingabe!$B$31&gt;5,$M310&lt;=G$55),G$56,S310)</f>
        <v>0.25456410256410256</v>
      </c>
    </row>
    <row r="311" spans="11:20" x14ac:dyDescent="0.25">
      <c r="K311" s="62">
        <v>3020</v>
      </c>
      <c r="L311" s="35">
        <f t="shared" si="28"/>
        <v>3020</v>
      </c>
      <c r="M311" s="64">
        <f t="shared" si="29"/>
        <v>0.34474885844748859</v>
      </c>
      <c r="N311" s="64">
        <f t="shared" si="30"/>
        <v>0.18477554882768732</v>
      </c>
      <c r="O311" s="35">
        <f t="shared" si="27"/>
        <v>0.25456410256410256</v>
      </c>
      <c r="P311" s="35">
        <f>IF(AND(Eingabe!$B$31&gt;1,$M311&lt;=C$55),C$56,O311)</f>
        <v>0.25456410256410256</v>
      </c>
      <c r="Q311" s="35">
        <f>IF(AND(Eingabe!$B$31&gt;2,$M311&lt;=D$55),D$56,P311)</f>
        <v>0.25456410256410256</v>
      </c>
      <c r="R311" s="35">
        <f>IF(AND(Eingabe!$B$31&gt;3,$M311&lt;=E$55),E$56,Q311)</f>
        <v>0.25456410256410256</v>
      </c>
      <c r="S311" s="35">
        <f>IF(AND(Eingabe!$B$31&gt;4,$M311&lt;=F$55),F$56,R311)</f>
        <v>0.25456410256410256</v>
      </c>
      <c r="T311" s="35">
        <f>IF(AND(Eingabe!$B$31&gt;5,$M311&lt;=G$55),G$56,S311)</f>
        <v>0.25456410256410256</v>
      </c>
    </row>
    <row r="312" spans="11:20" x14ac:dyDescent="0.25">
      <c r="K312" s="62">
        <v>3030</v>
      </c>
      <c r="L312" s="35">
        <f t="shared" si="28"/>
        <v>3030</v>
      </c>
      <c r="M312" s="64">
        <f t="shared" si="29"/>
        <v>0.3458904109589041</v>
      </c>
      <c r="N312" s="64">
        <f t="shared" si="30"/>
        <v>0.18434424128201099</v>
      </c>
      <c r="O312" s="35">
        <f t="shared" si="27"/>
        <v>0.25456410256410256</v>
      </c>
      <c r="P312" s="35">
        <f>IF(AND(Eingabe!$B$31&gt;1,$M312&lt;=C$55),C$56,O312)</f>
        <v>0.25456410256410256</v>
      </c>
      <c r="Q312" s="35">
        <f>IF(AND(Eingabe!$B$31&gt;2,$M312&lt;=D$55),D$56,P312)</f>
        <v>0.25456410256410256</v>
      </c>
      <c r="R312" s="35">
        <f>IF(AND(Eingabe!$B$31&gt;3,$M312&lt;=E$55),E$56,Q312)</f>
        <v>0.25456410256410256</v>
      </c>
      <c r="S312" s="35">
        <f>IF(AND(Eingabe!$B$31&gt;4,$M312&lt;=F$55),F$56,R312)</f>
        <v>0.25456410256410256</v>
      </c>
      <c r="T312" s="35">
        <f>IF(AND(Eingabe!$B$31&gt;5,$M312&lt;=G$55),G$56,S312)</f>
        <v>0.25456410256410256</v>
      </c>
    </row>
    <row r="313" spans="11:20" x14ac:dyDescent="0.25">
      <c r="K313" s="62">
        <v>3040</v>
      </c>
      <c r="L313" s="35">
        <f t="shared" si="28"/>
        <v>3040</v>
      </c>
      <c r="M313" s="64">
        <f t="shared" si="29"/>
        <v>0.34703196347031962</v>
      </c>
      <c r="N313" s="64">
        <f t="shared" si="30"/>
        <v>0.1839141277876144</v>
      </c>
      <c r="O313" s="35">
        <f t="shared" si="27"/>
        <v>0.25456410256410256</v>
      </c>
      <c r="P313" s="35">
        <f>IF(AND(Eingabe!$B$31&gt;1,$M313&lt;=C$55),C$56,O313)</f>
        <v>0.25456410256410256</v>
      </c>
      <c r="Q313" s="35">
        <f>IF(AND(Eingabe!$B$31&gt;2,$M313&lt;=D$55),D$56,P313)</f>
        <v>0.25456410256410256</v>
      </c>
      <c r="R313" s="35">
        <f>IF(AND(Eingabe!$B$31&gt;3,$M313&lt;=E$55),E$56,Q313)</f>
        <v>0.25456410256410256</v>
      </c>
      <c r="S313" s="35">
        <f>IF(AND(Eingabe!$B$31&gt;4,$M313&lt;=F$55),F$56,R313)</f>
        <v>0.25456410256410256</v>
      </c>
      <c r="T313" s="35">
        <f>IF(AND(Eingabe!$B$31&gt;5,$M313&lt;=G$55),G$56,S313)</f>
        <v>0.25456410256410256</v>
      </c>
    </row>
    <row r="314" spans="11:20" x14ac:dyDescent="0.25">
      <c r="K314" s="62">
        <v>3050</v>
      </c>
      <c r="L314" s="35">
        <f t="shared" si="28"/>
        <v>3050</v>
      </c>
      <c r="M314" s="64">
        <f t="shared" si="29"/>
        <v>0.34817351598173518</v>
      </c>
      <c r="N314" s="64">
        <f t="shared" si="30"/>
        <v>0.18348520112729483</v>
      </c>
      <c r="O314" s="35">
        <f t="shared" si="27"/>
        <v>0.25456410256410256</v>
      </c>
      <c r="P314" s="35">
        <f>IF(AND(Eingabe!$B$31&gt;1,$M314&lt;=C$55),C$56,O314)</f>
        <v>0.25456410256410256</v>
      </c>
      <c r="Q314" s="35">
        <f>IF(AND(Eingabe!$B$31&gt;2,$M314&lt;=D$55),D$56,P314)</f>
        <v>0.25456410256410256</v>
      </c>
      <c r="R314" s="35">
        <f>IF(AND(Eingabe!$B$31&gt;3,$M314&lt;=E$55),E$56,Q314)</f>
        <v>0.25456410256410256</v>
      </c>
      <c r="S314" s="35">
        <f>IF(AND(Eingabe!$B$31&gt;4,$M314&lt;=F$55),F$56,R314)</f>
        <v>0.25456410256410256</v>
      </c>
      <c r="T314" s="35">
        <f>IF(AND(Eingabe!$B$31&gt;5,$M314&lt;=G$55),G$56,S314)</f>
        <v>0.25456410256410256</v>
      </c>
    </row>
    <row r="315" spans="11:20" x14ac:dyDescent="0.25">
      <c r="K315" s="62">
        <v>3060</v>
      </c>
      <c r="L315" s="35">
        <f t="shared" si="28"/>
        <v>3060</v>
      </c>
      <c r="M315" s="64">
        <f t="shared" si="29"/>
        <v>0.34931506849315069</v>
      </c>
      <c r="N315" s="64">
        <f t="shared" si="30"/>
        <v>0.18305745415095986</v>
      </c>
      <c r="O315" s="35">
        <f t="shared" si="27"/>
        <v>0.25456410256410256</v>
      </c>
      <c r="P315" s="35">
        <f>IF(AND(Eingabe!$B$31&gt;1,$M315&lt;=C$55),C$56,O315)</f>
        <v>0.25456410256410256</v>
      </c>
      <c r="Q315" s="35">
        <f>IF(AND(Eingabe!$B$31&gt;2,$M315&lt;=D$55),D$56,P315)</f>
        <v>0.25456410256410256</v>
      </c>
      <c r="R315" s="35">
        <f>IF(AND(Eingabe!$B$31&gt;3,$M315&lt;=E$55),E$56,Q315)</f>
        <v>0.25456410256410256</v>
      </c>
      <c r="S315" s="35">
        <f>IF(AND(Eingabe!$B$31&gt;4,$M315&lt;=F$55),F$56,R315)</f>
        <v>0.25456410256410256</v>
      </c>
      <c r="T315" s="35">
        <f>IF(AND(Eingabe!$B$31&gt;5,$M315&lt;=G$55),G$56,S315)</f>
        <v>0.25456410256410256</v>
      </c>
    </row>
    <row r="316" spans="11:20" x14ac:dyDescent="0.25">
      <c r="K316" s="62">
        <v>3070</v>
      </c>
      <c r="L316" s="35">
        <f t="shared" si="28"/>
        <v>3070</v>
      </c>
      <c r="M316" s="64">
        <f t="shared" si="29"/>
        <v>0.3504566210045662</v>
      </c>
      <c r="N316" s="64">
        <f t="shared" si="30"/>
        <v>0.18263087977478731</v>
      </c>
      <c r="O316" s="35">
        <f t="shared" si="27"/>
        <v>0.25456410256410256</v>
      </c>
      <c r="P316" s="35">
        <f>IF(AND(Eingabe!$B$31&gt;1,$M316&lt;=C$55),C$56,O316)</f>
        <v>0.25456410256410256</v>
      </c>
      <c r="Q316" s="35">
        <f>IF(AND(Eingabe!$B$31&gt;2,$M316&lt;=D$55),D$56,P316)</f>
        <v>0.25456410256410256</v>
      </c>
      <c r="R316" s="35">
        <f>IF(AND(Eingabe!$B$31&gt;3,$M316&lt;=E$55),E$56,Q316)</f>
        <v>0.25456410256410256</v>
      </c>
      <c r="S316" s="35">
        <f>IF(AND(Eingabe!$B$31&gt;4,$M316&lt;=F$55),F$56,R316)</f>
        <v>0.25456410256410256</v>
      </c>
      <c r="T316" s="35">
        <f>IF(AND(Eingabe!$B$31&gt;5,$M316&lt;=G$55),G$56,S316)</f>
        <v>0.25456410256410256</v>
      </c>
    </row>
    <row r="317" spans="11:20" x14ac:dyDescent="0.25">
      <c r="K317" s="62">
        <v>3080</v>
      </c>
      <c r="L317" s="35">
        <f t="shared" si="28"/>
        <v>3080</v>
      </c>
      <c r="M317" s="64">
        <f t="shared" si="29"/>
        <v>0.35159817351598172</v>
      </c>
      <c r="N317" s="64">
        <f t="shared" si="30"/>
        <v>0.18220547098039619</v>
      </c>
      <c r="O317" s="35">
        <f t="shared" si="27"/>
        <v>0.25456410256410256</v>
      </c>
      <c r="P317" s="35">
        <f>IF(AND(Eingabe!$B$31&gt;1,$M317&lt;=C$55),C$56,O317)</f>
        <v>0.25456410256410256</v>
      </c>
      <c r="Q317" s="35">
        <f>IF(AND(Eingabe!$B$31&gt;2,$M317&lt;=D$55),D$56,P317)</f>
        <v>0.25456410256410256</v>
      </c>
      <c r="R317" s="35">
        <f>IF(AND(Eingabe!$B$31&gt;3,$M317&lt;=E$55),E$56,Q317)</f>
        <v>0.25456410256410256</v>
      </c>
      <c r="S317" s="35">
        <f>IF(AND(Eingabe!$B$31&gt;4,$M317&lt;=F$55),F$56,R317)</f>
        <v>0.25456410256410256</v>
      </c>
      <c r="T317" s="35">
        <f>IF(AND(Eingabe!$B$31&gt;5,$M317&lt;=G$55),G$56,S317)</f>
        <v>0.25456410256410256</v>
      </c>
    </row>
    <row r="318" spans="11:20" x14ac:dyDescent="0.25">
      <c r="K318" s="62">
        <v>3090</v>
      </c>
      <c r="L318" s="35">
        <f t="shared" si="28"/>
        <v>3090</v>
      </c>
      <c r="M318" s="64">
        <f t="shared" si="29"/>
        <v>0.35273972602739728</v>
      </c>
      <c r="N318" s="64">
        <f t="shared" si="30"/>
        <v>0.18178122081403314</v>
      </c>
      <c r="O318" s="35">
        <f t="shared" si="27"/>
        <v>0.25456410256410256</v>
      </c>
      <c r="P318" s="35">
        <f>IF(AND(Eingabe!$B$31&gt;1,$M318&lt;=C$55),C$56,O318)</f>
        <v>0.25456410256410256</v>
      </c>
      <c r="Q318" s="35">
        <f>IF(AND(Eingabe!$B$31&gt;2,$M318&lt;=D$55),D$56,P318)</f>
        <v>0.25456410256410256</v>
      </c>
      <c r="R318" s="35">
        <f>IF(AND(Eingabe!$B$31&gt;3,$M318&lt;=E$55),E$56,Q318)</f>
        <v>0.25456410256410256</v>
      </c>
      <c r="S318" s="35">
        <f>IF(AND(Eingabe!$B$31&gt;4,$M318&lt;=F$55),F$56,R318)</f>
        <v>0.25456410256410256</v>
      </c>
      <c r="T318" s="35">
        <f>IF(AND(Eingabe!$B$31&gt;5,$M318&lt;=G$55),G$56,S318)</f>
        <v>0.25456410256410256</v>
      </c>
    </row>
    <row r="319" spans="11:20" x14ac:dyDescent="0.25">
      <c r="K319" s="62">
        <v>3100</v>
      </c>
      <c r="L319" s="35">
        <f t="shared" si="28"/>
        <v>3100</v>
      </c>
      <c r="M319" s="64">
        <f t="shared" si="29"/>
        <v>0.35388127853881279</v>
      </c>
      <c r="N319" s="64">
        <f t="shared" si="30"/>
        <v>0.18135812238576932</v>
      </c>
      <c r="O319" s="35">
        <f t="shared" si="27"/>
        <v>0.25456410256410256</v>
      </c>
      <c r="P319" s="35">
        <f>IF(AND(Eingabe!$B$31&gt;1,$M319&lt;=C$55),C$56,O319)</f>
        <v>0.25456410256410256</v>
      </c>
      <c r="Q319" s="35">
        <f>IF(AND(Eingabe!$B$31&gt;2,$M319&lt;=D$55),D$56,P319)</f>
        <v>0.25456410256410256</v>
      </c>
      <c r="R319" s="35">
        <f>IF(AND(Eingabe!$B$31&gt;3,$M319&lt;=E$55),E$56,Q319)</f>
        <v>0.25456410256410256</v>
      </c>
      <c r="S319" s="35">
        <f>IF(AND(Eingabe!$B$31&gt;4,$M319&lt;=F$55),F$56,R319)</f>
        <v>0.25456410256410256</v>
      </c>
      <c r="T319" s="35">
        <f>IF(AND(Eingabe!$B$31&gt;5,$M319&lt;=G$55),G$56,S319)</f>
        <v>0.25456410256410256</v>
      </c>
    </row>
    <row r="320" spans="11:20" x14ac:dyDescent="0.25">
      <c r="K320" s="62">
        <v>3110</v>
      </c>
      <c r="L320" s="35">
        <f t="shared" si="28"/>
        <v>3110</v>
      </c>
      <c r="M320" s="64">
        <f t="shared" si="29"/>
        <v>0.3550228310502283</v>
      </c>
      <c r="N320" s="64">
        <f t="shared" si="30"/>
        <v>0.180936168868712</v>
      </c>
      <c r="O320" s="35">
        <f t="shared" si="27"/>
        <v>0.25456410256410256</v>
      </c>
      <c r="P320" s="35">
        <f>IF(AND(Eingabe!$B$31&gt;1,$M320&lt;=C$55),C$56,O320)</f>
        <v>0.25456410256410256</v>
      </c>
      <c r="Q320" s="35">
        <f>IF(AND(Eingabe!$B$31&gt;2,$M320&lt;=D$55),D$56,P320)</f>
        <v>0.25456410256410256</v>
      </c>
      <c r="R320" s="35">
        <f>IF(AND(Eingabe!$B$31&gt;3,$M320&lt;=E$55),E$56,Q320)</f>
        <v>0.25456410256410256</v>
      </c>
      <c r="S320" s="35">
        <f>IF(AND(Eingabe!$B$31&gt;4,$M320&lt;=F$55),F$56,R320)</f>
        <v>0.25456410256410256</v>
      </c>
      <c r="T320" s="35">
        <f>IF(AND(Eingabe!$B$31&gt;5,$M320&lt;=G$55),G$56,S320)</f>
        <v>0.25456410256410256</v>
      </c>
    </row>
    <row r="321" spans="11:20" x14ac:dyDescent="0.25">
      <c r="K321" s="62">
        <v>3120</v>
      </c>
      <c r="L321" s="35">
        <f t="shared" si="28"/>
        <v>3120</v>
      </c>
      <c r="M321" s="64">
        <f t="shared" si="29"/>
        <v>0.35616438356164382</v>
      </c>
      <c r="N321" s="64">
        <f t="shared" si="30"/>
        <v>0.18051535349822589</v>
      </c>
      <c r="O321" s="35">
        <f t="shared" si="27"/>
        <v>0.25456410256410256</v>
      </c>
      <c r="P321" s="35">
        <f>IF(AND(Eingabe!$B$31&gt;1,$M321&lt;=C$55),C$56,O321)</f>
        <v>0.25456410256410256</v>
      </c>
      <c r="Q321" s="35">
        <f>IF(AND(Eingabe!$B$31&gt;2,$M321&lt;=D$55),D$56,P321)</f>
        <v>0.25456410256410256</v>
      </c>
      <c r="R321" s="35">
        <f>IF(AND(Eingabe!$B$31&gt;3,$M321&lt;=E$55),E$56,Q321)</f>
        <v>0.25456410256410256</v>
      </c>
      <c r="S321" s="35">
        <f>IF(AND(Eingabe!$B$31&gt;4,$M321&lt;=F$55),F$56,R321)</f>
        <v>0.25456410256410256</v>
      </c>
      <c r="T321" s="35">
        <f>IF(AND(Eingabe!$B$31&gt;5,$M321&lt;=G$55),G$56,S321)</f>
        <v>0.25456410256410256</v>
      </c>
    </row>
    <row r="322" spans="11:20" x14ac:dyDescent="0.25">
      <c r="K322" s="62">
        <v>3130</v>
      </c>
      <c r="L322" s="35">
        <f t="shared" si="28"/>
        <v>3130</v>
      </c>
      <c r="M322" s="64">
        <f t="shared" si="29"/>
        <v>0.35730593607305938</v>
      </c>
      <c r="N322" s="64">
        <f t="shared" si="30"/>
        <v>0.18009566957116929</v>
      </c>
      <c r="O322" s="35">
        <f t="shared" si="27"/>
        <v>0.25456410256410256</v>
      </c>
      <c r="P322" s="35">
        <f>IF(AND(Eingabe!$B$31&gt;1,$M322&lt;=C$55),C$56,O322)</f>
        <v>0.25456410256410256</v>
      </c>
      <c r="Q322" s="35">
        <f>IF(AND(Eingabe!$B$31&gt;2,$M322&lt;=D$55),D$56,P322)</f>
        <v>0.25456410256410256</v>
      </c>
      <c r="R322" s="35">
        <f>IF(AND(Eingabe!$B$31&gt;3,$M322&lt;=E$55),E$56,Q322)</f>
        <v>0.25456410256410256</v>
      </c>
      <c r="S322" s="35">
        <f>IF(AND(Eingabe!$B$31&gt;4,$M322&lt;=F$55),F$56,R322)</f>
        <v>0.25456410256410256</v>
      </c>
      <c r="T322" s="35">
        <f>IF(AND(Eingabe!$B$31&gt;5,$M322&lt;=G$55),G$56,S322)</f>
        <v>0.25456410256410256</v>
      </c>
    </row>
    <row r="323" spans="11:20" x14ac:dyDescent="0.25">
      <c r="K323" s="62">
        <v>3140</v>
      </c>
      <c r="L323" s="35">
        <f t="shared" si="28"/>
        <v>3140</v>
      </c>
      <c r="M323" s="64">
        <f t="shared" si="29"/>
        <v>0.35844748858447489</v>
      </c>
      <c r="N323" s="64">
        <f t="shared" si="30"/>
        <v>0.17967711044513979</v>
      </c>
      <c r="O323" s="35">
        <f t="shared" si="27"/>
        <v>0.25456410256410256</v>
      </c>
      <c r="P323" s="35">
        <f>IF(AND(Eingabe!$B$31&gt;1,$M323&lt;=C$55),C$56,O323)</f>
        <v>0.25456410256410256</v>
      </c>
      <c r="Q323" s="35">
        <f>IF(AND(Eingabe!$B$31&gt;2,$M323&lt;=D$55),D$56,P323)</f>
        <v>0.25456410256410256</v>
      </c>
      <c r="R323" s="35">
        <f>IF(AND(Eingabe!$B$31&gt;3,$M323&lt;=E$55),E$56,Q323)</f>
        <v>0.25456410256410256</v>
      </c>
      <c r="S323" s="35">
        <f>IF(AND(Eingabe!$B$31&gt;4,$M323&lt;=F$55),F$56,R323)</f>
        <v>0.25456410256410256</v>
      </c>
      <c r="T323" s="35">
        <f>IF(AND(Eingabe!$B$31&gt;5,$M323&lt;=G$55),G$56,S323)</f>
        <v>0.25456410256410256</v>
      </c>
    </row>
    <row r="324" spans="11:20" x14ac:dyDescent="0.25">
      <c r="K324" s="62">
        <v>3150</v>
      </c>
      <c r="L324" s="35">
        <f t="shared" si="28"/>
        <v>3150</v>
      </c>
      <c r="M324" s="64">
        <f t="shared" si="29"/>
        <v>0.3595890410958904</v>
      </c>
      <c r="N324" s="64">
        <f t="shared" si="30"/>
        <v>0.17925966953773276</v>
      </c>
      <c r="O324" s="35">
        <f t="shared" si="27"/>
        <v>0.25456410256410256</v>
      </c>
      <c r="P324" s="35">
        <f>IF(AND(Eingabe!$B$31&gt;1,$M324&lt;=C$55),C$56,O324)</f>
        <v>0.25456410256410256</v>
      </c>
      <c r="Q324" s="35">
        <f>IF(AND(Eingabe!$B$31&gt;2,$M324&lt;=D$55),D$56,P324)</f>
        <v>0.25456410256410256</v>
      </c>
      <c r="R324" s="35">
        <f>IF(AND(Eingabe!$B$31&gt;3,$M324&lt;=E$55),E$56,Q324)</f>
        <v>0.25456410256410256</v>
      </c>
      <c r="S324" s="35">
        <f>IF(AND(Eingabe!$B$31&gt;4,$M324&lt;=F$55),F$56,R324)</f>
        <v>0.25456410256410256</v>
      </c>
      <c r="T324" s="35">
        <f>IF(AND(Eingabe!$B$31&gt;5,$M324&lt;=G$55),G$56,S324)</f>
        <v>0.25456410256410256</v>
      </c>
    </row>
    <row r="325" spans="11:20" x14ac:dyDescent="0.25">
      <c r="K325" s="62">
        <v>3160</v>
      </c>
      <c r="L325" s="35">
        <f t="shared" si="28"/>
        <v>3160</v>
      </c>
      <c r="M325" s="64">
        <f t="shared" si="29"/>
        <v>0.36073059360730592</v>
      </c>
      <c r="N325" s="64">
        <f t="shared" si="30"/>
        <v>0.17884334032581095</v>
      </c>
      <c r="O325" s="35">
        <f t="shared" si="27"/>
        <v>0.25456410256410256</v>
      </c>
      <c r="P325" s="35">
        <f>IF(AND(Eingabe!$B$31&gt;1,$M325&lt;=C$55),C$56,O325)</f>
        <v>0.25456410256410256</v>
      </c>
      <c r="Q325" s="35">
        <f>IF(AND(Eingabe!$B$31&gt;2,$M325&lt;=D$55),D$56,P325)</f>
        <v>0.25456410256410256</v>
      </c>
      <c r="R325" s="35">
        <f>IF(AND(Eingabe!$B$31&gt;3,$M325&lt;=E$55),E$56,Q325)</f>
        <v>0.25456410256410256</v>
      </c>
      <c r="S325" s="35">
        <f>IF(AND(Eingabe!$B$31&gt;4,$M325&lt;=F$55),F$56,R325)</f>
        <v>0.25456410256410256</v>
      </c>
      <c r="T325" s="35">
        <f>IF(AND(Eingabe!$B$31&gt;5,$M325&lt;=G$55),G$56,S325)</f>
        <v>0.25456410256410256</v>
      </c>
    </row>
    <row r="326" spans="11:20" x14ac:dyDescent="0.25">
      <c r="K326" s="62">
        <v>3170</v>
      </c>
      <c r="L326" s="35">
        <f t="shared" si="28"/>
        <v>3170</v>
      </c>
      <c r="M326" s="64">
        <f t="shared" si="29"/>
        <v>0.36187214611872148</v>
      </c>
      <c r="N326" s="64">
        <f t="shared" si="30"/>
        <v>0.17842811634478517</v>
      </c>
      <c r="O326" s="35">
        <f t="shared" si="27"/>
        <v>0.25456410256410256</v>
      </c>
      <c r="P326" s="35">
        <f>IF(AND(Eingabe!$B$31&gt;1,$M326&lt;=C$55),C$56,O326)</f>
        <v>0.25456410256410256</v>
      </c>
      <c r="Q326" s="35">
        <f>IF(AND(Eingabe!$B$31&gt;2,$M326&lt;=D$55),D$56,P326)</f>
        <v>0.25456410256410256</v>
      </c>
      <c r="R326" s="35">
        <f>IF(AND(Eingabe!$B$31&gt;3,$M326&lt;=E$55),E$56,Q326)</f>
        <v>0.25456410256410256</v>
      </c>
      <c r="S326" s="35">
        <f>IF(AND(Eingabe!$B$31&gt;4,$M326&lt;=F$55),F$56,R326)</f>
        <v>0.25456410256410256</v>
      </c>
      <c r="T326" s="35">
        <f>IF(AND(Eingabe!$B$31&gt;5,$M326&lt;=G$55),G$56,S326)</f>
        <v>0.25456410256410256</v>
      </c>
    </row>
    <row r="327" spans="11:20" x14ac:dyDescent="0.25">
      <c r="K327" s="62">
        <v>3180</v>
      </c>
      <c r="L327" s="35">
        <f t="shared" si="28"/>
        <v>3180</v>
      </c>
      <c r="M327" s="64">
        <f t="shared" si="29"/>
        <v>0.36301369863013699</v>
      </c>
      <c r="N327" s="64">
        <f t="shared" si="30"/>
        <v>0.17801399118790595</v>
      </c>
      <c r="O327" s="35">
        <f t="shared" si="27"/>
        <v>0.25456410256410256</v>
      </c>
      <c r="P327" s="35">
        <f>IF(AND(Eingabe!$B$31&gt;1,$M327&lt;=C$55),C$56,O327)</f>
        <v>0.25456410256410256</v>
      </c>
      <c r="Q327" s="35">
        <f>IF(AND(Eingabe!$B$31&gt;2,$M327&lt;=D$55),D$56,P327)</f>
        <v>0.25456410256410256</v>
      </c>
      <c r="R327" s="35">
        <f>IF(AND(Eingabe!$B$31&gt;3,$M327&lt;=E$55),E$56,Q327)</f>
        <v>0.25456410256410256</v>
      </c>
      <c r="S327" s="35">
        <f>IF(AND(Eingabe!$B$31&gt;4,$M327&lt;=F$55),F$56,R327)</f>
        <v>0.25456410256410256</v>
      </c>
      <c r="T327" s="35">
        <f>IF(AND(Eingabe!$B$31&gt;5,$M327&lt;=G$55),G$56,S327)</f>
        <v>0.25456410256410256</v>
      </c>
    </row>
    <row r="328" spans="11:20" x14ac:dyDescent="0.25">
      <c r="K328" s="62">
        <v>3190</v>
      </c>
      <c r="L328" s="35">
        <f t="shared" si="28"/>
        <v>3190</v>
      </c>
      <c r="M328" s="64">
        <f t="shared" si="29"/>
        <v>0.36415525114155251</v>
      </c>
      <c r="N328" s="64">
        <f t="shared" si="30"/>
        <v>0.17760095850556612</v>
      </c>
      <c r="O328" s="35">
        <f t="shared" si="27"/>
        <v>0.25456410256410256</v>
      </c>
      <c r="P328" s="35">
        <f>IF(AND(Eingabe!$B$31&gt;1,$M328&lt;=C$55),C$56,O328)</f>
        <v>0.25456410256410256</v>
      </c>
      <c r="Q328" s="35">
        <f>IF(AND(Eingabe!$B$31&gt;2,$M328&lt;=D$55),D$56,P328)</f>
        <v>0.25456410256410256</v>
      </c>
      <c r="R328" s="35">
        <f>IF(AND(Eingabe!$B$31&gt;3,$M328&lt;=E$55),E$56,Q328)</f>
        <v>0.25456410256410256</v>
      </c>
      <c r="S328" s="35">
        <f>IF(AND(Eingabe!$B$31&gt;4,$M328&lt;=F$55),F$56,R328)</f>
        <v>0.25456410256410256</v>
      </c>
      <c r="T328" s="35">
        <f>IF(AND(Eingabe!$B$31&gt;5,$M328&lt;=G$55),G$56,S328)</f>
        <v>0.25456410256410256</v>
      </c>
    </row>
    <row r="329" spans="11:20" x14ac:dyDescent="0.25">
      <c r="K329" s="62">
        <v>3200</v>
      </c>
      <c r="L329" s="35">
        <f t="shared" si="28"/>
        <v>3200</v>
      </c>
      <c r="M329" s="64">
        <f t="shared" si="29"/>
        <v>0.36529680365296802</v>
      </c>
      <c r="N329" s="64">
        <f t="shared" si="30"/>
        <v>0.17718901200461379</v>
      </c>
      <c r="O329" s="35">
        <f t="shared" ref="O329:O392" si="31">IF(K329&lt;$B$51,$B$57,0)</f>
        <v>0.25456410256410256</v>
      </c>
      <c r="P329" s="35">
        <f>IF(AND(Eingabe!$B$31&gt;1,$M329&lt;=C$55),C$56,O329)</f>
        <v>0.25456410256410256</v>
      </c>
      <c r="Q329" s="35">
        <f>IF(AND(Eingabe!$B$31&gt;2,$M329&lt;=D$55),D$56,P329)</f>
        <v>0.25456410256410256</v>
      </c>
      <c r="R329" s="35">
        <f>IF(AND(Eingabe!$B$31&gt;3,$M329&lt;=E$55),E$56,Q329)</f>
        <v>0.25456410256410256</v>
      </c>
      <c r="S329" s="35">
        <f>IF(AND(Eingabe!$B$31&gt;4,$M329&lt;=F$55),F$56,R329)</f>
        <v>0.25456410256410256</v>
      </c>
      <c r="T329" s="35">
        <f>IF(AND(Eingabe!$B$31&gt;5,$M329&lt;=G$55),G$56,S329)</f>
        <v>0.25456410256410256</v>
      </c>
    </row>
    <row r="330" spans="11:20" x14ac:dyDescent="0.25">
      <c r="K330" s="62">
        <v>3210</v>
      </c>
      <c r="L330" s="35">
        <f t="shared" ref="L330:L393" si="32">IF(K330&gt;$B$10,$B$10,K330)</f>
        <v>3210</v>
      </c>
      <c r="M330" s="64">
        <f t="shared" ref="M330:M393" si="33">L330/$B$10</f>
        <v>0.36643835616438358</v>
      </c>
      <c r="N330" s="64">
        <f t="shared" ref="N330:N393" si="34">IF(M330=1,0,1-$G$11*M330^$G$10)</f>
        <v>0.17677814544767578</v>
      </c>
      <c r="O330" s="35">
        <f t="shared" si="31"/>
        <v>0.25456410256410256</v>
      </c>
      <c r="P330" s="35">
        <f>IF(AND(Eingabe!$B$31&gt;1,$M330&lt;=C$55),C$56,O330)</f>
        <v>0.25456410256410256</v>
      </c>
      <c r="Q330" s="35">
        <f>IF(AND(Eingabe!$B$31&gt;2,$M330&lt;=D$55),D$56,P330)</f>
        <v>0.25456410256410256</v>
      </c>
      <c r="R330" s="35">
        <f>IF(AND(Eingabe!$B$31&gt;3,$M330&lt;=E$55),E$56,Q330)</f>
        <v>0.25456410256410256</v>
      </c>
      <c r="S330" s="35">
        <f>IF(AND(Eingabe!$B$31&gt;4,$M330&lt;=F$55),F$56,R330)</f>
        <v>0.25456410256410256</v>
      </c>
      <c r="T330" s="35">
        <f>IF(AND(Eingabe!$B$31&gt;5,$M330&lt;=G$55),G$56,S330)</f>
        <v>0.25456410256410256</v>
      </c>
    </row>
    <row r="331" spans="11:20" x14ac:dyDescent="0.25">
      <c r="K331" s="62">
        <v>3220</v>
      </c>
      <c r="L331" s="35">
        <f t="shared" si="32"/>
        <v>3220</v>
      </c>
      <c r="M331" s="64">
        <f t="shared" si="33"/>
        <v>0.36757990867579909</v>
      </c>
      <c r="N331" s="64">
        <f t="shared" si="34"/>
        <v>0.17636835265249129</v>
      </c>
      <c r="O331" s="35">
        <f t="shared" si="31"/>
        <v>0.25456410256410256</v>
      </c>
      <c r="P331" s="35">
        <f>IF(AND(Eingabe!$B$31&gt;1,$M331&lt;=C$55),C$56,O331)</f>
        <v>0.25456410256410256</v>
      </c>
      <c r="Q331" s="35">
        <f>IF(AND(Eingabe!$B$31&gt;2,$M331&lt;=D$55),D$56,P331)</f>
        <v>0.25456410256410256</v>
      </c>
      <c r="R331" s="35">
        <f>IF(AND(Eingabe!$B$31&gt;3,$M331&lt;=E$55),E$56,Q331)</f>
        <v>0.25456410256410256</v>
      </c>
      <c r="S331" s="35">
        <f>IF(AND(Eingabe!$B$31&gt;4,$M331&lt;=F$55),F$56,R331)</f>
        <v>0.25456410256410256</v>
      </c>
      <c r="T331" s="35">
        <f>IF(AND(Eingabe!$B$31&gt;5,$M331&lt;=G$55),G$56,S331)</f>
        <v>0.25456410256410256</v>
      </c>
    </row>
    <row r="332" spans="11:20" x14ac:dyDescent="0.25">
      <c r="K332" s="62">
        <v>3230</v>
      </c>
      <c r="L332" s="35">
        <f t="shared" si="32"/>
        <v>3230</v>
      </c>
      <c r="M332" s="64">
        <f t="shared" si="33"/>
        <v>0.36872146118721461</v>
      </c>
      <c r="N332" s="64">
        <f t="shared" si="34"/>
        <v>0.17595962749125527</v>
      </c>
      <c r="O332" s="35">
        <f t="shared" si="31"/>
        <v>0.25456410256410256</v>
      </c>
      <c r="P332" s="35">
        <f>IF(AND(Eingabe!$B$31&gt;1,$M332&lt;=C$55),C$56,O332)</f>
        <v>0.25456410256410256</v>
      </c>
      <c r="Q332" s="35">
        <f>IF(AND(Eingabe!$B$31&gt;2,$M332&lt;=D$55),D$56,P332)</f>
        <v>0.25456410256410256</v>
      </c>
      <c r="R332" s="35">
        <f>IF(AND(Eingabe!$B$31&gt;3,$M332&lt;=E$55),E$56,Q332)</f>
        <v>0.25456410256410256</v>
      </c>
      <c r="S332" s="35">
        <f>IF(AND(Eingabe!$B$31&gt;4,$M332&lt;=F$55),F$56,R332)</f>
        <v>0.25456410256410256</v>
      </c>
      <c r="T332" s="35">
        <f>IF(AND(Eingabe!$B$31&gt;5,$M332&lt;=G$55),G$56,S332)</f>
        <v>0.25456410256410256</v>
      </c>
    </row>
    <row r="333" spans="11:20" x14ac:dyDescent="0.25">
      <c r="K333" s="62">
        <v>3240</v>
      </c>
      <c r="L333" s="35">
        <f t="shared" si="32"/>
        <v>3240</v>
      </c>
      <c r="M333" s="64">
        <f t="shared" si="33"/>
        <v>0.36986301369863012</v>
      </c>
      <c r="N333" s="64">
        <f t="shared" si="34"/>
        <v>0.17555196388997241</v>
      </c>
      <c r="O333" s="35">
        <f t="shared" si="31"/>
        <v>0.25456410256410256</v>
      </c>
      <c r="P333" s="35">
        <f>IF(AND(Eingabe!$B$31&gt;1,$M333&lt;=C$55),C$56,O333)</f>
        <v>0.25456410256410256</v>
      </c>
      <c r="Q333" s="35">
        <f>IF(AND(Eingabe!$B$31&gt;2,$M333&lt;=D$55),D$56,P333)</f>
        <v>0.25456410256410256</v>
      </c>
      <c r="R333" s="35">
        <f>IF(AND(Eingabe!$B$31&gt;3,$M333&lt;=E$55),E$56,Q333)</f>
        <v>0.25456410256410256</v>
      </c>
      <c r="S333" s="35">
        <f>IF(AND(Eingabe!$B$31&gt;4,$M333&lt;=F$55),F$56,R333)</f>
        <v>0.25456410256410256</v>
      </c>
      <c r="T333" s="35">
        <f>IF(AND(Eingabe!$B$31&gt;5,$M333&lt;=G$55),G$56,S333)</f>
        <v>0.25456410256410256</v>
      </c>
    </row>
    <row r="334" spans="11:20" x14ac:dyDescent="0.25">
      <c r="K334" s="62">
        <v>3250</v>
      </c>
      <c r="L334" s="35">
        <f t="shared" si="32"/>
        <v>3250</v>
      </c>
      <c r="M334" s="64">
        <f t="shared" si="33"/>
        <v>0.37100456621004568</v>
      </c>
      <c r="N334" s="64">
        <f t="shared" si="34"/>
        <v>0.17514535582781943</v>
      </c>
      <c r="O334" s="35">
        <f t="shared" si="31"/>
        <v>0.25456410256410256</v>
      </c>
      <c r="P334" s="35">
        <f>IF(AND(Eingabe!$B$31&gt;1,$M334&lt;=C$55),C$56,O334)</f>
        <v>0.25456410256410256</v>
      </c>
      <c r="Q334" s="35">
        <f>IF(AND(Eingabe!$B$31&gt;2,$M334&lt;=D$55),D$56,P334)</f>
        <v>0.25456410256410256</v>
      </c>
      <c r="R334" s="35">
        <f>IF(AND(Eingabe!$B$31&gt;3,$M334&lt;=E$55),E$56,Q334)</f>
        <v>0.25456410256410256</v>
      </c>
      <c r="S334" s="35">
        <f>IF(AND(Eingabe!$B$31&gt;4,$M334&lt;=F$55),F$56,R334)</f>
        <v>0.25456410256410256</v>
      </c>
      <c r="T334" s="35">
        <f>IF(AND(Eingabe!$B$31&gt;5,$M334&lt;=G$55),G$56,S334)</f>
        <v>0.25456410256410256</v>
      </c>
    </row>
    <row r="335" spans="11:20" x14ac:dyDescent="0.25">
      <c r="K335" s="62">
        <v>3260</v>
      </c>
      <c r="L335" s="35">
        <f t="shared" si="32"/>
        <v>3260</v>
      </c>
      <c r="M335" s="64">
        <f t="shared" si="33"/>
        <v>0.37214611872146119</v>
      </c>
      <c r="N335" s="64">
        <f t="shared" si="34"/>
        <v>0.17473979733651845</v>
      </c>
      <c r="O335" s="35">
        <f t="shared" si="31"/>
        <v>0.25456410256410256</v>
      </c>
      <c r="P335" s="35">
        <f>IF(AND(Eingabe!$B$31&gt;1,$M335&lt;=C$55),C$56,O335)</f>
        <v>0.25456410256410256</v>
      </c>
      <c r="Q335" s="35">
        <f>IF(AND(Eingabe!$B$31&gt;2,$M335&lt;=D$55),D$56,P335)</f>
        <v>0.25456410256410256</v>
      </c>
      <c r="R335" s="35">
        <f>IF(AND(Eingabe!$B$31&gt;3,$M335&lt;=E$55),E$56,Q335)</f>
        <v>0.25456410256410256</v>
      </c>
      <c r="S335" s="35">
        <f>IF(AND(Eingabe!$B$31&gt;4,$M335&lt;=F$55),F$56,R335)</f>
        <v>0.25456410256410256</v>
      </c>
      <c r="T335" s="35">
        <f>IF(AND(Eingabe!$B$31&gt;5,$M335&lt;=G$55),G$56,S335)</f>
        <v>0.25456410256410256</v>
      </c>
    </row>
    <row r="336" spans="11:20" x14ac:dyDescent="0.25">
      <c r="K336" s="62">
        <v>3270</v>
      </c>
      <c r="L336" s="35">
        <f t="shared" si="32"/>
        <v>3270</v>
      </c>
      <c r="M336" s="64">
        <f t="shared" si="33"/>
        <v>0.37328767123287671</v>
      </c>
      <c r="N336" s="64">
        <f t="shared" si="34"/>
        <v>0.17433528249971797</v>
      </c>
      <c r="O336" s="35">
        <f t="shared" si="31"/>
        <v>0.25456410256410256</v>
      </c>
      <c r="P336" s="35">
        <f>IF(AND(Eingabe!$B$31&gt;1,$M336&lt;=C$55),C$56,O336)</f>
        <v>0.25456410256410256</v>
      </c>
      <c r="Q336" s="35">
        <f>IF(AND(Eingabe!$B$31&gt;2,$M336&lt;=D$55),D$56,P336)</f>
        <v>0.25456410256410256</v>
      </c>
      <c r="R336" s="35">
        <f>IF(AND(Eingabe!$B$31&gt;3,$M336&lt;=E$55),E$56,Q336)</f>
        <v>0.25456410256410256</v>
      </c>
      <c r="S336" s="35">
        <f>IF(AND(Eingabe!$B$31&gt;4,$M336&lt;=F$55),F$56,R336)</f>
        <v>0.25456410256410256</v>
      </c>
      <c r="T336" s="35">
        <f>IF(AND(Eingabe!$B$31&gt;5,$M336&lt;=G$55),G$56,S336)</f>
        <v>0.25456410256410256</v>
      </c>
    </row>
    <row r="337" spans="11:20" x14ac:dyDescent="0.25">
      <c r="K337" s="62">
        <v>3280</v>
      </c>
      <c r="L337" s="35">
        <f t="shared" si="32"/>
        <v>3280</v>
      </c>
      <c r="M337" s="64">
        <f t="shared" si="33"/>
        <v>0.37442922374429222</v>
      </c>
      <c r="N337" s="64">
        <f t="shared" si="34"/>
        <v>0.17393180545238507</v>
      </c>
      <c r="O337" s="35">
        <f t="shared" si="31"/>
        <v>0.25456410256410256</v>
      </c>
      <c r="P337" s="35">
        <f>IF(AND(Eingabe!$B$31&gt;1,$M337&lt;=C$55),C$56,O337)</f>
        <v>0.25456410256410256</v>
      </c>
      <c r="Q337" s="35">
        <f>IF(AND(Eingabe!$B$31&gt;2,$M337&lt;=D$55),D$56,P337)</f>
        <v>0.25456410256410256</v>
      </c>
      <c r="R337" s="35">
        <f>IF(AND(Eingabe!$B$31&gt;3,$M337&lt;=E$55),E$56,Q337)</f>
        <v>0.25456410256410256</v>
      </c>
      <c r="S337" s="35">
        <f>IF(AND(Eingabe!$B$31&gt;4,$M337&lt;=F$55),F$56,R337)</f>
        <v>0.25456410256410256</v>
      </c>
      <c r="T337" s="35">
        <f>IF(AND(Eingabe!$B$31&gt;5,$M337&lt;=G$55),G$56,S337)</f>
        <v>0.25456410256410256</v>
      </c>
    </row>
    <row r="338" spans="11:20" x14ac:dyDescent="0.25">
      <c r="K338" s="62">
        <v>3290</v>
      </c>
      <c r="L338" s="35">
        <f t="shared" si="32"/>
        <v>3290</v>
      </c>
      <c r="M338" s="64">
        <f t="shared" si="33"/>
        <v>0.37557077625570778</v>
      </c>
      <c r="N338" s="64">
        <f t="shared" si="34"/>
        <v>0.17352936038020395</v>
      </c>
      <c r="O338" s="35">
        <f t="shared" si="31"/>
        <v>0.25456410256410256</v>
      </c>
      <c r="P338" s="35">
        <f>IF(AND(Eingabe!$B$31&gt;1,$M338&lt;=C$55),C$56,O338)</f>
        <v>0.25456410256410256</v>
      </c>
      <c r="Q338" s="35">
        <f>IF(AND(Eingabe!$B$31&gt;2,$M338&lt;=D$55),D$56,P338)</f>
        <v>0.25456410256410256</v>
      </c>
      <c r="R338" s="35">
        <f>IF(AND(Eingabe!$B$31&gt;3,$M338&lt;=E$55),E$56,Q338)</f>
        <v>0.25456410256410256</v>
      </c>
      <c r="S338" s="35">
        <f>IF(AND(Eingabe!$B$31&gt;4,$M338&lt;=F$55),F$56,R338)</f>
        <v>0.25456410256410256</v>
      </c>
      <c r="T338" s="35">
        <f>IF(AND(Eingabe!$B$31&gt;5,$M338&lt;=G$55),G$56,S338)</f>
        <v>0.25456410256410256</v>
      </c>
    </row>
    <row r="339" spans="11:20" x14ac:dyDescent="0.25">
      <c r="K339" s="62">
        <v>3300</v>
      </c>
      <c r="L339" s="35">
        <f t="shared" si="32"/>
        <v>3300</v>
      </c>
      <c r="M339" s="64">
        <f t="shared" si="33"/>
        <v>0.37671232876712329</v>
      </c>
      <c r="N339" s="64">
        <f t="shared" si="34"/>
        <v>0.1731279415189857</v>
      </c>
      <c r="O339" s="35">
        <f t="shared" si="31"/>
        <v>0.25456410256410256</v>
      </c>
      <c r="P339" s="35">
        <f>IF(AND(Eingabe!$B$31&gt;1,$M339&lt;=C$55),C$56,O339)</f>
        <v>0.25456410256410256</v>
      </c>
      <c r="Q339" s="35">
        <f>IF(AND(Eingabe!$B$31&gt;2,$M339&lt;=D$55),D$56,P339)</f>
        <v>0.25456410256410256</v>
      </c>
      <c r="R339" s="35">
        <f>IF(AND(Eingabe!$B$31&gt;3,$M339&lt;=E$55),E$56,Q339)</f>
        <v>0.25456410256410256</v>
      </c>
      <c r="S339" s="35">
        <f>IF(AND(Eingabe!$B$31&gt;4,$M339&lt;=F$55),F$56,R339)</f>
        <v>0.25456410256410256</v>
      </c>
      <c r="T339" s="35">
        <f>IF(AND(Eingabe!$B$31&gt;5,$M339&lt;=G$55),G$56,S339)</f>
        <v>0.25456410256410256</v>
      </c>
    </row>
    <row r="340" spans="11:20" x14ac:dyDescent="0.25">
      <c r="K340" s="62">
        <v>3310</v>
      </c>
      <c r="L340" s="35">
        <f t="shared" si="32"/>
        <v>3310</v>
      </c>
      <c r="M340" s="64">
        <f t="shared" si="33"/>
        <v>0.37785388127853881</v>
      </c>
      <c r="N340" s="64">
        <f t="shared" si="34"/>
        <v>0.17272754315408589</v>
      </c>
      <c r="O340" s="35">
        <f t="shared" si="31"/>
        <v>0.25456410256410256</v>
      </c>
      <c r="P340" s="35">
        <f>IF(AND(Eingabe!$B$31&gt;1,$M340&lt;=C$55),C$56,O340)</f>
        <v>0.25456410256410256</v>
      </c>
      <c r="Q340" s="35">
        <f>IF(AND(Eingabe!$B$31&gt;2,$M340&lt;=D$55),D$56,P340)</f>
        <v>0.25456410256410256</v>
      </c>
      <c r="R340" s="35">
        <f>IF(AND(Eingabe!$B$31&gt;3,$M340&lt;=E$55),E$56,Q340)</f>
        <v>0.25456410256410256</v>
      </c>
      <c r="S340" s="35">
        <f>IF(AND(Eingabe!$B$31&gt;4,$M340&lt;=F$55),F$56,R340)</f>
        <v>0.25456410256410256</v>
      </c>
      <c r="T340" s="35">
        <f>IF(AND(Eingabe!$B$31&gt;5,$M340&lt;=G$55),G$56,S340)</f>
        <v>0.25456410256410256</v>
      </c>
    </row>
    <row r="341" spans="11:20" x14ac:dyDescent="0.25">
      <c r="K341" s="62">
        <v>3320</v>
      </c>
      <c r="L341" s="35">
        <f t="shared" si="32"/>
        <v>3320</v>
      </c>
      <c r="M341" s="64">
        <f t="shared" si="33"/>
        <v>0.37899543378995432</v>
      </c>
      <c r="N341" s="64">
        <f t="shared" si="34"/>
        <v>0.17232815961982939</v>
      </c>
      <c r="O341" s="35">
        <f t="shared" si="31"/>
        <v>0.25456410256410256</v>
      </c>
      <c r="P341" s="35">
        <f>IF(AND(Eingabe!$B$31&gt;1,$M341&lt;=C$55),C$56,O341)</f>
        <v>0.25456410256410256</v>
      </c>
      <c r="Q341" s="35">
        <f>IF(AND(Eingabe!$B$31&gt;2,$M341&lt;=D$55),D$56,P341)</f>
        <v>0.25456410256410256</v>
      </c>
      <c r="R341" s="35">
        <f>IF(AND(Eingabe!$B$31&gt;3,$M341&lt;=E$55),E$56,Q341)</f>
        <v>0.25456410256410256</v>
      </c>
      <c r="S341" s="35">
        <f>IF(AND(Eingabe!$B$31&gt;4,$M341&lt;=F$55),F$56,R341)</f>
        <v>0.25456410256410256</v>
      </c>
      <c r="T341" s="35">
        <f>IF(AND(Eingabe!$B$31&gt;5,$M341&lt;=G$55),G$56,S341)</f>
        <v>0.25456410256410256</v>
      </c>
    </row>
    <row r="342" spans="11:20" x14ac:dyDescent="0.25">
      <c r="K342" s="62">
        <v>3330</v>
      </c>
      <c r="L342" s="35">
        <f t="shared" si="32"/>
        <v>3330</v>
      </c>
      <c r="M342" s="64">
        <f t="shared" si="33"/>
        <v>0.38013698630136988</v>
      </c>
      <c r="N342" s="64">
        <f t="shared" si="34"/>
        <v>0.17192978529894576</v>
      </c>
      <c r="O342" s="35">
        <f t="shared" si="31"/>
        <v>0.25456410256410256</v>
      </c>
      <c r="P342" s="35">
        <f>IF(AND(Eingabe!$B$31&gt;1,$M342&lt;=C$55),C$56,O342)</f>
        <v>0.25456410256410256</v>
      </c>
      <c r="Q342" s="35">
        <f>IF(AND(Eingabe!$B$31&gt;2,$M342&lt;=D$55),D$56,P342)</f>
        <v>0.25456410256410256</v>
      </c>
      <c r="R342" s="35">
        <f>IF(AND(Eingabe!$B$31&gt;3,$M342&lt;=E$55),E$56,Q342)</f>
        <v>0.25456410256410256</v>
      </c>
      <c r="S342" s="35">
        <f>IF(AND(Eingabe!$B$31&gt;4,$M342&lt;=F$55),F$56,R342)</f>
        <v>0.25456410256410256</v>
      </c>
      <c r="T342" s="35">
        <f>IF(AND(Eingabe!$B$31&gt;5,$M342&lt;=G$55),G$56,S342)</f>
        <v>0.25456410256410256</v>
      </c>
    </row>
    <row r="343" spans="11:20" x14ac:dyDescent="0.25">
      <c r="K343" s="62">
        <v>3340</v>
      </c>
      <c r="L343" s="35">
        <f t="shared" si="32"/>
        <v>3340</v>
      </c>
      <c r="M343" s="64">
        <f t="shared" si="33"/>
        <v>0.38127853881278539</v>
      </c>
      <c r="N343" s="64">
        <f t="shared" si="34"/>
        <v>0.17153241462201185</v>
      </c>
      <c r="O343" s="35">
        <f t="shared" si="31"/>
        <v>0.25456410256410256</v>
      </c>
      <c r="P343" s="35">
        <f>IF(AND(Eingabe!$B$31&gt;1,$M343&lt;=C$55),C$56,O343)</f>
        <v>0.25456410256410256</v>
      </c>
      <c r="Q343" s="35">
        <f>IF(AND(Eingabe!$B$31&gt;2,$M343&lt;=D$55),D$56,P343)</f>
        <v>0.25456410256410256</v>
      </c>
      <c r="R343" s="35">
        <f>IF(AND(Eingabe!$B$31&gt;3,$M343&lt;=E$55),E$56,Q343)</f>
        <v>0.25456410256410256</v>
      </c>
      <c r="S343" s="35">
        <f>IF(AND(Eingabe!$B$31&gt;4,$M343&lt;=F$55),F$56,R343)</f>
        <v>0.25456410256410256</v>
      </c>
      <c r="T343" s="35">
        <f>IF(AND(Eingabe!$B$31&gt;5,$M343&lt;=G$55),G$56,S343)</f>
        <v>0.25456410256410256</v>
      </c>
    </row>
    <row r="344" spans="11:20" x14ac:dyDescent="0.25">
      <c r="K344" s="62">
        <v>3350</v>
      </c>
      <c r="L344" s="35">
        <f t="shared" si="32"/>
        <v>3350</v>
      </c>
      <c r="M344" s="64">
        <f t="shared" si="33"/>
        <v>0.38242009132420091</v>
      </c>
      <c r="N344" s="64">
        <f t="shared" si="34"/>
        <v>0.17113604206690114</v>
      </c>
      <c r="O344" s="35">
        <f t="shared" si="31"/>
        <v>0.25456410256410256</v>
      </c>
      <c r="P344" s="35">
        <f>IF(AND(Eingabe!$B$31&gt;1,$M344&lt;=C$55),C$56,O344)</f>
        <v>0.25456410256410256</v>
      </c>
      <c r="Q344" s="35">
        <f>IF(AND(Eingabe!$B$31&gt;2,$M344&lt;=D$55),D$56,P344)</f>
        <v>0.25456410256410256</v>
      </c>
      <c r="R344" s="35">
        <f>IF(AND(Eingabe!$B$31&gt;3,$M344&lt;=E$55),E$56,Q344)</f>
        <v>0.25456410256410256</v>
      </c>
      <c r="S344" s="35">
        <f>IF(AND(Eingabe!$B$31&gt;4,$M344&lt;=F$55),F$56,R344)</f>
        <v>0.25456410256410256</v>
      </c>
      <c r="T344" s="35">
        <f>IF(AND(Eingabe!$B$31&gt;5,$M344&lt;=G$55),G$56,S344)</f>
        <v>0.25456410256410256</v>
      </c>
    </row>
    <row r="345" spans="11:20" x14ac:dyDescent="0.25">
      <c r="K345" s="62">
        <v>3360</v>
      </c>
      <c r="L345" s="35">
        <f t="shared" si="32"/>
        <v>3360</v>
      </c>
      <c r="M345" s="64">
        <f t="shared" si="33"/>
        <v>0.38356164383561642</v>
      </c>
      <c r="N345" s="64">
        <f t="shared" si="34"/>
        <v>0.17074066215824368</v>
      </c>
      <c r="O345" s="35">
        <f t="shared" si="31"/>
        <v>0.25456410256410256</v>
      </c>
      <c r="P345" s="35">
        <f>IF(AND(Eingabe!$B$31&gt;1,$M345&lt;=C$55),C$56,O345)</f>
        <v>0.25456410256410256</v>
      </c>
      <c r="Q345" s="35">
        <f>IF(AND(Eingabe!$B$31&gt;2,$M345&lt;=D$55),D$56,P345)</f>
        <v>0.25456410256410256</v>
      </c>
      <c r="R345" s="35">
        <f>IF(AND(Eingabe!$B$31&gt;3,$M345&lt;=E$55),E$56,Q345)</f>
        <v>0.25456410256410256</v>
      </c>
      <c r="S345" s="35">
        <f>IF(AND(Eingabe!$B$31&gt;4,$M345&lt;=F$55),F$56,R345)</f>
        <v>0.25456410256410256</v>
      </c>
      <c r="T345" s="35">
        <f>IF(AND(Eingabe!$B$31&gt;5,$M345&lt;=G$55),G$56,S345)</f>
        <v>0.25456410256410256</v>
      </c>
    </row>
    <row r="346" spans="11:20" x14ac:dyDescent="0.25">
      <c r="K346" s="62">
        <v>3370</v>
      </c>
      <c r="L346" s="35">
        <f t="shared" si="32"/>
        <v>3370</v>
      </c>
      <c r="M346" s="64">
        <f t="shared" si="33"/>
        <v>0.38470319634703198</v>
      </c>
      <c r="N346" s="64">
        <f t="shared" si="34"/>
        <v>0.17034626946689146</v>
      </c>
      <c r="O346" s="35">
        <f t="shared" si="31"/>
        <v>0.25456410256410256</v>
      </c>
      <c r="P346" s="35">
        <f>IF(AND(Eingabe!$B$31&gt;1,$M346&lt;=C$55),C$56,O346)</f>
        <v>0.25456410256410256</v>
      </c>
      <c r="Q346" s="35">
        <f>IF(AND(Eingabe!$B$31&gt;2,$M346&lt;=D$55),D$56,P346)</f>
        <v>0.25456410256410256</v>
      </c>
      <c r="R346" s="35">
        <f>IF(AND(Eingabe!$B$31&gt;3,$M346&lt;=E$55),E$56,Q346)</f>
        <v>0.25456410256410256</v>
      </c>
      <c r="S346" s="35">
        <f>IF(AND(Eingabe!$B$31&gt;4,$M346&lt;=F$55),F$56,R346)</f>
        <v>0.25456410256410256</v>
      </c>
      <c r="T346" s="35">
        <f>IF(AND(Eingabe!$B$31&gt;5,$M346&lt;=G$55),G$56,S346)</f>
        <v>0.25456410256410256</v>
      </c>
    </row>
    <row r="347" spans="11:20" x14ac:dyDescent="0.25">
      <c r="K347" s="62">
        <v>3380</v>
      </c>
      <c r="L347" s="35">
        <f t="shared" si="32"/>
        <v>3380</v>
      </c>
      <c r="M347" s="64">
        <f t="shared" si="33"/>
        <v>0.38584474885844749</v>
      </c>
      <c r="N347" s="64">
        <f t="shared" si="34"/>
        <v>0.16995285860939313</v>
      </c>
      <c r="O347" s="35">
        <f t="shared" si="31"/>
        <v>0.25456410256410256</v>
      </c>
      <c r="P347" s="35">
        <f>IF(AND(Eingabe!$B$31&gt;1,$M347&lt;=C$55),C$56,O347)</f>
        <v>0.25456410256410256</v>
      </c>
      <c r="Q347" s="35">
        <f>IF(AND(Eingabe!$B$31&gt;2,$M347&lt;=D$55),D$56,P347)</f>
        <v>0.25456410256410256</v>
      </c>
      <c r="R347" s="35">
        <f>IF(AND(Eingabe!$B$31&gt;3,$M347&lt;=E$55),E$56,Q347)</f>
        <v>0.25456410256410256</v>
      </c>
      <c r="S347" s="35">
        <f>IF(AND(Eingabe!$B$31&gt;4,$M347&lt;=F$55),F$56,R347)</f>
        <v>0.25456410256410256</v>
      </c>
      <c r="T347" s="35">
        <f>IF(AND(Eingabe!$B$31&gt;5,$M347&lt;=G$55),G$56,S347)</f>
        <v>0.25456410256410256</v>
      </c>
    </row>
    <row r="348" spans="11:20" x14ac:dyDescent="0.25">
      <c r="K348" s="62">
        <v>3390</v>
      </c>
      <c r="L348" s="35">
        <f t="shared" si="32"/>
        <v>3390</v>
      </c>
      <c r="M348" s="64">
        <f t="shared" si="33"/>
        <v>0.38698630136986301</v>
      </c>
      <c r="N348" s="64">
        <f t="shared" si="34"/>
        <v>0.16956042424747475</v>
      </c>
      <c r="O348" s="35">
        <f t="shared" si="31"/>
        <v>0.25456410256410256</v>
      </c>
      <c r="P348" s="35">
        <f>IF(AND(Eingabe!$B$31&gt;1,$M348&lt;=C$55),C$56,O348)</f>
        <v>0.25456410256410256</v>
      </c>
      <c r="Q348" s="35">
        <f>IF(AND(Eingabe!$B$31&gt;2,$M348&lt;=D$55),D$56,P348)</f>
        <v>0.25456410256410256</v>
      </c>
      <c r="R348" s="35">
        <f>IF(AND(Eingabe!$B$31&gt;3,$M348&lt;=E$55),E$56,Q348)</f>
        <v>0.25456410256410256</v>
      </c>
      <c r="S348" s="35">
        <f>IF(AND(Eingabe!$B$31&gt;4,$M348&lt;=F$55),F$56,R348)</f>
        <v>0.25456410256410256</v>
      </c>
      <c r="T348" s="35">
        <f>IF(AND(Eingabe!$B$31&gt;5,$M348&lt;=G$55),G$56,S348)</f>
        <v>0.25456410256410256</v>
      </c>
    </row>
    <row r="349" spans="11:20" x14ac:dyDescent="0.25">
      <c r="K349" s="62">
        <v>3400</v>
      </c>
      <c r="L349" s="35">
        <f t="shared" si="32"/>
        <v>3400</v>
      </c>
      <c r="M349" s="64">
        <f t="shared" si="33"/>
        <v>0.38812785388127852</v>
      </c>
      <c r="N349" s="64">
        <f t="shared" si="34"/>
        <v>0.1691689610875291</v>
      </c>
      <c r="O349" s="35">
        <f t="shared" si="31"/>
        <v>0.25456410256410256</v>
      </c>
      <c r="P349" s="35">
        <f>IF(AND(Eingabe!$B$31&gt;1,$M349&lt;=C$55),C$56,O349)</f>
        <v>0.25456410256410256</v>
      </c>
      <c r="Q349" s="35">
        <f>IF(AND(Eingabe!$B$31&gt;2,$M349&lt;=D$55),D$56,P349)</f>
        <v>0.25456410256410256</v>
      </c>
      <c r="R349" s="35">
        <f>IF(AND(Eingabe!$B$31&gt;3,$M349&lt;=E$55),E$56,Q349)</f>
        <v>0.25456410256410256</v>
      </c>
      <c r="S349" s="35">
        <f>IF(AND(Eingabe!$B$31&gt;4,$M349&lt;=F$55),F$56,R349)</f>
        <v>0.25456410256410256</v>
      </c>
      <c r="T349" s="35">
        <f>IF(AND(Eingabe!$B$31&gt;5,$M349&lt;=G$55),G$56,S349)</f>
        <v>0.25456410256410256</v>
      </c>
    </row>
    <row r="350" spans="11:20" x14ac:dyDescent="0.25">
      <c r="K350" s="62">
        <v>3410</v>
      </c>
      <c r="L350" s="35">
        <f t="shared" si="32"/>
        <v>3410</v>
      </c>
      <c r="M350" s="64">
        <f t="shared" si="33"/>
        <v>0.38926940639269408</v>
      </c>
      <c r="N350" s="64">
        <f t="shared" si="34"/>
        <v>0.16877846388011175</v>
      </c>
      <c r="O350" s="35">
        <f t="shared" si="31"/>
        <v>0.25456410256410256</v>
      </c>
      <c r="P350" s="35">
        <f>IF(AND(Eingabe!$B$31&gt;1,$M350&lt;=C$55),C$56,O350)</f>
        <v>0.25456410256410256</v>
      </c>
      <c r="Q350" s="35">
        <f>IF(AND(Eingabe!$B$31&gt;2,$M350&lt;=D$55),D$56,P350)</f>
        <v>0.25456410256410256</v>
      </c>
      <c r="R350" s="35">
        <f>IF(AND(Eingabe!$B$31&gt;3,$M350&lt;=E$55),E$56,Q350)</f>
        <v>0.25456410256410256</v>
      </c>
      <c r="S350" s="35">
        <f>IF(AND(Eingabe!$B$31&gt;4,$M350&lt;=F$55),F$56,R350)</f>
        <v>0.25456410256410256</v>
      </c>
      <c r="T350" s="35">
        <f>IF(AND(Eingabe!$B$31&gt;5,$M350&lt;=G$55),G$56,S350)</f>
        <v>0.25456410256410256</v>
      </c>
    </row>
    <row r="351" spans="11:20" x14ac:dyDescent="0.25">
      <c r="K351" s="62">
        <v>3420</v>
      </c>
      <c r="L351" s="35">
        <f t="shared" si="32"/>
        <v>3420</v>
      </c>
      <c r="M351" s="64">
        <f t="shared" si="33"/>
        <v>0.3904109589041096</v>
      </c>
      <c r="N351" s="64">
        <f t="shared" si="34"/>
        <v>0.16838892741944422</v>
      </c>
      <c r="O351" s="35">
        <f t="shared" si="31"/>
        <v>0.25456410256410256</v>
      </c>
      <c r="P351" s="35">
        <f>IF(AND(Eingabe!$B$31&gt;1,$M351&lt;=C$55),C$56,O351)</f>
        <v>0.25456410256410256</v>
      </c>
      <c r="Q351" s="35">
        <f>IF(AND(Eingabe!$B$31&gt;2,$M351&lt;=D$55),D$56,P351)</f>
        <v>0.25456410256410256</v>
      </c>
      <c r="R351" s="35">
        <f>IF(AND(Eingabe!$B$31&gt;3,$M351&lt;=E$55),E$56,Q351)</f>
        <v>0.25456410256410256</v>
      </c>
      <c r="S351" s="35">
        <f>IF(AND(Eingabe!$B$31&gt;4,$M351&lt;=F$55),F$56,R351)</f>
        <v>0.25456410256410256</v>
      </c>
      <c r="T351" s="35">
        <f>IF(AND(Eingabe!$B$31&gt;5,$M351&lt;=G$55),G$56,S351)</f>
        <v>0.25456410256410256</v>
      </c>
    </row>
    <row r="352" spans="11:20" x14ac:dyDescent="0.25">
      <c r="K352" s="62">
        <v>3430</v>
      </c>
      <c r="L352" s="35">
        <f t="shared" si="32"/>
        <v>3430</v>
      </c>
      <c r="M352" s="64">
        <f t="shared" si="33"/>
        <v>0.39155251141552511</v>
      </c>
      <c r="N352" s="64">
        <f t="shared" si="34"/>
        <v>0.16800034654292473</v>
      </c>
      <c r="O352" s="35">
        <f t="shared" si="31"/>
        <v>0.25456410256410256</v>
      </c>
      <c r="P352" s="35">
        <f>IF(AND(Eingabe!$B$31&gt;1,$M352&lt;=C$55),C$56,O352)</f>
        <v>0.25456410256410256</v>
      </c>
      <c r="Q352" s="35">
        <f>IF(AND(Eingabe!$B$31&gt;2,$M352&lt;=D$55),D$56,P352)</f>
        <v>0.25456410256410256</v>
      </c>
      <c r="R352" s="35">
        <f>IF(AND(Eingabe!$B$31&gt;3,$M352&lt;=E$55),E$56,Q352)</f>
        <v>0.25456410256410256</v>
      </c>
      <c r="S352" s="35">
        <f>IF(AND(Eingabe!$B$31&gt;4,$M352&lt;=F$55),F$56,R352)</f>
        <v>0.25456410256410256</v>
      </c>
      <c r="T352" s="35">
        <f>IF(AND(Eingabe!$B$31&gt;5,$M352&lt;=G$55),G$56,S352)</f>
        <v>0.25456410256410256</v>
      </c>
    </row>
    <row r="353" spans="11:20" x14ac:dyDescent="0.25">
      <c r="K353" s="62">
        <v>3440</v>
      </c>
      <c r="L353" s="35">
        <f t="shared" si="32"/>
        <v>3440</v>
      </c>
      <c r="M353" s="64">
        <f t="shared" si="33"/>
        <v>0.39269406392694062</v>
      </c>
      <c r="N353" s="64">
        <f t="shared" si="34"/>
        <v>0.16761271613064477</v>
      </c>
      <c r="O353" s="35">
        <f t="shared" si="31"/>
        <v>0.25456410256410256</v>
      </c>
      <c r="P353" s="35">
        <f>IF(AND(Eingabe!$B$31&gt;1,$M353&lt;=C$55),C$56,O353)</f>
        <v>0.25456410256410256</v>
      </c>
      <c r="Q353" s="35">
        <f>IF(AND(Eingabe!$B$31&gt;2,$M353&lt;=D$55),D$56,P353)</f>
        <v>0.25456410256410256</v>
      </c>
      <c r="R353" s="35">
        <f>IF(AND(Eingabe!$B$31&gt;3,$M353&lt;=E$55),E$56,Q353)</f>
        <v>0.25456410256410256</v>
      </c>
      <c r="S353" s="35">
        <f>IF(AND(Eingabe!$B$31&gt;4,$M353&lt;=F$55),F$56,R353)</f>
        <v>0.25456410256410256</v>
      </c>
      <c r="T353" s="35">
        <f>IF(AND(Eingabe!$B$31&gt;5,$M353&lt;=G$55),G$56,S353)</f>
        <v>0.25456410256410256</v>
      </c>
    </row>
    <row r="354" spans="11:20" x14ac:dyDescent="0.25">
      <c r="K354" s="62">
        <v>3450</v>
      </c>
      <c r="L354" s="35">
        <f t="shared" si="32"/>
        <v>3450</v>
      </c>
      <c r="M354" s="64">
        <f t="shared" si="33"/>
        <v>0.39383561643835618</v>
      </c>
      <c r="N354" s="64">
        <f t="shared" si="34"/>
        <v>0.16722603110491363</v>
      </c>
      <c r="O354" s="35">
        <f t="shared" si="31"/>
        <v>0.25456410256410256</v>
      </c>
      <c r="P354" s="35">
        <f>IF(AND(Eingabe!$B$31&gt;1,$M354&lt;=C$55),C$56,O354)</f>
        <v>0.25456410256410256</v>
      </c>
      <c r="Q354" s="35">
        <f>IF(AND(Eingabe!$B$31&gt;2,$M354&lt;=D$55),D$56,P354)</f>
        <v>0.25456410256410256</v>
      </c>
      <c r="R354" s="35">
        <f>IF(AND(Eingabe!$B$31&gt;3,$M354&lt;=E$55),E$56,Q354)</f>
        <v>0.25456410256410256</v>
      </c>
      <c r="S354" s="35">
        <f>IF(AND(Eingabe!$B$31&gt;4,$M354&lt;=F$55),F$56,R354)</f>
        <v>0.25456410256410256</v>
      </c>
      <c r="T354" s="35">
        <f>IF(AND(Eingabe!$B$31&gt;5,$M354&lt;=G$55),G$56,S354)</f>
        <v>0.25456410256410256</v>
      </c>
    </row>
    <row r="355" spans="11:20" x14ac:dyDescent="0.25">
      <c r="K355" s="62">
        <v>3460</v>
      </c>
      <c r="L355" s="35">
        <f t="shared" si="32"/>
        <v>3460</v>
      </c>
      <c r="M355" s="64">
        <f t="shared" si="33"/>
        <v>0.3949771689497717</v>
      </c>
      <c r="N355" s="64">
        <f t="shared" si="34"/>
        <v>0.16684028642978876</v>
      </c>
      <c r="O355" s="35">
        <f t="shared" si="31"/>
        <v>0.25456410256410256</v>
      </c>
      <c r="P355" s="35">
        <f>IF(AND(Eingabe!$B$31&gt;1,$M355&lt;=C$55),C$56,O355)</f>
        <v>0.25456410256410256</v>
      </c>
      <c r="Q355" s="35">
        <f>IF(AND(Eingabe!$B$31&gt;2,$M355&lt;=D$55),D$56,P355)</f>
        <v>0.25456410256410256</v>
      </c>
      <c r="R355" s="35">
        <f>IF(AND(Eingabe!$B$31&gt;3,$M355&lt;=E$55),E$56,Q355)</f>
        <v>0.25456410256410256</v>
      </c>
      <c r="S355" s="35">
        <f>IF(AND(Eingabe!$B$31&gt;4,$M355&lt;=F$55),F$56,R355)</f>
        <v>0.25456410256410256</v>
      </c>
      <c r="T355" s="35">
        <f>IF(AND(Eingabe!$B$31&gt;5,$M355&lt;=G$55),G$56,S355)</f>
        <v>0.25456410256410256</v>
      </c>
    </row>
    <row r="356" spans="11:20" x14ac:dyDescent="0.25">
      <c r="K356" s="62">
        <v>3470</v>
      </c>
      <c r="L356" s="35">
        <f t="shared" si="32"/>
        <v>3470</v>
      </c>
      <c r="M356" s="64">
        <f t="shared" si="33"/>
        <v>0.39611872146118721</v>
      </c>
      <c r="N356" s="64">
        <f t="shared" si="34"/>
        <v>0.16645547711061315</v>
      </c>
      <c r="O356" s="35">
        <f t="shared" si="31"/>
        <v>0.25456410256410256</v>
      </c>
      <c r="P356" s="35">
        <f>IF(AND(Eingabe!$B$31&gt;1,$M356&lt;=C$55),C$56,O356)</f>
        <v>0.25456410256410256</v>
      </c>
      <c r="Q356" s="35">
        <f>IF(AND(Eingabe!$B$31&gt;2,$M356&lt;=D$55),D$56,P356)</f>
        <v>0.25456410256410256</v>
      </c>
      <c r="R356" s="35">
        <f>IF(AND(Eingabe!$B$31&gt;3,$M356&lt;=E$55),E$56,Q356)</f>
        <v>0.25456410256410256</v>
      </c>
      <c r="S356" s="35">
        <f>IF(AND(Eingabe!$B$31&gt;4,$M356&lt;=F$55),F$56,R356)</f>
        <v>0.25456410256410256</v>
      </c>
      <c r="T356" s="35">
        <f>IF(AND(Eingabe!$B$31&gt;5,$M356&lt;=G$55),G$56,S356)</f>
        <v>0.25456410256410256</v>
      </c>
    </row>
    <row r="357" spans="11:20" x14ac:dyDescent="0.25">
      <c r="K357" s="62">
        <v>3480</v>
      </c>
      <c r="L357" s="35">
        <f t="shared" si="32"/>
        <v>3480</v>
      </c>
      <c r="M357" s="64">
        <f t="shared" si="33"/>
        <v>0.39726027397260272</v>
      </c>
      <c r="N357" s="64">
        <f t="shared" si="34"/>
        <v>0.16607159819355888</v>
      </c>
      <c r="O357" s="35">
        <f t="shared" si="31"/>
        <v>0.25456410256410256</v>
      </c>
      <c r="P357" s="35">
        <f>IF(AND(Eingabe!$B$31&gt;1,$M357&lt;=C$55),C$56,O357)</f>
        <v>0.25456410256410256</v>
      </c>
      <c r="Q357" s="35">
        <f>IF(AND(Eingabe!$B$31&gt;2,$M357&lt;=D$55),D$56,P357)</f>
        <v>0.25456410256410256</v>
      </c>
      <c r="R357" s="35">
        <f>IF(AND(Eingabe!$B$31&gt;3,$M357&lt;=E$55),E$56,Q357)</f>
        <v>0.25456410256410256</v>
      </c>
      <c r="S357" s="35">
        <f>IF(AND(Eingabe!$B$31&gt;4,$M357&lt;=F$55),F$56,R357)</f>
        <v>0.25456410256410256</v>
      </c>
      <c r="T357" s="35">
        <f>IF(AND(Eingabe!$B$31&gt;5,$M357&lt;=G$55),G$56,S357)</f>
        <v>0.25456410256410256</v>
      </c>
    </row>
    <row r="358" spans="11:20" x14ac:dyDescent="0.25">
      <c r="K358" s="62">
        <v>3490</v>
      </c>
      <c r="L358" s="35">
        <f t="shared" si="32"/>
        <v>3490</v>
      </c>
      <c r="M358" s="64">
        <f t="shared" si="33"/>
        <v>0.39840182648401828</v>
      </c>
      <c r="N358" s="64">
        <f t="shared" si="34"/>
        <v>0.16568864476517742</v>
      </c>
      <c r="O358" s="35">
        <f t="shared" si="31"/>
        <v>0.25456410256410256</v>
      </c>
      <c r="P358" s="35">
        <f>IF(AND(Eingabe!$B$31&gt;1,$M358&lt;=C$55),C$56,O358)</f>
        <v>0.25456410256410256</v>
      </c>
      <c r="Q358" s="35">
        <f>IF(AND(Eingabe!$B$31&gt;2,$M358&lt;=D$55),D$56,P358)</f>
        <v>0.25456410256410256</v>
      </c>
      <c r="R358" s="35">
        <f>IF(AND(Eingabe!$B$31&gt;3,$M358&lt;=E$55),E$56,Q358)</f>
        <v>0.25456410256410256</v>
      </c>
      <c r="S358" s="35">
        <f>IF(AND(Eingabe!$B$31&gt;4,$M358&lt;=F$55),F$56,R358)</f>
        <v>0.25456410256410256</v>
      </c>
      <c r="T358" s="35">
        <f>IF(AND(Eingabe!$B$31&gt;5,$M358&lt;=G$55),G$56,S358)</f>
        <v>0.25456410256410256</v>
      </c>
    </row>
    <row r="359" spans="11:20" x14ac:dyDescent="0.25">
      <c r="K359" s="62">
        <v>3500</v>
      </c>
      <c r="L359" s="35">
        <f t="shared" si="32"/>
        <v>3500</v>
      </c>
      <c r="M359" s="64">
        <f t="shared" si="33"/>
        <v>0.3995433789954338</v>
      </c>
      <c r="N359" s="64">
        <f t="shared" si="34"/>
        <v>0.1653066119519554</v>
      </c>
      <c r="O359" s="35">
        <f t="shared" si="31"/>
        <v>0.25456410256410256</v>
      </c>
      <c r="P359" s="35">
        <f>IF(AND(Eingabe!$B$31&gt;1,$M359&lt;=C$55),C$56,O359)</f>
        <v>0.25456410256410256</v>
      </c>
      <c r="Q359" s="35">
        <f>IF(AND(Eingabe!$B$31&gt;2,$M359&lt;=D$55),D$56,P359)</f>
        <v>0.25456410256410256</v>
      </c>
      <c r="R359" s="35">
        <f>IF(AND(Eingabe!$B$31&gt;3,$M359&lt;=E$55),E$56,Q359)</f>
        <v>0.25456410256410256</v>
      </c>
      <c r="S359" s="35">
        <f>IF(AND(Eingabe!$B$31&gt;4,$M359&lt;=F$55),F$56,R359)</f>
        <v>0.25456410256410256</v>
      </c>
      <c r="T359" s="35">
        <f>IF(AND(Eingabe!$B$31&gt;5,$M359&lt;=G$55),G$56,S359)</f>
        <v>0.25456410256410256</v>
      </c>
    </row>
    <row r="360" spans="11:20" x14ac:dyDescent="0.25">
      <c r="K360" s="62">
        <v>3510</v>
      </c>
      <c r="L360" s="35">
        <f t="shared" si="32"/>
        <v>3510</v>
      </c>
      <c r="M360" s="64">
        <f t="shared" si="33"/>
        <v>0.40068493150684931</v>
      </c>
      <c r="N360" s="64">
        <f t="shared" si="34"/>
        <v>0.16492549491987751</v>
      </c>
      <c r="O360" s="35">
        <f t="shared" si="31"/>
        <v>0.25456410256410256</v>
      </c>
      <c r="P360" s="35">
        <f>IF(AND(Eingabe!$B$31&gt;1,$M360&lt;=C$55),C$56,O360)</f>
        <v>0.25456410256410256</v>
      </c>
      <c r="Q360" s="35">
        <f>IF(AND(Eingabe!$B$31&gt;2,$M360&lt;=D$55),D$56,P360)</f>
        <v>0.25456410256410256</v>
      </c>
      <c r="R360" s="35">
        <f>IF(AND(Eingabe!$B$31&gt;3,$M360&lt;=E$55),E$56,Q360)</f>
        <v>0.25456410256410256</v>
      </c>
      <c r="S360" s="35">
        <f>IF(AND(Eingabe!$B$31&gt;4,$M360&lt;=F$55),F$56,R360)</f>
        <v>0.25456410256410256</v>
      </c>
      <c r="T360" s="35">
        <f>IF(AND(Eingabe!$B$31&gt;5,$M360&lt;=G$55),G$56,S360)</f>
        <v>0.25456410256410256</v>
      </c>
    </row>
    <row r="361" spans="11:20" x14ac:dyDescent="0.25">
      <c r="K361" s="62">
        <v>3520</v>
      </c>
      <c r="L361" s="35">
        <f t="shared" si="32"/>
        <v>3520</v>
      </c>
      <c r="M361" s="64">
        <f t="shared" si="33"/>
        <v>0.40182648401826482</v>
      </c>
      <c r="N361" s="64">
        <f t="shared" si="34"/>
        <v>0.16454528887399433</v>
      </c>
      <c r="O361" s="35">
        <f t="shared" si="31"/>
        <v>0.25456410256410256</v>
      </c>
      <c r="P361" s="35">
        <f>IF(AND(Eingabe!$B$31&gt;1,$M361&lt;=C$55),C$56,O361)</f>
        <v>0.25456410256410256</v>
      </c>
      <c r="Q361" s="35">
        <f>IF(AND(Eingabe!$B$31&gt;2,$M361&lt;=D$55),D$56,P361)</f>
        <v>0.25456410256410256</v>
      </c>
      <c r="R361" s="35">
        <f>IF(AND(Eingabe!$B$31&gt;3,$M361&lt;=E$55),E$56,Q361)</f>
        <v>0.25456410256410256</v>
      </c>
      <c r="S361" s="35">
        <f>IF(AND(Eingabe!$B$31&gt;4,$M361&lt;=F$55),F$56,R361)</f>
        <v>0.25456410256410256</v>
      </c>
      <c r="T361" s="35">
        <f>IF(AND(Eingabe!$B$31&gt;5,$M361&lt;=G$55),G$56,S361)</f>
        <v>0.25456410256410256</v>
      </c>
    </row>
    <row r="362" spans="11:20" x14ac:dyDescent="0.25">
      <c r="K362" s="62">
        <v>3530</v>
      </c>
      <c r="L362" s="35">
        <f t="shared" si="32"/>
        <v>3530</v>
      </c>
      <c r="M362" s="64">
        <f t="shared" si="33"/>
        <v>0.40296803652968038</v>
      </c>
      <c r="N362" s="64">
        <f t="shared" si="34"/>
        <v>0.16416598905799729</v>
      </c>
      <c r="O362" s="35">
        <f t="shared" si="31"/>
        <v>0.25456410256410256</v>
      </c>
      <c r="P362" s="35">
        <f>IF(AND(Eingabe!$B$31&gt;1,$M362&lt;=C$55),C$56,O362)</f>
        <v>0.25456410256410256</v>
      </c>
      <c r="Q362" s="35">
        <f>IF(AND(Eingabe!$B$31&gt;2,$M362&lt;=D$55),D$56,P362)</f>
        <v>0.25456410256410256</v>
      </c>
      <c r="R362" s="35">
        <f>IF(AND(Eingabe!$B$31&gt;3,$M362&lt;=E$55),E$56,Q362)</f>
        <v>0.25456410256410256</v>
      </c>
      <c r="S362" s="35">
        <f>IF(AND(Eingabe!$B$31&gt;4,$M362&lt;=F$55),F$56,R362)</f>
        <v>0.25456410256410256</v>
      </c>
      <c r="T362" s="35">
        <f>IF(AND(Eingabe!$B$31&gt;5,$M362&lt;=G$55),G$56,S362)</f>
        <v>0.25456410256410256</v>
      </c>
    </row>
    <row r="363" spans="11:20" x14ac:dyDescent="0.25">
      <c r="K363" s="62">
        <v>3540</v>
      </c>
      <c r="L363" s="35">
        <f t="shared" si="32"/>
        <v>3540</v>
      </c>
      <c r="M363" s="64">
        <f t="shared" si="33"/>
        <v>0.4041095890410959</v>
      </c>
      <c r="N363" s="64">
        <f t="shared" si="34"/>
        <v>0.16378759075379845</v>
      </c>
      <c r="O363" s="35">
        <f t="shared" si="31"/>
        <v>0.25456410256410256</v>
      </c>
      <c r="P363" s="35">
        <f>IF(AND(Eingabe!$B$31&gt;1,$M363&lt;=C$55),C$56,O363)</f>
        <v>0.25456410256410256</v>
      </c>
      <c r="Q363" s="35">
        <f>IF(AND(Eingabe!$B$31&gt;2,$M363&lt;=D$55),D$56,P363)</f>
        <v>0.25456410256410256</v>
      </c>
      <c r="R363" s="35">
        <f>IF(AND(Eingabe!$B$31&gt;3,$M363&lt;=E$55),E$56,Q363)</f>
        <v>0.25456410256410256</v>
      </c>
      <c r="S363" s="35">
        <f>IF(AND(Eingabe!$B$31&gt;4,$M363&lt;=F$55),F$56,R363)</f>
        <v>0.25456410256410256</v>
      </c>
      <c r="T363" s="35">
        <f>IF(AND(Eingabe!$B$31&gt;5,$M363&lt;=G$55),G$56,S363)</f>
        <v>0.25456410256410256</v>
      </c>
    </row>
    <row r="364" spans="11:20" x14ac:dyDescent="0.25">
      <c r="K364" s="62">
        <v>3550</v>
      </c>
      <c r="L364" s="35">
        <f t="shared" si="32"/>
        <v>3550</v>
      </c>
      <c r="M364" s="64">
        <f t="shared" si="33"/>
        <v>0.40525114155251141</v>
      </c>
      <c r="N364" s="64">
        <f t="shared" si="34"/>
        <v>0.16341008928111622</v>
      </c>
      <c r="O364" s="35">
        <f t="shared" si="31"/>
        <v>0.25456410256410256</v>
      </c>
      <c r="P364" s="35">
        <f>IF(AND(Eingabe!$B$31&gt;1,$M364&lt;=C$55),C$56,O364)</f>
        <v>0.25456410256410256</v>
      </c>
      <c r="Q364" s="35">
        <f>IF(AND(Eingabe!$B$31&gt;2,$M364&lt;=D$55),D$56,P364)</f>
        <v>0.25456410256410256</v>
      </c>
      <c r="R364" s="35">
        <f>IF(AND(Eingabe!$B$31&gt;3,$M364&lt;=E$55),E$56,Q364)</f>
        <v>0.25456410256410256</v>
      </c>
      <c r="S364" s="35">
        <f>IF(AND(Eingabe!$B$31&gt;4,$M364&lt;=F$55),F$56,R364)</f>
        <v>0.25456410256410256</v>
      </c>
      <c r="T364" s="35">
        <f>IF(AND(Eingabe!$B$31&gt;5,$M364&lt;=G$55),G$56,S364)</f>
        <v>0.25456410256410256</v>
      </c>
    </row>
    <row r="365" spans="11:20" x14ac:dyDescent="0.25">
      <c r="K365" s="62">
        <v>3560</v>
      </c>
      <c r="L365" s="35">
        <f t="shared" si="32"/>
        <v>3560</v>
      </c>
      <c r="M365" s="64">
        <f t="shared" si="33"/>
        <v>0.40639269406392692</v>
      </c>
      <c r="N365" s="64">
        <f t="shared" si="34"/>
        <v>0.1630334799970673</v>
      </c>
      <c r="O365" s="35">
        <f t="shared" si="31"/>
        <v>0.25456410256410256</v>
      </c>
      <c r="P365" s="35">
        <f>IF(AND(Eingabe!$B$31&gt;1,$M365&lt;=C$55),C$56,O365)</f>
        <v>0.25456410256410256</v>
      </c>
      <c r="Q365" s="35">
        <f>IF(AND(Eingabe!$B$31&gt;2,$M365&lt;=D$55),D$56,P365)</f>
        <v>0.25456410256410256</v>
      </c>
      <c r="R365" s="35">
        <f>IF(AND(Eingabe!$B$31&gt;3,$M365&lt;=E$55),E$56,Q365)</f>
        <v>0.25456410256410256</v>
      </c>
      <c r="S365" s="35">
        <f>IF(AND(Eingabe!$B$31&gt;4,$M365&lt;=F$55),F$56,R365)</f>
        <v>0.25456410256410256</v>
      </c>
      <c r="T365" s="35">
        <f>IF(AND(Eingabe!$B$31&gt;5,$M365&lt;=G$55),G$56,S365)</f>
        <v>0.25456410256410256</v>
      </c>
    </row>
    <row r="366" spans="11:20" x14ac:dyDescent="0.25">
      <c r="K366" s="62">
        <v>3570</v>
      </c>
      <c r="L366" s="35">
        <f t="shared" si="32"/>
        <v>3570</v>
      </c>
      <c r="M366" s="64">
        <f t="shared" si="33"/>
        <v>0.40753424657534248</v>
      </c>
      <c r="N366" s="64">
        <f t="shared" si="34"/>
        <v>0.16265775829576368</v>
      </c>
      <c r="O366" s="35">
        <f t="shared" si="31"/>
        <v>0.25456410256410256</v>
      </c>
      <c r="P366" s="35">
        <f>IF(AND(Eingabe!$B$31&gt;1,$M366&lt;=C$55),C$56,O366)</f>
        <v>0.25456410256410256</v>
      </c>
      <c r="Q366" s="35">
        <f>IF(AND(Eingabe!$B$31&gt;2,$M366&lt;=D$55),D$56,P366)</f>
        <v>0.25456410256410256</v>
      </c>
      <c r="R366" s="35">
        <f>IF(AND(Eingabe!$B$31&gt;3,$M366&lt;=E$55),E$56,Q366)</f>
        <v>0.25456410256410256</v>
      </c>
      <c r="S366" s="35">
        <f>IF(AND(Eingabe!$B$31&gt;4,$M366&lt;=F$55),F$56,R366)</f>
        <v>0.25456410256410256</v>
      </c>
      <c r="T366" s="35">
        <f>IF(AND(Eingabe!$B$31&gt;5,$M366&lt;=G$55),G$56,S366)</f>
        <v>0.25456410256410256</v>
      </c>
    </row>
    <row r="367" spans="11:20" x14ac:dyDescent="0.25">
      <c r="K367" s="62">
        <v>3580</v>
      </c>
      <c r="L367" s="35">
        <f t="shared" si="32"/>
        <v>3580</v>
      </c>
      <c r="M367" s="64">
        <f t="shared" si="33"/>
        <v>0.408675799086758</v>
      </c>
      <c r="N367" s="64">
        <f t="shared" si="34"/>
        <v>0.16228291960791497</v>
      </c>
      <c r="O367" s="35">
        <f t="shared" si="31"/>
        <v>0.25456410256410256</v>
      </c>
      <c r="P367" s="35">
        <f>IF(AND(Eingabe!$B$31&gt;1,$M367&lt;=C$55),C$56,O367)</f>
        <v>0.25456410256410256</v>
      </c>
      <c r="Q367" s="35">
        <f>IF(AND(Eingabe!$B$31&gt;2,$M367&lt;=D$55),D$56,P367)</f>
        <v>0.25456410256410256</v>
      </c>
      <c r="R367" s="35">
        <f>IF(AND(Eingabe!$B$31&gt;3,$M367&lt;=E$55),E$56,Q367)</f>
        <v>0.25456410256410256</v>
      </c>
      <c r="S367" s="35">
        <f>IF(AND(Eingabe!$B$31&gt;4,$M367&lt;=F$55),F$56,R367)</f>
        <v>0.25456410256410256</v>
      </c>
      <c r="T367" s="35">
        <f>IF(AND(Eingabe!$B$31&gt;5,$M367&lt;=G$55),G$56,S367)</f>
        <v>0.25456410256410256</v>
      </c>
    </row>
    <row r="368" spans="11:20" x14ac:dyDescent="0.25">
      <c r="K368" s="62">
        <v>3590</v>
      </c>
      <c r="L368" s="35">
        <f t="shared" si="32"/>
        <v>3590</v>
      </c>
      <c r="M368" s="64">
        <f t="shared" si="33"/>
        <v>0.40981735159817351</v>
      </c>
      <c r="N368" s="64">
        <f t="shared" si="34"/>
        <v>0.16190895940043626</v>
      </c>
      <c r="O368" s="35">
        <f t="shared" si="31"/>
        <v>0.25456410256410256</v>
      </c>
      <c r="P368" s="35">
        <f>IF(AND(Eingabe!$B$31&gt;1,$M368&lt;=C$55),C$56,O368)</f>
        <v>0.25456410256410256</v>
      </c>
      <c r="Q368" s="35">
        <f>IF(AND(Eingabe!$B$31&gt;2,$M368&lt;=D$55),D$56,P368)</f>
        <v>0.25456410256410256</v>
      </c>
      <c r="R368" s="35">
        <f>IF(AND(Eingabe!$B$31&gt;3,$M368&lt;=E$55),E$56,Q368)</f>
        <v>0.25456410256410256</v>
      </c>
      <c r="S368" s="35">
        <f>IF(AND(Eingabe!$B$31&gt;4,$M368&lt;=F$55),F$56,R368)</f>
        <v>0.25456410256410256</v>
      </c>
      <c r="T368" s="35">
        <f>IF(AND(Eingabe!$B$31&gt;5,$M368&lt;=G$55),G$56,S368)</f>
        <v>0.25456410256410256</v>
      </c>
    </row>
    <row r="369" spans="11:20" x14ac:dyDescent="0.25">
      <c r="K369" s="62">
        <v>3600</v>
      </c>
      <c r="L369" s="35">
        <f t="shared" si="32"/>
        <v>3600</v>
      </c>
      <c r="M369" s="64">
        <f t="shared" si="33"/>
        <v>0.41095890410958902</v>
      </c>
      <c r="N369" s="64">
        <f t="shared" si="34"/>
        <v>0.16153587317606177</v>
      </c>
      <c r="O369" s="35">
        <f t="shared" si="31"/>
        <v>0.25456410256410256</v>
      </c>
      <c r="P369" s="35">
        <f>IF(AND(Eingabe!$B$31&gt;1,$M369&lt;=C$55),C$56,O369)</f>
        <v>0.25456410256410256</v>
      </c>
      <c r="Q369" s="35">
        <f>IF(AND(Eingabe!$B$31&gt;2,$M369&lt;=D$55),D$56,P369)</f>
        <v>0.25456410256410256</v>
      </c>
      <c r="R369" s="35">
        <f>IF(AND(Eingabe!$B$31&gt;3,$M369&lt;=E$55),E$56,Q369)</f>
        <v>0.25456410256410256</v>
      </c>
      <c r="S369" s="35">
        <f>IF(AND(Eingabe!$B$31&gt;4,$M369&lt;=F$55),F$56,R369)</f>
        <v>0.25456410256410256</v>
      </c>
      <c r="T369" s="35">
        <f>IF(AND(Eingabe!$B$31&gt;5,$M369&lt;=G$55),G$56,S369)</f>
        <v>0.25456410256410256</v>
      </c>
    </row>
    <row r="370" spans="11:20" x14ac:dyDescent="0.25">
      <c r="K370" s="62">
        <v>3610</v>
      </c>
      <c r="L370" s="35">
        <f t="shared" si="32"/>
        <v>3610</v>
      </c>
      <c r="M370" s="64">
        <f t="shared" si="33"/>
        <v>0.41210045662100458</v>
      </c>
      <c r="N370" s="64">
        <f t="shared" si="34"/>
        <v>0.1611636564729626</v>
      </c>
      <c r="O370" s="35">
        <f t="shared" si="31"/>
        <v>0.25456410256410256</v>
      </c>
      <c r="P370" s="35">
        <f>IF(AND(Eingabe!$B$31&gt;1,$M370&lt;=C$55),C$56,O370)</f>
        <v>0.25456410256410256</v>
      </c>
      <c r="Q370" s="35">
        <f>IF(AND(Eingabe!$B$31&gt;2,$M370&lt;=D$55),D$56,P370)</f>
        <v>0.25456410256410256</v>
      </c>
      <c r="R370" s="35">
        <f>IF(AND(Eingabe!$B$31&gt;3,$M370&lt;=E$55),E$56,Q370)</f>
        <v>0.25456410256410256</v>
      </c>
      <c r="S370" s="35">
        <f>IF(AND(Eingabe!$B$31&gt;4,$M370&lt;=F$55),F$56,R370)</f>
        <v>0.25456410256410256</v>
      </c>
      <c r="T370" s="35">
        <f>IF(AND(Eingabe!$B$31&gt;5,$M370&lt;=G$55),G$56,S370)</f>
        <v>0.25456410256410256</v>
      </c>
    </row>
    <row r="371" spans="11:20" x14ac:dyDescent="0.25">
      <c r="K371" s="62">
        <v>3620</v>
      </c>
      <c r="L371" s="35">
        <f t="shared" si="32"/>
        <v>3620</v>
      </c>
      <c r="M371" s="64">
        <f t="shared" si="33"/>
        <v>0.4132420091324201</v>
      </c>
      <c r="N371" s="64">
        <f t="shared" si="34"/>
        <v>0.16079230486437091</v>
      </c>
      <c r="O371" s="35">
        <f t="shared" si="31"/>
        <v>0.25456410256410256</v>
      </c>
      <c r="P371" s="35">
        <f>IF(AND(Eingabe!$B$31&gt;1,$M371&lt;=C$55),C$56,O371)</f>
        <v>0.25456410256410256</v>
      </c>
      <c r="Q371" s="35">
        <f>IF(AND(Eingabe!$B$31&gt;2,$M371&lt;=D$55),D$56,P371)</f>
        <v>0.25456410256410256</v>
      </c>
      <c r="R371" s="35">
        <f>IF(AND(Eingabe!$B$31&gt;3,$M371&lt;=E$55),E$56,Q371)</f>
        <v>0.25456410256410256</v>
      </c>
      <c r="S371" s="35">
        <f>IF(AND(Eingabe!$B$31&gt;4,$M371&lt;=F$55),F$56,R371)</f>
        <v>0.25456410256410256</v>
      </c>
      <c r="T371" s="35">
        <f>IF(AND(Eingabe!$B$31&gt;5,$M371&lt;=G$55),G$56,S371)</f>
        <v>0.25456410256410256</v>
      </c>
    </row>
    <row r="372" spans="11:20" x14ac:dyDescent="0.25">
      <c r="K372" s="62">
        <v>3630</v>
      </c>
      <c r="L372" s="35">
        <f t="shared" si="32"/>
        <v>3630</v>
      </c>
      <c r="M372" s="64">
        <f t="shared" si="33"/>
        <v>0.41438356164383561</v>
      </c>
      <c r="N372" s="64">
        <f t="shared" si="34"/>
        <v>0.16042181395820765</v>
      </c>
      <c r="O372" s="35">
        <f t="shared" si="31"/>
        <v>0.25456410256410256</v>
      </c>
      <c r="P372" s="35">
        <f>IF(AND(Eingabe!$B$31&gt;1,$M372&lt;=C$55),C$56,O372)</f>
        <v>0.25456410256410256</v>
      </c>
      <c r="Q372" s="35">
        <f>IF(AND(Eingabe!$B$31&gt;2,$M372&lt;=D$55),D$56,P372)</f>
        <v>0.25456410256410256</v>
      </c>
      <c r="R372" s="35">
        <f>IF(AND(Eingabe!$B$31&gt;3,$M372&lt;=E$55),E$56,Q372)</f>
        <v>0.25456410256410256</v>
      </c>
      <c r="S372" s="35">
        <f>IF(AND(Eingabe!$B$31&gt;4,$M372&lt;=F$55),F$56,R372)</f>
        <v>0.25456410256410256</v>
      </c>
      <c r="T372" s="35">
        <f>IF(AND(Eingabe!$B$31&gt;5,$M372&lt;=G$55),G$56,S372)</f>
        <v>0.25456410256410256</v>
      </c>
    </row>
    <row r="373" spans="11:20" x14ac:dyDescent="0.25">
      <c r="K373" s="62">
        <v>3640</v>
      </c>
      <c r="L373" s="35">
        <f t="shared" si="32"/>
        <v>3640</v>
      </c>
      <c r="M373" s="64">
        <f t="shared" si="33"/>
        <v>0.41552511415525112</v>
      </c>
      <c r="N373" s="64">
        <f t="shared" si="34"/>
        <v>0.16005217939671657</v>
      </c>
      <c r="O373" s="35">
        <f t="shared" si="31"/>
        <v>0.25456410256410256</v>
      </c>
      <c r="P373" s="35">
        <f>IF(AND(Eingabe!$B$31&gt;1,$M373&lt;=C$55),C$56,O373)</f>
        <v>0.25456410256410256</v>
      </c>
      <c r="Q373" s="35">
        <f>IF(AND(Eingabe!$B$31&gt;2,$M373&lt;=D$55),D$56,P373)</f>
        <v>0.25456410256410256</v>
      </c>
      <c r="R373" s="35">
        <f>IF(AND(Eingabe!$B$31&gt;3,$M373&lt;=E$55),E$56,Q373)</f>
        <v>0.25456410256410256</v>
      </c>
      <c r="S373" s="35">
        <f>IF(AND(Eingabe!$B$31&gt;4,$M373&lt;=F$55),F$56,R373)</f>
        <v>0.25456410256410256</v>
      </c>
      <c r="T373" s="35">
        <f>IF(AND(Eingabe!$B$31&gt;5,$M373&lt;=G$55),G$56,S373)</f>
        <v>0.25456410256410256</v>
      </c>
    </row>
    <row r="374" spans="11:20" x14ac:dyDescent="0.25">
      <c r="K374" s="62">
        <v>3650</v>
      </c>
      <c r="L374" s="35">
        <f t="shared" si="32"/>
        <v>3650</v>
      </c>
      <c r="M374" s="64">
        <f t="shared" si="33"/>
        <v>0.41666666666666669</v>
      </c>
      <c r="N374" s="64">
        <f t="shared" si="34"/>
        <v>0.15968339685610233</v>
      </c>
      <c r="O374" s="35">
        <f t="shared" si="31"/>
        <v>0.25456410256410256</v>
      </c>
      <c r="P374" s="35">
        <f>IF(AND(Eingabe!$B$31&gt;1,$M374&lt;=C$55),C$56,O374)</f>
        <v>0.25456410256410256</v>
      </c>
      <c r="Q374" s="35">
        <f>IF(AND(Eingabe!$B$31&gt;2,$M374&lt;=D$55),D$56,P374)</f>
        <v>0.25456410256410256</v>
      </c>
      <c r="R374" s="35">
        <f>IF(AND(Eingabe!$B$31&gt;3,$M374&lt;=E$55),E$56,Q374)</f>
        <v>0.25456410256410256</v>
      </c>
      <c r="S374" s="35">
        <f>IF(AND(Eingabe!$B$31&gt;4,$M374&lt;=F$55),F$56,R374)</f>
        <v>0.25456410256410256</v>
      </c>
      <c r="T374" s="35">
        <f>IF(AND(Eingabe!$B$31&gt;5,$M374&lt;=G$55),G$56,S374)</f>
        <v>0.25456410256410256</v>
      </c>
    </row>
    <row r="375" spans="11:20" x14ac:dyDescent="0.25">
      <c r="K375" s="62">
        <v>3660</v>
      </c>
      <c r="L375" s="35">
        <f t="shared" si="32"/>
        <v>3660</v>
      </c>
      <c r="M375" s="64">
        <f t="shared" si="33"/>
        <v>0.4178082191780822</v>
      </c>
      <c r="N375" s="64">
        <f t="shared" si="34"/>
        <v>0.15931546204617408</v>
      </c>
      <c r="O375" s="35">
        <f t="shared" si="31"/>
        <v>0.25456410256410256</v>
      </c>
      <c r="P375" s="35">
        <f>IF(AND(Eingabe!$B$31&gt;1,$M375&lt;=C$55),C$56,O375)</f>
        <v>0.25456410256410256</v>
      </c>
      <c r="Q375" s="35">
        <f>IF(AND(Eingabe!$B$31&gt;2,$M375&lt;=D$55),D$56,P375)</f>
        <v>0.25456410256410256</v>
      </c>
      <c r="R375" s="35">
        <f>IF(AND(Eingabe!$B$31&gt;3,$M375&lt;=E$55),E$56,Q375)</f>
        <v>0.25456410256410256</v>
      </c>
      <c r="S375" s="35">
        <f>IF(AND(Eingabe!$B$31&gt;4,$M375&lt;=F$55),F$56,R375)</f>
        <v>0.25456410256410256</v>
      </c>
      <c r="T375" s="35">
        <f>IF(AND(Eingabe!$B$31&gt;5,$M375&lt;=G$55),G$56,S375)</f>
        <v>0.25456410256410256</v>
      </c>
    </row>
    <row r="376" spans="11:20" x14ac:dyDescent="0.25">
      <c r="K376" s="62">
        <v>3670</v>
      </c>
      <c r="L376" s="35">
        <f t="shared" si="32"/>
        <v>3670</v>
      </c>
      <c r="M376" s="64">
        <f t="shared" si="33"/>
        <v>0.41894977168949771</v>
      </c>
      <c r="N376" s="64">
        <f t="shared" si="34"/>
        <v>0.15894837070999246</v>
      </c>
      <c r="O376" s="35">
        <f t="shared" si="31"/>
        <v>0.25456410256410256</v>
      </c>
      <c r="P376" s="35">
        <f>IF(AND(Eingabe!$B$31&gt;1,$M376&lt;=C$55),C$56,O376)</f>
        <v>0.25456410256410256</v>
      </c>
      <c r="Q376" s="35">
        <f>IF(AND(Eingabe!$B$31&gt;2,$M376&lt;=D$55),D$56,P376)</f>
        <v>0.25456410256410256</v>
      </c>
      <c r="R376" s="35">
        <f>IF(AND(Eingabe!$B$31&gt;3,$M376&lt;=E$55),E$56,Q376)</f>
        <v>0.25456410256410256</v>
      </c>
      <c r="S376" s="35">
        <f>IF(AND(Eingabe!$B$31&gt;4,$M376&lt;=F$55),F$56,R376)</f>
        <v>0.25456410256410256</v>
      </c>
      <c r="T376" s="35">
        <f>IF(AND(Eingabe!$B$31&gt;5,$M376&lt;=G$55),G$56,S376)</f>
        <v>0.25456410256410256</v>
      </c>
    </row>
    <row r="377" spans="11:20" x14ac:dyDescent="0.25">
      <c r="K377" s="62">
        <v>3680</v>
      </c>
      <c r="L377" s="35">
        <f t="shared" si="32"/>
        <v>3680</v>
      </c>
      <c r="M377" s="64">
        <f t="shared" si="33"/>
        <v>0.42009132420091322</v>
      </c>
      <c r="N377" s="64">
        <f t="shared" si="34"/>
        <v>0.15858211862352278</v>
      </c>
      <c r="O377" s="35">
        <f t="shared" si="31"/>
        <v>0.25456410256410256</v>
      </c>
      <c r="P377" s="35">
        <f>IF(AND(Eingabe!$B$31&gt;1,$M377&lt;=C$55),C$56,O377)</f>
        <v>0.25456410256410256</v>
      </c>
      <c r="Q377" s="35">
        <f>IF(AND(Eingabe!$B$31&gt;2,$M377&lt;=D$55),D$56,P377)</f>
        <v>0.25456410256410256</v>
      </c>
      <c r="R377" s="35">
        <f>IF(AND(Eingabe!$B$31&gt;3,$M377&lt;=E$55),E$56,Q377)</f>
        <v>0.25456410256410256</v>
      </c>
      <c r="S377" s="35">
        <f>IF(AND(Eingabe!$B$31&gt;4,$M377&lt;=F$55),F$56,R377)</f>
        <v>0.25456410256410256</v>
      </c>
      <c r="T377" s="35">
        <f>IF(AND(Eingabe!$B$31&gt;5,$M377&lt;=G$55),G$56,S377)</f>
        <v>0.25456410256410256</v>
      </c>
    </row>
    <row r="378" spans="11:20" x14ac:dyDescent="0.25">
      <c r="K378" s="62">
        <v>3690</v>
      </c>
      <c r="L378" s="35">
        <f t="shared" si="32"/>
        <v>3690</v>
      </c>
      <c r="M378" s="64">
        <f t="shared" si="33"/>
        <v>0.42123287671232879</v>
      </c>
      <c r="N378" s="64">
        <f t="shared" si="34"/>
        <v>0.15821670159529166</v>
      </c>
      <c r="O378" s="35">
        <f t="shared" si="31"/>
        <v>0.25456410256410256</v>
      </c>
      <c r="P378" s="35">
        <f>IF(AND(Eingabe!$B$31&gt;1,$M378&lt;=C$55),C$56,O378)</f>
        <v>0.25456410256410256</v>
      </c>
      <c r="Q378" s="35">
        <f>IF(AND(Eingabe!$B$31&gt;2,$M378&lt;=D$55),D$56,P378)</f>
        <v>0.25456410256410256</v>
      </c>
      <c r="R378" s="35">
        <f>IF(AND(Eingabe!$B$31&gt;3,$M378&lt;=E$55),E$56,Q378)</f>
        <v>0.25456410256410256</v>
      </c>
      <c r="S378" s="35">
        <f>IF(AND(Eingabe!$B$31&gt;4,$M378&lt;=F$55),F$56,R378)</f>
        <v>0.25456410256410256</v>
      </c>
      <c r="T378" s="35">
        <f>IF(AND(Eingabe!$B$31&gt;5,$M378&lt;=G$55),G$56,S378)</f>
        <v>0.25456410256410256</v>
      </c>
    </row>
    <row r="379" spans="11:20" x14ac:dyDescent="0.25">
      <c r="K379" s="62">
        <v>3700</v>
      </c>
      <c r="L379" s="35">
        <f t="shared" si="32"/>
        <v>3700</v>
      </c>
      <c r="M379" s="64">
        <f t="shared" si="33"/>
        <v>0.4223744292237443</v>
      </c>
      <c r="N379" s="64">
        <f t="shared" si="34"/>
        <v>0.1578521154660486</v>
      </c>
      <c r="O379" s="35">
        <f t="shared" si="31"/>
        <v>0.25456410256410256</v>
      </c>
      <c r="P379" s="35">
        <f>IF(AND(Eingabe!$B$31&gt;1,$M379&lt;=C$55),C$56,O379)</f>
        <v>0.25456410256410256</v>
      </c>
      <c r="Q379" s="35">
        <f>IF(AND(Eingabe!$B$31&gt;2,$M379&lt;=D$55),D$56,P379)</f>
        <v>0.25456410256410256</v>
      </c>
      <c r="R379" s="35">
        <f>IF(AND(Eingabe!$B$31&gt;3,$M379&lt;=E$55),E$56,Q379)</f>
        <v>0.25456410256410256</v>
      </c>
      <c r="S379" s="35">
        <f>IF(AND(Eingabe!$B$31&gt;4,$M379&lt;=F$55),F$56,R379)</f>
        <v>0.25456410256410256</v>
      </c>
      <c r="T379" s="35">
        <f>IF(AND(Eingabe!$B$31&gt;5,$M379&lt;=G$55),G$56,S379)</f>
        <v>0.25456410256410256</v>
      </c>
    </row>
    <row r="380" spans="11:20" x14ac:dyDescent="0.25">
      <c r="K380" s="62">
        <v>3710</v>
      </c>
      <c r="L380" s="35">
        <f t="shared" si="32"/>
        <v>3710</v>
      </c>
      <c r="M380" s="64">
        <f t="shared" si="33"/>
        <v>0.42351598173515981</v>
      </c>
      <c r="N380" s="64">
        <f t="shared" si="34"/>
        <v>0.15748835610843248</v>
      </c>
      <c r="O380" s="35">
        <f t="shared" si="31"/>
        <v>0.25456410256410256</v>
      </c>
      <c r="P380" s="35">
        <f>IF(AND(Eingabe!$B$31&gt;1,$M380&lt;=C$55),C$56,O380)</f>
        <v>0.25456410256410256</v>
      </c>
      <c r="Q380" s="35">
        <f>IF(AND(Eingabe!$B$31&gt;2,$M380&lt;=D$55),D$56,P380)</f>
        <v>0.25456410256410256</v>
      </c>
      <c r="R380" s="35">
        <f>IF(AND(Eingabe!$B$31&gt;3,$M380&lt;=E$55),E$56,Q380)</f>
        <v>0.25456410256410256</v>
      </c>
      <c r="S380" s="35">
        <f>IF(AND(Eingabe!$B$31&gt;4,$M380&lt;=F$55),F$56,R380)</f>
        <v>0.25456410256410256</v>
      </c>
      <c r="T380" s="35">
        <f>IF(AND(Eingabe!$B$31&gt;5,$M380&lt;=G$55),G$56,S380)</f>
        <v>0.25456410256410256</v>
      </c>
    </row>
    <row r="381" spans="11:20" x14ac:dyDescent="0.25">
      <c r="K381" s="62">
        <v>3720</v>
      </c>
      <c r="L381" s="35">
        <f t="shared" si="32"/>
        <v>3720</v>
      </c>
      <c r="M381" s="64">
        <f t="shared" si="33"/>
        <v>0.42465753424657532</v>
      </c>
      <c r="N381" s="64">
        <f t="shared" si="34"/>
        <v>0.15712541942664104</v>
      </c>
      <c r="O381" s="35">
        <f t="shared" si="31"/>
        <v>0.25456410256410256</v>
      </c>
      <c r="P381" s="35">
        <f>IF(AND(Eingabe!$B$31&gt;1,$M381&lt;=C$55),C$56,O381)</f>
        <v>0.25456410256410256</v>
      </c>
      <c r="Q381" s="35">
        <f>IF(AND(Eingabe!$B$31&gt;2,$M381&lt;=D$55),D$56,P381)</f>
        <v>0.25456410256410256</v>
      </c>
      <c r="R381" s="35">
        <f>IF(AND(Eingabe!$B$31&gt;3,$M381&lt;=E$55),E$56,Q381)</f>
        <v>0.25456410256410256</v>
      </c>
      <c r="S381" s="35">
        <f>IF(AND(Eingabe!$B$31&gt;4,$M381&lt;=F$55),F$56,R381)</f>
        <v>0.25456410256410256</v>
      </c>
      <c r="T381" s="35">
        <f>IF(AND(Eingabe!$B$31&gt;5,$M381&lt;=G$55),G$56,S381)</f>
        <v>0.25456410256410256</v>
      </c>
    </row>
    <row r="382" spans="11:20" x14ac:dyDescent="0.25">
      <c r="K382" s="62">
        <v>3730</v>
      </c>
      <c r="L382" s="35">
        <f t="shared" si="32"/>
        <v>3730</v>
      </c>
      <c r="M382" s="64">
        <f t="shared" si="33"/>
        <v>0.42579908675799089</v>
      </c>
      <c r="N382" s="64">
        <f t="shared" si="34"/>
        <v>0.15676330135610594</v>
      </c>
      <c r="O382" s="35">
        <f t="shared" si="31"/>
        <v>0.25456410256410256</v>
      </c>
      <c r="P382" s="35">
        <f>IF(AND(Eingabe!$B$31&gt;1,$M382&lt;=C$55),C$56,O382)</f>
        <v>0.25456410256410256</v>
      </c>
      <c r="Q382" s="35">
        <f>IF(AND(Eingabe!$B$31&gt;2,$M382&lt;=D$55),D$56,P382)</f>
        <v>0.25456410256410256</v>
      </c>
      <c r="R382" s="35">
        <f>IF(AND(Eingabe!$B$31&gt;3,$M382&lt;=E$55),E$56,Q382)</f>
        <v>0.25456410256410256</v>
      </c>
      <c r="S382" s="35">
        <f>IF(AND(Eingabe!$B$31&gt;4,$M382&lt;=F$55),F$56,R382)</f>
        <v>0.25456410256410256</v>
      </c>
      <c r="T382" s="35">
        <f>IF(AND(Eingabe!$B$31&gt;5,$M382&lt;=G$55),G$56,S382)</f>
        <v>0.25456410256410256</v>
      </c>
    </row>
    <row r="383" spans="11:20" x14ac:dyDescent="0.25">
      <c r="K383" s="62">
        <v>3740</v>
      </c>
      <c r="L383" s="35">
        <f t="shared" si="32"/>
        <v>3740</v>
      </c>
      <c r="M383" s="64">
        <f t="shared" si="33"/>
        <v>0.4269406392694064</v>
      </c>
      <c r="N383" s="64">
        <f t="shared" si="34"/>
        <v>0.15640199786317177</v>
      </c>
      <c r="O383" s="35">
        <f t="shared" si="31"/>
        <v>0.25456410256410256</v>
      </c>
      <c r="P383" s="35">
        <f>IF(AND(Eingabe!$B$31&gt;1,$M383&lt;=C$55),C$56,O383)</f>
        <v>0.25456410256410256</v>
      </c>
      <c r="Q383" s="35">
        <f>IF(AND(Eingabe!$B$31&gt;2,$M383&lt;=D$55),D$56,P383)</f>
        <v>0.25456410256410256</v>
      </c>
      <c r="R383" s="35">
        <f>IF(AND(Eingabe!$B$31&gt;3,$M383&lt;=E$55),E$56,Q383)</f>
        <v>0.25456410256410256</v>
      </c>
      <c r="S383" s="35">
        <f>IF(AND(Eingabe!$B$31&gt;4,$M383&lt;=F$55),F$56,R383)</f>
        <v>0.25456410256410256</v>
      </c>
      <c r="T383" s="35">
        <f>IF(AND(Eingabe!$B$31&gt;5,$M383&lt;=G$55),G$56,S383)</f>
        <v>0.25456410256410256</v>
      </c>
    </row>
    <row r="384" spans="11:20" x14ac:dyDescent="0.25">
      <c r="K384" s="62">
        <v>3750</v>
      </c>
      <c r="L384" s="35">
        <f t="shared" si="32"/>
        <v>3750</v>
      </c>
      <c r="M384" s="64">
        <f t="shared" si="33"/>
        <v>0.42808219178082191</v>
      </c>
      <c r="N384" s="64">
        <f t="shared" si="34"/>
        <v>0.15604150494477831</v>
      </c>
      <c r="O384" s="35">
        <f t="shared" si="31"/>
        <v>0.25456410256410256</v>
      </c>
      <c r="P384" s="35">
        <f>IF(AND(Eingabe!$B$31&gt;1,$M384&lt;=C$55),C$56,O384)</f>
        <v>0.25456410256410256</v>
      </c>
      <c r="Q384" s="35">
        <f>IF(AND(Eingabe!$B$31&gt;2,$M384&lt;=D$55),D$56,P384)</f>
        <v>0.25456410256410256</v>
      </c>
      <c r="R384" s="35">
        <f>IF(AND(Eingabe!$B$31&gt;3,$M384&lt;=E$55),E$56,Q384)</f>
        <v>0.25456410256410256</v>
      </c>
      <c r="S384" s="35">
        <f>IF(AND(Eingabe!$B$31&gt;4,$M384&lt;=F$55),F$56,R384)</f>
        <v>0.25456410256410256</v>
      </c>
      <c r="T384" s="35">
        <f>IF(AND(Eingabe!$B$31&gt;5,$M384&lt;=G$55),G$56,S384)</f>
        <v>0.25456410256410256</v>
      </c>
    </row>
    <row r="385" spans="11:20" x14ac:dyDescent="0.25">
      <c r="K385" s="62">
        <v>3760</v>
      </c>
      <c r="L385" s="35">
        <f t="shared" si="32"/>
        <v>3760</v>
      </c>
      <c r="M385" s="64">
        <f t="shared" si="33"/>
        <v>0.42922374429223742</v>
      </c>
      <c r="N385" s="64">
        <f t="shared" si="34"/>
        <v>0.15568181862814834</v>
      </c>
      <c r="O385" s="35">
        <f t="shared" si="31"/>
        <v>0.25456410256410256</v>
      </c>
      <c r="P385" s="35">
        <f>IF(AND(Eingabe!$B$31&gt;1,$M385&lt;=C$55),C$56,O385)</f>
        <v>0.25456410256410256</v>
      </c>
      <c r="Q385" s="35">
        <f>IF(AND(Eingabe!$B$31&gt;2,$M385&lt;=D$55),D$56,P385)</f>
        <v>0.25456410256410256</v>
      </c>
      <c r="R385" s="35">
        <f>IF(AND(Eingabe!$B$31&gt;3,$M385&lt;=E$55),E$56,Q385)</f>
        <v>0.25456410256410256</v>
      </c>
      <c r="S385" s="35">
        <f>IF(AND(Eingabe!$B$31&gt;4,$M385&lt;=F$55),F$56,R385)</f>
        <v>0.25456410256410256</v>
      </c>
      <c r="T385" s="35">
        <f>IF(AND(Eingabe!$B$31&gt;5,$M385&lt;=G$55),G$56,S385)</f>
        <v>0.25456410256410256</v>
      </c>
    </row>
    <row r="386" spans="11:20" x14ac:dyDescent="0.25">
      <c r="K386" s="62">
        <v>3770</v>
      </c>
      <c r="L386" s="35">
        <f t="shared" si="32"/>
        <v>3770</v>
      </c>
      <c r="M386" s="64">
        <f t="shared" si="33"/>
        <v>0.43036529680365299</v>
      </c>
      <c r="N386" s="64">
        <f t="shared" si="34"/>
        <v>0.15532293497047811</v>
      </c>
      <c r="O386" s="35">
        <f t="shared" si="31"/>
        <v>0.25456410256410256</v>
      </c>
      <c r="P386" s="35">
        <f>IF(AND(Eingabe!$B$31&gt;1,$M386&lt;=C$55),C$56,O386)</f>
        <v>0.25456410256410256</v>
      </c>
      <c r="Q386" s="35">
        <f>IF(AND(Eingabe!$B$31&gt;2,$M386&lt;=D$55),D$56,P386)</f>
        <v>0.25456410256410256</v>
      </c>
      <c r="R386" s="35">
        <f>IF(AND(Eingabe!$B$31&gt;3,$M386&lt;=E$55),E$56,Q386)</f>
        <v>0.25456410256410256</v>
      </c>
      <c r="S386" s="35">
        <f>IF(AND(Eingabe!$B$31&gt;4,$M386&lt;=F$55),F$56,R386)</f>
        <v>0.25456410256410256</v>
      </c>
      <c r="T386" s="35">
        <f>IF(AND(Eingabe!$B$31&gt;5,$M386&lt;=G$55),G$56,S386)</f>
        <v>0.25456410256410256</v>
      </c>
    </row>
    <row r="387" spans="11:20" x14ac:dyDescent="0.25">
      <c r="K387" s="62">
        <v>3780</v>
      </c>
      <c r="L387" s="35">
        <f t="shared" si="32"/>
        <v>3780</v>
      </c>
      <c r="M387" s="64">
        <f t="shared" si="33"/>
        <v>0.4315068493150685</v>
      </c>
      <c r="N387" s="64">
        <f t="shared" si="34"/>
        <v>0.15496485005863292</v>
      </c>
      <c r="O387" s="35">
        <f t="shared" si="31"/>
        <v>0.25456410256410256</v>
      </c>
      <c r="P387" s="35">
        <f>IF(AND(Eingabe!$B$31&gt;1,$M387&lt;=C$55),C$56,O387)</f>
        <v>0.25456410256410256</v>
      </c>
      <c r="Q387" s="35">
        <f>IF(AND(Eingabe!$B$31&gt;2,$M387&lt;=D$55),D$56,P387)</f>
        <v>0.25456410256410256</v>
      </c>
      <c r="R387" s="35">
        <f>IF(AND(Eingabe!$B$31&gt;3,$M387&lt;=E$55),E$56,Q387)</f>
        <v>0.25456410256410256</v>
      </c>
      <c r="S387" s="35">
        <f>IF(AND(Eingabe!$B$31&gt;4,$M387&lt;=F$55),F$56,R387)</f>
        <v>0.25456410256410256</v>
      </c>
      <c r="T387" s="35">
        <f>IF(AND(Eingabe!$B$31&gt;5,$M387&lt;=G$55),G$56,S387)</f>
        <v>0.25456410256410256</v>
      </c>
    </row>
    <row r="388" spans="11:20" x14ac:dyDescent="0.25">
      <c r="K388" s="62">
        <v>3790</v>
      </c>
      <c r="L388" s="35">
        <f t="shared" si="32"/>
        <v>3790</v>
      </c>
      <c r="M388" s="64">
        <f t="shared" si="33"/>
        <v>0.43264840182648401</v>
      </c>
      <c r="N388" s="64">
        <f t="shared" si="34"/>
        <v>0.15460756000884579</v>
      </c>
      <c r="O388" s="35">
        <f t="shared" si="31"/>
        <v>0.25456410256410256</v>
      </c>
      <c r="P388" s="35">
        <f>IF(AND(Eingabe!$B$31&gt;1,$M388&lt;=C$55),C$56,O388)</f>
        <v>0.25456410256410256</v>
      </c>
      <c r="Q388" s="35">
        <f>IF(AND(Eingabe!$B$31&gt;2,$M388&lt;=D$55),D$56,P388)</f>
        <v>0.25456410256410256</v>
      </c>
      <c r="R388" s="35">
        <f>IF(AND(Eingabe!$B$31&gt;3,$M388&lt;=E$55),E$56,Q388)</f>
        <v>0.25456410256410256</v>
      </c>
      <c r="S388" s="35">
        <f>IF(AND(Eingabe!$B$31&gt;4,$M388&lt;=F$55),F$56,R388)</f>
        <v>0.25456410256410256</v>
      </c>
      <c r="T388" s="35">
        <f>IF(AND(Eingabe!$B$31&gt;5,$M388&lt;=G$55),G$56,S388)</f>
        <v>0.25456410256410256</v>
      </c>
    </row>
    <row r="389" spans="11:20" x14ac:dyDescent="0.25">
      <c r="K389" s="62">
        <v>3800</v>
      </c>
      <c r="L389" s="35">
        <f t="shared" si="32"/>
        <v>3800</v>
      </c>
      <c r="M389" s="64">
        <f t="shared" si="33"/>
        <v>0.43378995433789952</v>
      </c>
      <c r="N389" s="64">
        <f t="shared" si="34"/>
        <v>0.15425106096642005</v>
      </c>
      <c r="O389" s="35">
        <f t="shared" si="31"/>
        <v>0.25456410256410256</v>
      </c>
      <c r="P389" s="35">
        <f>IF(AND(Eingabe!$B$31&gt;1,$M389&lt;=C$55),C$56,O389)</f>
        <v>0.25456410256410256</v>
      </c>
      <c r="Q389" s="35">
        <f>IF(AND(Eingabe!$B$31&gt;2,$M389&lt;=D$55),D$56,P389)</f>
        <v>0.25456410256410256</v>
      </c>
      <c r="R389" s="35">
        <f>IF(AND(Eingabe!$B$31&gt;3,$M389&lt;=E$55),E$56,Q389)</f>
        <v>0.25456410256410256</v>
      </c>
      <c r="S389" s="35">
        <f>IF(AND(Eingabe!$B$31&gt;4,$M389&lt;=F$55),F$56,R389)</f>
        <v>0.25456410256410256</v>
      </c>
      <c r="T389" s="35">
        <f>IF(AND(Eingabe!$B$31&gt;5,$M389&lt;=G$55),G$56,S389)</f>
        <v>0.25456410256410256</v>
      </c>
    </row>
    <row r="390" spans="11:20" x14ac:dyDescent="0.25">
      <c r="K390" s="62">
        <v>3810</v>
      </c>
      <c r="L390" s="35">
        <f t="shared" si="32"/>
        <v>3810</v>
      </c>
      <c r="M390" s="64">
        <f t="shared" si="33"/>
        <v>0.43493150684931509</v>
      </c>
      <c r="N390" s="64">
        <f t="shared" si="34"/>
        <v>0.15389534910543601</v>
      </c>
      <c r="O390" s="35">
        <f t="shared" si="31"/>
        <v>0.25456410256410256</v>
      </c>
      <c r="P390" s="35">
        <f>IF(AND(Eingabe!$B$31&gt;1,$M390&lt;=C$55),C$56,O390)</f>
        <v>0.25456410256410256</v>
      </c>
      <c r="Q390" s="35">
        <f>IF(AND(Eingabe!$B$31&gt;2,$M390&lt;=D$55),D$56,P390)</f>
        <v>0.25456410256410256</v>
      </c>
      <c r="R390" s="35">
        <f>IF(AND(Eingabe!$B$31&gt;3,$M390&lt;=E$55),E$56,Q390)</f>
        <v>0.25456410256410256</v>
      </c>
      <c r="S390" s="35">
        <f>IF(AND(Eingabe!$B$31&gt;4,$M390&lt;=F$55),F$56,R390)</f>
        <v>0.25456410256410256</v>
      </c>
      <c r="T390" s="35">
        <f>IF(AND(Eingabe!$B$31&gt;5,$M390&lt;=G$55),G$56,S390)</f>
        <v>0.25456410256410256</v>
      </c>
    </row>
    <row r="391" spans="11:20" x14ac:dyDescent="0.25">
      <c r="K391" s="62">
        <v>3820</v>
      </c>
      <c r="L391" s="35">
        <f t="shared" si="32"/>
        <v>3820</v>
      </c>
      <c r="M391" s="64">
        <f t="shared" si="33"/>
        <v>0.4360730593607306</v>
      </c>
      <c r="N391" s="64">
        <f t="shared" si="34"/>
        <v>0.15354042062846163</v>
      </c>
      <c r="O391" s="35">
        <f t="shared" si="31"/>
        <v>0.25456410256410256</v>
      </c>
      <c r="P391" s="35">
        <f>IF(AND(Eingabe!$B$31&gt;1,$M391&lt;=C$55),C$56,O391)</f>
        <v>0.25456410256410256</v>
      </c>
      <c r="Q391" s="35">
        <f>IF(AND(Eingabe!$B$31&gt;2,$M391&lt;=D$55),D$56,P391)</f>
        <v>0.25456410256410256</v>
      </c>
      <c r="R391" s="35">
        <f>IF(AND(Eingabe!$B$31&gt;3,$M391&lt;=E$55),E$56,Q391)</f>
        <v>0.25456410256410256</v>
      </c>
      <c r="S391" s="35">
        <f>IF(AND(Eingabe!$B$31&gt;4,$M391&lt;=F$55),F$56,R391)</f>
        <v>0.25456410256410256</v>
      </c>
      <c r="T391" s="35">
        <f>IF(AND(Eingabe!$B$31&gt;5,$M391&lt;=G$55),G$56,S391)</f>
        <v>0.25456410256410256</v>
      </c>
    </row>
    <row r="392" spans="11:20" x14ac:dyDescent="0.25">
      <c r="K392" s="62">
        <v>3830</v>
      </c>
      <c r="L392" s="35">
        <f t="shared" si="32"/>
        <v>3830</v>
      </c>
      <c r="M392" s="64">
        <f t="shared" si="33"/>
        <v>0.43721461187214611</v>
      </c>
      <c r="N392" s="64">
        <f t="shared" si="34"/>
        <v>0.15318627176626587</v>
      </c>
      <c r="O392" s="35">
        <f t="shared" si="31"/>
        <v>0.25456410256410256</v>
      </c>
      <c r="P392" s="35">
        <f>IF(AND(Eingabe!$B$31&gt;1,$M392&lt;=C$55),C$56,O392)</f>
        <v>0.25456410256410256</v>
      </c>
      <c r="Q392" s="35">
        <f>IF(AND(Eingabe!$B$31&gt;2,$M392&lt;=D$55),D$56,P392)</f>
        <v>0.25456410256410256</v>
      </c>
      <c r="R392" s="35">
        <f>IF(AND(Eingabe!$B$31&gt;3,$M392&lt;=E$55),E$56,Q392)</f>
        <v>0.25456410256410256</v>
      </c>
      <c r="S392" s="35">
        <f>IF(AND(Eingabe!$B$31&gt;4,$M392&lt;=F$55),F$56,R392)</f>
        <v>0.25456410256410256</v>
      </c>
      <c r="T392" s="35">
        <f>IF(AND(Eingabe!$B$31&gt;5,$M392&lt;=G$55),G$56,S392)</f>
        <v>0.25456410256410256</v>
      </c>
    </row>
    <row r="393" spans="11:20" x14ac:dyDescent="0.25">
      <c r="K393" s="62">
        <v>3840</v>
      </c>
      <c r="L393" s="35">
        <f t="shared" si="32"/>
        <v>3840</v>
      </c>
      <c r="M393" s="64">
        <f t="shared" si="33"/>
        <v>0.43835616438356162</v>
      </c>
      <c r="N393" s="64">
        <f t="shared" si="34"/>
        <v>0.15283289877753681</v>
      </c>
      <c r="O393" s="35">
        <f t="shared" ref="O393:O456" si="35">IF(K393&lt;$B$51,$B$57,0)</f>
        <v>0.25456410256410256</v>
      </c>
      <c r="P393" s="35">
        <f>IF(AND(Eingabe!$B$31&gt;1,$M393&lt;=C$55),C$56,O393)</f>
        <v>0.25456410256410256</v>
      </c>
      <c r="Q393" s="35">
        <f>IF(AND(Eingabe!$B$31&gt;2,$M393&lt;=D$55),D$56,P393)</f>
        <v>0.25456410256410256</v>
      </c>
      <c r="R393" s="35">
        <f>IF(AND(Eingabe!$B$31&gt;3,$M393&lt;=E$55),E$56,Q393)</f>
        <v>0.25456410256410256</v>
      </c>
      <c r="S393" s="35">
        <f>IF(AND(Eingabe!$B$31&gt;4,$M393&lt;=F$55),F$56,R393)</f>
        <v>0.25456410256410256</v>
      </c>
      <c r="T393" s="35">
        <f>IF(AND(Eingabe!$B$31&gt;5,$M393&lt;=G$55),G$56,S393)</f>
        <v>0.25456410256410256</v>
      </c>
    </row>
    <row r="394" spans="11:20" x14ac:dyDescent="0.25">
      <c r="K394" s="62">
        <v>3850</v>
      </c>
      <c r="L394" s="35">
        <f t="shared" ref="L394:L457" si="36">IF(K394&gt;$B$10,$B$10,K394)</f>
        <v>3850</v>
      </c>
      <c r="M394" s="64">
        <f t="shared" ref="M394:M457" si="37">L394/$B$10</f>
        <v>0.43949771689497719</v>
      </c>
      <c r="N394" s="64">
        <f t="shared" ref="N394:N457" si="38">IF(M394=1,0,1-$G$11*M394^$G$10)</f>
        <v>0.15248029794860207</v>
      </c>
      <c r="O394" s="35">
        <f t="shared" si="35"/>
        <v>0.25456410256410256</v>
      </c>
      <c r="P394" s="35">
        <f>IF(AND(Eingabe!$B$31&gt;1,$M394&lt;=C$55),C$56,O394)</f>
        <v>0.25456410256410256</v>
      </c>
      <c r="Q394" s="35">
        <f>IF(AND(Eingabe!$B$31&gt;2,$M394&lt;=D$55),D$56,P394)</f>
        <v>0.25456410256410256</v>
      </c>
      <c r="R394" s="35">
        <f>IF(AND(Eingabe!$B$31&gt;3,$M394&lt;=E$55),E$56,Q394)</f>
        <v>0.25456410256410256</v>
      </c>
      <c r="S394" s="35">
        <f>IF(AND(Eingabe!$B$31&gt;4,$M394&lt;=F$55),F$56,R394)</f>
        <v>0.25456410256410256</v>
      </c>
      <c r="T394" s="35">
        <f>IF(AND(Eingabe!$B$31&gt;5,$M394&lt;=G$55),G$56,S394)</f>
        <v>0.25456410256410256</v>
      </c>
    </row>
    <row r="395" spans="11:20" x14ac:dyDescent="0.25">
      <c r="K395" s="62">
        <v>3860</v>
      </c>
      <c r="L395" s="35">
        <f t="shared" si="36"/>
        <v>3860</v>
      </c>
      <c r="M395" s="64">
        <f t="shared" si="37"/>
        <v>0.4406392694063927</v>
      </c>
      <c r="N395" s="64">
        <f t="shared" si="38"/>
        <v>0.15212846559315452</v>
      </c>
      <c r="O395" s="35">
        <f t="shared" si="35"/>
        <v>0.25456410256410256</v>
      </c>
      <c r="P395" s="35">
        <f>IF(AND(Eingabe!$B$31&gt;1,$M395&lt;=C$55),C$56,O395)</f>
        <v>0.25456410256410256</v>
      </c>
      <c r="Q395" s="35">
        <f>IF(AND(Eingabe!$B$31&gt;2,$M395&lt;=D$55),D$56,P395)</f>
        <v>0.25456410256410256</v>
      </c>
      <c r="R395" s="35">
        <f>IF(AND(Eingabe!$B$31&gt;3,$M395&lt;=E$55),E$56,Q395)</f>
        <v>0.25456410256410256</v>
      </c>
      <c r="S395" s="35">
        <f>IF(AND(Eingabe!$B$31&gt;4,$M395&lt;=F$55),F$56,R395)</f>
        <v>0.25456410256410256</v>
      </c>
      <c r="T395" s="35">
        <f>IF(AND(Eingabe!$B$31&gt;5,$M395&lt;=G$55),G$56,S395)</f>
        <v>0.25456410256410256</v>
      </c>
    </row>
    <row r="396" spans="11:20" x14ac:dyDescent="0.25">
      <c r="K396" s="62">
        <v>3870</v>
      </c>
      <c r="L396" s="35">
        <f t="shared" si="36"/>
        <v>3870</v>
      </c>
      <c r="M396" s="64">
        <f t="shared" si="37"/>
        <v>0.44178082191780821</v>
      </c>
      <c r="N396" s="64">
        <f t="shared" si="38"/>
        <v>0.15177739805197887</v>
      </c>
      <c r="O396" s="35">
        <f t="shared" si="35"/>
        <v>0.25456410256410256</v>
      </c>
      <c r="P396" s="35">
        <f>IF(AND(Eingabe!$B$31&gt;1,$M396&lt;=C$55),C$56,O396)</f>
        <v>0.25456410256410256</v>
      </c>
      <c r="Q396" s="35">
        <f>IF(AND(Eingabe!$B$31&gt;2,$M396&lt;=D$55),D$56,P396)</f>
        <v>0.25456410256410256</v>
      </c>
      <c r="R396" s="35">
        <f>IF(AND(Eingabe!$B$31&gt;3,$M396&lt;=E$55),E$56,Q396)</f>
        <v>0.25456410256410256</v>
      </c>
      <c r="S396" s="35">
        <f>IF(AND(Eingabe!$B$31&gt;4,$M396&lt;=F$55),F$56,R396)</f>
        <v>0.25456410256410256</v>
      </c>
      <c r="T396" s="35">
        <f>IF(AND(Eingabe!$B$31&gt;5,$M396&lt;=G$55),G$56,S396)</f>
        <v>0.25456410256410256</v>
      </c>
    </row>
    <row r="397" spans="11:20" x14ac:dyDescent="0.25">
      <c r="K397" s="62">
        <v>3880</v>
      </c>
      <c r="L397" s="35">
        <f t="shared" si="36"/>
        <v>3880</v>
      </c>
      <c r="M397" s="64">
        <f t="shared" si="37"/>
        <v>0.44292237442922372</v>
      </c>
      <c r="N397" s="64">
        <f t="shared" si="38"/>
        <v>0.15142709169268431</v>
      </c>
      <c r="O397" s="35">
        <f t="shared" si="35"/>
        <v>0.25456410256410256</v>
      </c>
      <c r="P397" s="35">
        <f>IF(AND(Eingabe!$B$31&gt;1,$M397&lt;=C$55),C$56,O397)</f>
        <v>0.25456410256410256</v>
      </c>
      <c r="Q397" s="35">
        <f>IF(AND(Eingabe!$B$31&gt;2,$M397&lt;=D$55),D$56,P397)</f>
        <v>0.25456410256410256</v>
      </c>
      <c r="R397" s="35">
        <f>IF(AND(Eingabe!$B$31&gt;3,$M397&lt;=E$55),E$56,Q397)</f>
        <v>0.25456410256410256</v>
      </c>
      <c r="S397" s="35">
        <f>IF(AND(Eingabe!$B$31&gt;4,$M397&lt;=F$55),F$56,R397)</f>
        <v>0.25456410256410256</v>
      </c>
      <c r="T397" s="35">
        <f>IF(AND(Eingabe!$B$31&gt;5,$M397&lt;=G$55),G$56,S397)</f>
        <v>0.25456410256410256</v>
      </c>
    </row>
    <row r="398" spans="11:20" x14ac:dyDescent="0.25">
      <c r="K398" s="62">
        <v>3890</v>
      </c>
      <c r="L398" s="35">
        <f t="shared" si="36"/>
        <v>3890</v>
      </c>
      <c r="M398" s="64">
        <f t="shared" si="37"/>
        <v>0.44406392694063929</v>
      </c>
      <c r="N398" s="64">
        <f t="shared" si="38"/>
        <v>0.15107754290943931</v>
      </c>
      <c r="O398" s="35">
        <f t="shared" si="35"/>
        <v>0.25456410256410256</v>
      </c>
      <c r="P398" s="35">
        <f>IF(AND(Eingabe!$B$31&gt;1,$M398&lt;=C$55),C$56,O398)</f>
        <v>0.25456410256410256</v>
      </c>
      <c r="Q398" s="35">
        <f>IF(AND(Eingabe!$B$31&gt;2,$M398&lt;=D$55),D$56,P398)</f>
        <v>0.25456410256410256</v>
      </c>
      <c r="R398" s="35">
        <f>IF(AND(Eingabe!$B$31&gt;3,$M398&lt;=E$55),E$56,Q398)</f>
        <v>0.25456410256410256</v>
      </c>
      <c r="S398" s="35">
        <f>IF(AND(Eingabe!$B$31&gt;4,$M398&lt;=F$55),F$56,R398)</f>
        <v>0.25456410256410256</v>
      </c>
      <c r="T398" s="35">
        <f>IF(AND(Eingabe!$B$31&gt;5,$M398&lt;=G$55),G$56,S398)</f>
        <v>0.25456410256410256</v>
      </c>
    </row>
    <row r="399" spans="11:20" x14ac:dyDescent="0.25">
      <c r="K399" s="62">
        <v>3900</v>
      </c>
      <c r="L399" s="35">
        <f t="shared" si="36"/>
        <v>3900</v>
      </c>
      <c r="M399" s="64">
        <f t="shared" si="37"/>
        <v>0.4452054794520548</v>
      </c>
      <c r="N399" s="64">
        <f t="shared" si="38"/>
        <v>0.15072874812270876</v>
      </c>
      <c r="O399" s="35">
        <f t="shared" si="35"/>
        <v>0.25456410256410256</v>
      </c>
      <c r="P399" s="35">
        <f>IF(AND(Eingabe!$B$31&gt;1,$M399&lt;=C$55),C$56,O399)</f>
        <v>0.25456410256410256</v>
      </c>
      <c r="Q399" s="35">
        <f>IF(AND(Eingabe!$B$31&gt;2,$M399&lt;=D$55),D$56,P399)</f>
        <v>0.25456410256410256</v>
      </c>
      <c r="R399" s="35">
        <f>IF(AND(Eingabe!$B$31&gt;3,$M399&lt;=E$55),E$56,Q399)</f>
        <v>0.25456410256410256</v>
      </c>
      <c r="S399" s="35">
        <f>IF(AND(Eingabe!$B$31&gt;4,$M399&lt;=F$55),F$56,R399)</f>
        <v>0.25456410256410256</v>
      </c>
      <c r="T399" s="35">
        <f>IF(AND(Eingabe!$B$31&gt;5,$M399&lt;=G$55),G$56,S399)</f>
        <v>0.25456410256410256</v>
      </c>
    </row>
    <row r="400" spans="11:20" x14ac:dyDescent="0.25">
      <c r="K400" s="62">
        <v>3910</v>
      </c>
      <c r="L400" s="35">
        <f t="shared" si="36"/>
        <v>3910</v>
      </c>
      <c r="M400" s="64">
        <f t="shared" si="37"/>
        <v>0.44634703196347031</v>
      </c>
      <c r="N400" s="64">
        <f t="shared" si="38"/>
        <v>0.15038070377899626</v>
      </c>
      <c r="O400" s="35">
        <f t="shared" si="35"/>
        <v>0.25456410256410256</v>
      </c>
      <c r="P400" s="35">
        <f>IF(AND(Eingabe!$B$31&gt;1,$M400&lt;=C$55),C$56,O400)</f>
        <v>0.25456410256410256</v>
      </c>
      <c r="Q400" s="35">
        <f>IF(AND(Eingabe!$B$31&gt;2,$M400&lt;=D$55),D$56,P400)</f>
        <v>0.25456410256410256</v>
      </c>
      <c r="R400" s="35">
        <f>IF(AND(Eingabe!$B$31&gt;3,$M400&lt;=E$55),E$56,Q400)</f>
        <v>0.25456410256410256</v>
      </c>
      <c r="S400" s="35">
        <f>IF(AND(Eingabe!$B$31&gt;4,$M400&lt;=F$55),F$56,R400)</f>
        <v>0.25456410256410256</v>
      </c>
      <c r="T400" s="35">
        <f>IF(AND(Eingabe!$B$31&gt;5,$M400&lt;=G$55),G$56,S400)</f>
        <v>0.25456410256410256</v>
      </c>
    </row>
    <row r="401" spans="11:20" x14ac:dyDescent="0.25">
      <c r="K401" s="62">
        <v>3920</v>
      </c>
      <c r="L401" s="35">
        <f t="shared" si="36"/>
        <v>3920</v>
      </c>
      <c r="M401" s="64">
        <f t="shared" si="37"/>
        <v>0.44748858447488582</v>
      </c>
      <c r="N401" s="64">
        <f t="shared" si="38"/>
        <v>0.15003340635058826</v>
      </c>
      <c r="O401" s="35">
        <f t="shared" si="35"/>
        <v>0.25456410256410256</v>
      </c>
      <c r="P401" s="35">
        <f>IF(AND(Eingabe!$B$31&gt;1,$M401&lt;=C$55),C$56,O401)</f>
        <v>0.25456410256410256</v>
      </c>
      <c r="Q401" s="35">
        <f>IF(AND(Eingabe!$B$31&gt;2,$M401&lt;=D$55),D$56,P401)</f>
        <v>0.25456410256410256</v>
      </c>
      <c r="R401" s="35">
        <f>IF(AND(Eingabe!$B$31&gt;3,$M401&lt;=E$55),E$56,Q401)</f>
        <v>0.25456410256410256</v>
      </c>
      <c r="S401" s="35">
        <f>IF(AND(Eingabe!$B$31&gt;4,$M401&lt;=F$55),F$56,R401)</f>
        <v>0.25456410256410256</v>
      </c>
      <c r="T401" s="35">
        <f>IF(AND(Eingabe!$B$31&gt;5,$M401&lt;=G$55),G$56,S401)</f>
        <v>0.25456410256410256</v>
      </c>
    </row>
    <row r="402" spans="11:20" x14ac:dyDescent="0.25">
      <c r="K402" s="62">
        <v>3930</v>
      </c>
      <c r="L402" s="35">
        <f t="shared" si="36"/>
        <v>3930</v>
      </c>
      <c r="M402" s="64">
        <f t="shared" si="37"/>
        <v>0.44863013698630139</v>
      </c>
      <c r="N402" s="64">
        <f t="shared" si="38"/>
        <v>0.14968685233530188</v>
      </c>
      <c r="O402" s="35">
        <f t="shared" si="35"/>
        <v>0.25456410256410256</v>
      </c>
      <c r="P402" s="35">
        <f>IF(AND(Eingabe!$B$31&gt;1,$M402&lt;=C$55),C$56,O402)</f>
        <v>0.25456410256410256</v>
      </c>
      <c r="Q402" s="35">
        <f>IF(AND(Eingabe!$B$31&gt;2,$M402&lt;=D$55),D$56,P402)</f>
        <v>0.25456410256410256</v>
      </c>
      <c r="R402" s="35">
        <f>IF(AND(Eingabe!$B$31&gt;3,$M402&lt;=E$55),E$56,Q402)</f>
        <v>0.25456410256410256</v>
      </c>
      <c r="S402" s="35">
        <f>IF(AND(Eingabe!$B$31&gt;4,$M402&lt;=F$55),F$56,R402)</f>
        <v>0.25456410256410256</v>
      </c>
      <c r="T402" s="35">
        <f>IF(AND(Eingabe!$B$31&gt;5,$M402&lt;=G$55),G$56,S402)</f>
        <v>0.25456410256410256</v>
      </c>
    </row>
    <row r="403" spans="11:20" x14ac:dyDescent="0.25">
      <c r="K403" s="62">
        <v>3940</v>
      </c>
      <c r="L403" s="35">
        <f t="shared" si="36"/>
        <v>3940</v>
      </c>
      <c r="M403" s="64">
        <f t="shared" si="37"/>
        <v>0.4497716894977169</v>
      </c>
      <c r="N403" s="64">
        <f t="shared" si="38"/>
        <v>0.14934103825623568</v>
      </c>
      <c r="O403" s="35">
        <f t="shared" si="35"/>
        <v>0.25456410256410256</v>
      </c>
      <c r="P403" s="35">
        <f>IF(AND(Eingabe!$B$31&gt;1,$M403&lt;=C$55),C$56,O403)</f>
        <v>0.25456410256410256</v>
      </c>
      <c r="Q403" s="35">
        <f>IF(AND(Eingabe!$B$31&gt;2,$M403&lt;=D$55),D$56,P403)</f>
        <v>0.25456410256410256</v>
      </c>
      <c r="R403" s="35">
        <f>IF(AND(Eingabe!$B$31&gt;3,$M403&lt;=E$55),E$56,Q403)</f>
        <v>0.25456410256410256</v>
      </c>
      <c r="S403" s="35">
        <f>IF(AND(Eingabe!$B$31&gt;4,$M403&lt;=F$55),F$56,R403)</f>
        <v>0.25456410256410256</v>
      </c>
      <c r="T403" s="35">
        <f>IF(AND(Eingabe!$B$31&gt;5,$M403&lt;=G$55),G$56,S403)</f>
        <v>0.25456410256410256</v>
      </c>
    </row>
    <row r="404" spans="11:20" x14ac:dyDescent="0.25">
      <c r="K404" s="62">
        <v>3950</v>
      </c>
      <c r="L404" s="35">
        <f t="shared" si="36"/>
        <v>3950</v>
      </c>
      <c r="M404" s="64">
        <f t="shared" si="37"/>
        <v>0.45091324200913241</v>
      </c>
      <c r="N404" s="64">
        <f t="shared" si="38"/>
        <v>0.14899596066152343</v>
      </c>
      <c r="O404" s="35">
        <f t="shared" si="35"/>
        <v>0.25456410256410256</v>
      </c>
      <c r="P404" s="35">
        <f>IF(AND(Eingabe!$B$31&gt;1,$M404&lt;=C$55),C$56,O404)</f>
        <v>0.25456410256410256</v>
      </c>
      <c r="Q404" s="35">
        <f>IF(AND(Eingabe!$B$31&gt;2,$M404&lt;=D$55),D$56,P404)</f>
        <v>0.25456410256410256</v>
      </c>
      <c r="R404" s="35">
        <f>IF(AND(Eingabe!$B$31&gt;3,$M404&lt;=E$55),E$56,Q404)</f>
        <v>0.25456410256410256</v>
      </c>
      <c r="S404" s="35">
        <f>IF(AND(Eingabe!$B$31&gt;4,$M404&lt;=F$55),F$56,R404)</f>
        <v>0.25456410256410256</v>
      </c>
      <c r="T404" s="35">
        <f>IF(AND(Eingabe!$B$31&gt;5,$M404&lt;=G$55),G$56,S404)</f>
        <v>0.25456410256410256</v>
      </c>
    </row>
    <row r="405" spans="11:20" x14ac:dyDescent="0.25">
      <c r="K405" s="62">
        <v>3960</v>
      </c>
      <c r="L405" s="35">
        <f t="shared" si="36"/>
        <v>3960</v>
      </c>
      <c r="M405" s="64">
        <f t="shared" si="37"/>
        <v>0.45205479452054792</v>
      </c>
      <c r="N405" s="64">
        <f t="shared" si="38"/>
        <v>0.14865161612409117</v>
      </c>
      <c r="O405" s="35">
        <f t="shared" si="35"/>
        <v>0.25456410256410256</v>
      </c>
      <c r="P405" s="35">
        <f>IF(AND(Eingabe!$B$31&gt;1,$M405&lt;=C$55),C$56,O405)</f>
        <v>0.25456410256410256</v>
      </c>
      <c r="Q405" s="35">
        <f>IF(AND(Eingabe!$B$31&gt;2,$M405&lt;=D$55),D$56,P405)</f>
        <v>0.25456410256410256</v>
      </c>
      <c r="R405" s="35">
        <f>IF(AND(Eingabe!$B$31&gt;3,$M405&lt;=E$55),E$56,Q405)</f>
        <v>0.25456410256410256</v>
      </c>
      <c r="S405" s="35">
        <f>IF(AND(Eingabe!$B$31&gt;4,$M405&lt;=F$55),F$56,R405)</f>
        <v>0.25456410256410256</v>
      </c>
      <c r="T405" s="35">
        <f>IF(AND(Eingabe!$B$31&gt;5,$M405&lt;=G$55),G$56,S405)</f>
        <v>0.25456410256410256</v>
      </c>
    </row>
    <row r="406" spans="11:20" x14ac:dyDescent="0.25">
      <c r="K406" s="62">
        <v>3970</v>
      </c>
      <c r="L406" s="35">
        <f t="shared" si="36"/>
        <v>3970</v>
      </c>
      <c r="M406" s="64">
        <f t="shared" si="37"/>
        <v>0.45319634703196349</v>
      </c>
      <c r="N406" s="64">
        <f t="shared" si="38"/>
        <v>0.14830800124141685</v>
      </c>
      <c r="O406" s="35">
        <f t="shared" si="35"/>
        <v>0.25456410256410256</v>
      </c>
      <c r="P406" s="35">
        <f>IF(AND(Eingabe!$B$31&gt;1,$M406&lt;=C$55),C$56,O406)</f>
        <v>0.25456410256410256</v>
      </c>
      <c r="Q406" s="35">
        <f>IF(AND(Eingabe!$B$31&gt;2,$M406&lt;=D$55),D$56,P406)</f>
        <v>0.25456410256410256</v>
      </c>
      <c r="R406" s="35">
        <f>IF(AND(Eingabe!$B$31&gt;3,$M406&lt;=E$55),E$56,Q406)</f>
        <v>0.25456410256410256</v>
      </c>
      <c r="S406" s="35">
        <f>IF(AND(Eingabe!$B$31&gt;4,$M406&lt;=F$55),F$56,R406)</f>
        <v>0.25456410256410256</v>
      </c>
      <c r="T406" s="35">
        <f>IF(AND(Eingabe!$B$31&gt;5,$M406&lt;=G$55),G$56,S406)</f>
        <v>0.25456410256410256</v>
      </c>
    </row>
    <row r="407" spans="11:20" x14ac:dyDescent="0.25">
      <c r="K407" s="62">
        <v>3980</v>
      </c>
      <c r="L407" s="35">
        <f t="shared" si="36"/>
        <v>3980</v>
      </c>
      <c r="M407" s="64">
        <f t="shared" si="37"/>
        <v>0.454337899543379</v>
      </c>
      <c r="N407" s="64">
        <f t="shared" si="38"/>
        <v>0.14796511263529344</v>
      </c>
      <c r="O407" s="35">
        <f t="shared" si="35"/>
        <v>0.25456410256410256</v>
      </c>
      <c r="P407" s="35">
        <f>IF(AND(Eingabe!$B$31&gt;1,$M407&lt;=C$55),C$56,O407)</f>
        <v>0.25456410256410256</v>
      </c>
      <c r="Q407" s="35">
        <f>IF(AND(Eingabe!$B$31&gt;2,$M407&lt;=D$55),D$56,P407)</f>
        <v>0.25456410256410256</v>
      </c>
      <c r="R407" s="35">
        <f>IF(AND(Eingabe!$B$31&gt;3,$M407&lt;=E$55),E$56,Q407)</f>
        <v>0.25456410256410256</v>
      </c>
      <c r="S407" s="35">
        <f>IF(AND(Eingabe!$B$31&gt;4,$M407&lt;=F$55),F$56,R407)</f>
        <v>0.25456410256410256</v>
      </c>
      <c r="T407" s="35">
        <f>IF(AND(Eingabe!$B$31&gt;5,$M407&lt;=G$55),G$56,S407)</f>
        <v>0.25456410256410256</v>
      </c>
    </row>
    <row r="408" spans="11:20" x14ac:dyDescent="0.25">
      <c r="K408" s="62">
        <v>3990</v>
      </c>
      <c r="L408" s="35">
        <f t="shared" si="36"/>
        <v>3990</v>
      </c>
      <c r="M408" s="64">
        <f t="shared" si="37"/>
        <v>0.45547945205479451</v>
      </c>
      <c r="N408" s="64">
        <f t="shared" si="38"/>
        <v>0.14762294695159417</v>
      </c>
      <c r="O408" s="35">
        <f t="shared" si="35"/>
        <v>0.25456410256410256</v>
      </c>
      <c r="P408" s="35">
        <f>IF(AND(Eingabe!$B$31&gt;1,$M408&lt;=C$55),C$56,O408)</f>
        <v>0.25456410256410256</v>
      </c>
      <c r="Q408" s="35">
        <f>IF(AND(Eingabe!$B$31&gt;2,$M408&lt;=D$55),D$56,P408)</f>
        <v>0.25456410256410256</v>
      </c>
      <c r="R408" s="35">
        <f>IF(AND(Eingabe!$B$31&gt;3,$M408&lt;=E$55),E$56,Q408)</f>
        <v>0.25456410256410256</v>
      </c>
      <c r="S408" s="35">
        <f>IF(AND(Eingabe!$B$31&gt;4,$M408&lt;=F$55),F$56,R408)</f>
        <v>0.25456410256410256</v>
      </c>
      <c r="T408" s="35">
        <f>IF(AND(Eingabe!$B$31&gt;5,$M408&lt;=G$55),G$56,S408)</f>
        <v>0.25456410256410256</v>
      </c>
    </row>
    <row r="409" spans="11:20" x14ac:dyDescent="0.25">
      <c r="K409" s="62">
        <v>4000</v>
      </c>
      <c r="L409" s="35">
        <f t="shared" si="36"/>
        <v>4000</v>
      </c>
      <c r="M409" s="64">
        <f t="shared" si="37"/>
        <v>0.45662100456621002</v>
      </c>
      <c r="N409" s="64">
        <f t="shared" si="38"/>
        <v>0.14728150086004121</v>
      </c>
      <c r="O409" s="35">
        <f t="shared" si="35"/>
        <v>0.25456410256410256</v>
      </c>
      <c r="P409" s="35">
        <f>IF(AND(Eingabe!$B$31&gt;1,$M409&lt;=C$55),C$56,O409)</f>
        <v>0.25456410256410256</v>
      </c>
      <c r="Q409" s="35">
        <f>IF(AND(Eingabe!$B$31&gt;2,$M409&lt;=D$55),D$56,P409)</f>
        <v>0.25456410256410256</v>
      </c>
      <c r="R409" s="35">
        <f>IF(AND(Eingabe!$B$31&gt;3,$M409&lt;=E$55),E$56,Q409)</f>
        <v>0.25456410256410256</v>
      </c>
      <c r="S409" s="35">
        <f>IF(AND(Eingabe!$B$31&gt;4,$M409&lt;=F$55),F$56,R409)</f>
        <v>0.25456410256410256</v>
      </c>
      <c r="T409" s="35">
        <f>IF(AND(Eingabe!$B$31&gt;5,$M409&lt;=G$55),G$56,S409)</f>
        <v>0.25456410256410256</v>
      </c>
    </row>
    <row r="410" spans="11:20" x14ac:dyDescent="0.25">
      <c r="K410" s="62">
        <v>4010</v>
      </c>
      <c r="L410" s="35">
        <f t="shared" si="36"/>
        <v>4010</v>
      </c>
      <c r="M410" s="64">
        <f t="shared" si="37"/>
        <v>0.45776255707762559</v>
      </c>
      <c r="N410" s="64">
        <f t="shared" si="38"/>
        <v>0.14694077105397696</v>
      </c>
      <c r="O410" s="35">
        <f t="shared" si="35"/>
        <v>0.25456410256410256</v>
      </c>
      <c r="P410" s="35">
        <f>IF(AND(Eingabe!$B$31&gt;1,$M410&lt;=C$55),C$56,O410)</f>
        <v>0.25456410256410256</v>
      </c>
      <c r="Q410" s="35">
        <f>IF(AND(Eingabe!$B$31&gt;2,$M410&lt;=D$55),D$56,P410)</f>
        <v>0.25456410256410256</v>
      </c>
      <c r="R410" s="35">
        <f>IF(AND(Eingabe!$B$31&gt;3,$M410&lt;=E$55),E$56,Q410)</f>
        <v>0.25456410256410256</v>
      </c>
      <c r="S410" s="35">
        <f>IF(AND(Eingabe!$B$31&gt;4,$M410&lt;=F$55),F$56,R410)</f>
        <v>0.25456410256410256</v>
      </c>
      <c r="T410" s="35">
        <f>IF(AND(Eingabe!$B$31&gt;5,$M410&lt;=G$55),G$56,S410)</f>
        <v>0.25456410256410256</v>
      </c>
    </row>
    <row r="411" spans="11:20" x14ac:dyDescent="0.25">
      <c r="K411" s="62">
        <v>4020</v>
      </c>
      <c r="L411" s="35">
        <f t="shared" si="36"/>
        <v>4020</v>
      </c>
      <c r="M411" s="64">
        <f t="shared" si="37"/>
        <v>0.4589041095890411</v>
      </c>
      <c r="N411" s="64">
        <f t="shared" si="38"/>
        <v>0.1466007542501383</v>
      </c>
      <c r="O411" s="35">
        <f t="shared" si="35"/>
        <v>0.25456410256410256</v>
      </c>
      <c r="P411" s="35">
        <f>IF(AND(Eingabe!$B$31&gt;1,$M411&lt;=C$55),C$56,O411)</f>
        <v>0.25456410256410256</v>
      </c>
      <c r="Q411" s="35">
        <f>IF(AND(Eingabe!$B$31&gt;2,$M411&lt;=D$55),D$56,P411)</f>
        <v>0.25456410256410256</v>
      </c>
      <c r="R411" s="35">
        <f>IF(AND(Eingabe!$B$31&gt;3,$M411&lt;=E$55),E$56,Q411)</f>
        <v>0.25456410256410256</v>
      </c>
      <c r="S411" s="35">
        <f>IF(AND(Eingabe!$B$31&gt;4,$M411&lt;=F$55),F$56,R411)</f>
        <v>0.25456410256410256</v>
      </c>
      <c r="T411" s="35">
        <f>IF(AND(Eingabe!$B$31&gt;5,$M411&lt;=G$55),G$56,S411)</f>
        <v>0.25456410256410256</v>
      </c>
    </row>
    <row r="412" spans="11:20" x14ac:dyDescent="0.25">
      <c r="K412" s="62">
        <v>4030</v>
      </c>
      <c r="L412" s="35">
        <f t="shared" si="36"/>
        <v>4030</v>
      </c>
      <c r="M412" s="64">
        <f t="shared" si="37"/>
        <v>0.46004566210045661</v>
      </c>
      <c r="N412" s="64">
        <f t="shared" si="38"/>
        <v>0.14626144718843281</v>
      </c>
      <c r="O412" s="35">
        <f t="shared" si="35"/>
        <v>0.25456410256410256</v>
      </c>
      <c r="P412" s="35">
        <f>IF(AND(Eingabe!$B$31&gt;1,$M412&lt;=C$55),C$56,O412)</f>
        <v>0.25456410256410256</v>
      </c>
      <c r="Q412" s="35">
        <f>IF(AND(Eingabe!$B$31&gt;2,$M412&lt;=D$55),D$56,P412)</f>
        <v>0.25456410256410256</v>
      </c>
      <c r="R412" s="35">
        <f>IF(AND(Eingabe!$B$31&gt;3,$M412&lt;=E$55),E$56,Q412)</f>
        <v>0.25456410256410256</v>
      </c>
      <c r="S412" s="35">
        <f>IF(AND(Eingabe!$B$31&gt;4,$M412&lt;=F$55),F$56,R412)</f>
        <v>0.25456410256410256</v>
      </c>
      <c r="T412" s="35">
        <f>IF(AND(Eingabe!$B$31&gt;5,$M412&lt;=G$55),G$56,S412)</f>
        <v>0.25456410256410256</v>
      </c>
    </row>
    <row r="413" spans="11:20" x14ac:dyDescent="0.25">
      <c r="K413" s="62">
        <v>4040</v>
      </c>
      <c r="L413" s="35">
        <f t="shared" si="36"/>
        <v>4040</v>
      </c>
      <c r="M413" s="64">
        <f t="shared" si="37"/>
        <v>0.46118721461187212</v>
      </c>
      <c r="N413" s="64">
        <f t="shared" si="38"/>
        <v>0.14592284663171884</v>
      </c>
      <c r="O413" s="35">
        <f t="shared" si="35"/>
        <v>0.25456410256410256</v>
      </c>
      <c r="P413" s="35">
        <f>IF(AND(Eingabe!$B$31&gt;1,$M413&lt;=C$55),C$56,O413)</f>
        <v>0.25456410256410256</v>
      </c>
      <c r="Q413" s="35">
        <f>IF(AND(Eingabe!$B$31&gt;2,$M413&lt;=D$55),D$56,P413)</f>
        <v>0.25456410256410256</v>
      </c>
      <c r="R413" s="35">
        <f>IF(AND(Eingabe!$B$31&gt;3,$M413&lt;=E$55),E$56,Q413)</f>
        <v>0.25456410256410256</v>
      </c>
      <c r="S413" s="35">
        <f>IF(AND(Eingabe!$B$31&gt;4,$M413&lt;=F$55),F$56,R413)</f>
        <v>0.25456410256410256</v>
      </c>
      <c r="T413" s="35">
        <f>IF(AND(Eingabe!$B$31&gt;5,$M413&lt;=G$55),G$56,S413)</f>
        <v>0.25456410256410256</v>
      </c>
    </row>
    <row r="414" spans="11:20" x14ac:dyDescent="0.25">
      <c r="K414" s="62">
        <v>4050</v>
      </c>
      <c r="L414" s="35">
        <f t="shared" si="36"/>
        <v>4050</v>
      </c>
      <c r="M414" s="64">
        <f t="shared" si="37"/>
        <v>0.46232876712328769</v>
      </c>
      <c r="N414" s="64">
        <f t="shared" si="38"/>
        <v>0.14558494936558708</v>
      </c>
      <c r="O414" s="35">
        <f t="shared" si="35"/>
        <v>0.25456410256410256</v>
      </c>
      <c r="P414" s="35">
        <f>IF(AND(Eingabe!$B$31&gt;1,$M414&lt;=C$55),C$56,O414)</f>
        <v>0.25456410256410256</v>
      </c>
      <c r="Q414" s="35">
        <f>IF(AND(Eingabe!$B$31&gt;2,$M414&lt;=D$55),D$56,P414)</f>
        <v>0.25456410256410256</v>
      </c>
      <c r="R414" s="35">
        <f>IF(AND(Eingabe!$B$31&gt;3,$M414&lt;=E$55),E$56,Q414)</f>
        <v>0.25456410256410256</v>
      </c>
      <c r="S414" s="35">
        <f>IF(AND(Eingabe!$B$31&gt;4,$M414&lt;=F$55),F$56,R414)</f>
        <v>0.25456410256410256</v>
      </c>
      <c r="T414" s="35">
        <f>IF(AND(Eingabe!$B$31&gt;5,$M414&lt;=G$55),G$56,S414)</f>
        <v>0.25456410256410256</v>
      </c>
    </row>
    <row r="415" spans="11:20" x14ac:dyDescent="0.25">
      <c r="K415" s="62">
        <v>4060</v>
      </c>
      <c r="L415" s="35">
        <f t="shared" si="36"/>
        <v>4060</v>
      </c>
      <c r="M415" s="64">
        <f t="shared" si="37"/>
        <v>0.4634703196347032</v>
      </c>
      <c r="N415" s="64">
        <f t="shared" si="38"/>
        <v>0.14524775219814556</v>
      </c>
      <c r="O415" s="35">
        <f t="shared" si="35"/>
        <v>0.25456410256410256</v>
      </c>
      <c r="P415" s="35">
        <f>IF(AND(Eingabe!$B$31&gt;1,$M415&lt;=C$55),C$56,O415)</f>
        <v>0.25456410256410256</v>
      </c>
      <c r="Q415" s="35">
        <f>IF(AND(Eingabe!$B$31&gt;2,$M415&lt;=D$55),D$56,P415)</f>
        <v>0.25456410256410256</v>
      </c>
      <c r="R415" s="35">
        <f>IF(AND(Eingabe!$B$31&gt;3,$M415&lt;=E$55),E$56,Q415)</f>
        <v>0.25456410256410256</v>
      </c>
      <c r="S415" s="35">
        <f>IF(AND(Eingabe!$B$31&gt;4,$M415&lt;=F$55),F$56,R415)</f>
        <v>0.25456410256410256</v>
      </c>
      <c r="T415" s="35">
        <f>IF(AND(Eingabe!$B$31&gt;5,$M415&lt;=G$55),G$56,S415)</f>
        <v>0.25456410256410256</v>
      </c>
    </row>
    <row r="416" spans="11:20" x14ac:dyDescent="0.25">
      <c r="K416" s="62">
        <v>4070</v>
      </c>
      <c r="L416" s="35">
        <f t="shared" si="36"/>
        <v>4070</v>
      </c>
      <c r="M416" s="64">
        <f t="shared" si="37"/>
        <v>0.46461187214611871</v>
      </c>
      <c r="N416" s="64">
        <f t="shared" si="38"/>
        <v>0.14491125195980692</v>
      </c>
      <c r="O416" s="35">
        <f t="shared" si="35"/>
        <v>0.25456410256410256</v>
      </c>
      <c r="P416" s="35">
        <f>IF(AND(Eingabe!$B$31&gt;1,$M416&lt;=C$55),C$56,O416)</f>
        <v>0.25456410256410256</v>
      </c>
      <c r="Q416" s="35">
        <f>IF(AND(Eingabe!$B$31&gt;2,$M416&lt;=D$55),D$56,P416)</f>
        <v>0.25456410256410256</v>
      </c>
      <c r="R416" s="35">
        <f>IF(AND(Eingabe!$B$31&gt;3,$M416&lt;=E$55),E$56,Q416)</f>
        <v>0.25456410256410256</v>
      </c>
      <c r="S416" s="35">
        <f>IF(AND(Eingabe!$B$31&gt;4,$M416&lt;=F$55),F$56,R416)</f>
        <v>0.25456410256410256</v>
      </c>
      <c r="T416" s="35">
        <f>IF(AND(Eingabe!$B$31&gt;5,$M416&lt;=G$55),G$56,S416)</f>
        <v>0.25456410256410256</v>
      </c>
    </row>
    <row r="417" spans="11:20" x14ac:dyDescent="0.25">
      <c r="K417" s="62">
        <v>4080</v>
      </c>
      <c r="L417" s="35">
        <f t="shared" si="36"/>
        <v>4080</v>
      </c>
      <c r="M417" s="64">
        <f t="shared" si="37"/>
        <v>0.46575342465753422</v>
      </c>
      <c r="N417" s="64">
        <f t="shared" si="38"/>
        <v>0.14457544550307799</v>
      </c>
      <c r="O417" s="35">
        <f t="shared" si="35"/>
        <v>0.25456410256410256</v>
      </c>
      <c r="P417" s="35">
        <f>IF(AND(Eingabe!$B$31&gt;1,$M417&lt;=C$55),C$56,O417)</f>
        <v>0.25456410256410256</v>
      </c>
      <c r="Q417" s="35">
        <f>IF(AND(Eingabe!$B$31&gt;2,$M417&lt;=D$55),D$56,P417)</f>
        <v>0.25456410256410256</v>
      </c>
      <c r="R417" s="35">
        <f>IF(AND(Eingabe!$B$31&gt;3,$M417&lt;=E$55),E$56,Q417)</f>
        <v>0.25456410256410256</v>
      </c>
      <c r="S417" s="35">
        <f>IF(AND(Eingabe!$B$31&gt;4,$M417&lt;=F$55),F$56,R417)</f>
        <v>0.25456410256410256</v>
      </c>
      <c r="T417" s="35">
        <f>IF(AND(Eingabe!$B$31&gt;5,$M417&lt;=G$55),G$56,S417)</f>
        <v>0.25456410256410256</v>
      </c>
    </row>
    <row r="418" spans="11:20" x14ac:dyDescent="0.25">
      <c r="K418" s="62">
        <v>4090</v>
      </c>
      <c r="L418" s="35">
        <f t="shared" si="36"/>
        <v>4090</v>
      </c>
      <c r="M418" s="64">
        <f t="shared" si="37"/>
        <v>0.46689497716894979</v>
      </c>
      <c r="N418" s="64">
        <f t="shared" si="38"/>
        <v>0.1442403297023519</v>
      </c>
      <c r="O418" s="35">
        <f t="shared" si="35"/>
        <v>0.25456410256410256</v>
      </c>
      <c r="P418" s="35">
        <f>IF(AND(Eingabe!$B$31&gt;1,$M418&lt;=C$55),C$56,O418)</f>
        <v>0.25456410256410256</v>
      </c>
      <c r="Q418" s="35">
        <f>IF(AND(Eingabe!$B$31&gt;2,$M418&lt;=D$55),D$56,P418)</f>
        <v>0.25456410256410256</v>
      </c>
      <c r="R418" s="35">
        <f>IF(AND(Eingabe!$B$31&gt;3,$M418&lt;=E$55),E$56,Q418)</f>
        <v>0.25456410256410256</v>
      </c>
      <c r="S418" s="35">
        <f>IF(AND(Eingabe!$B$31&gt;4,$M418&lt;=F$55),F$56,R418)</f>
        <v>0.25456410256410256</v>
      </c>
      <c r="T418" s="35">
        <f>IF(AND(Eingabe!$B$31&gt;5,$M418&lt;=G$55),G$56,S418)</f>
        <v>0.25456410256410256</v>
      </c>
    </row>
    <row r="419" spans="11:20" x14ac:dyDescent="0.25">
      <c r="K419" s="62">
        <v>4100</v>
      </c>
      <c r="L419" s="35">
        <f t="shared" si="36"/>
        <v>4100</v>
      </c>
      <c r="M419" s="64">
        <f t="shared" si="37"/>
        <v>0.4680365296803653</v>
      </c>
      <c r="N419" s="64">
        <f t="shared" si="38"/>
        <v>0.14390590145370352</v>
      </c>
      <c r="O419" s="35">
        <f t="shared" si="35"/>
        <v>0.25456410256410256</v>
      </c>
      <c r="P419" s="35">
        <f>IF(AND(Eingabe!$B$31&gt;1,$M419&lt;=C$55),C$56,O419)</f>
        <v>0.25456410256410256</v>
      </c>
      <c r="Q419" s="35">
        <f>IF(AND(Eingabe!$B$31&gt;2,$M419&lt;=D$55),D$56,P419)</f>
        <v>0.25456410256410256</v>
      </c>
      <c r="R419" s="35">
        <f>IF(AND(Eingabe!$B$31&gt;3,$M419&lt;=E$55),E$56,Q419)</f>
        <v>0.25456410256410256</v>
      </c>
      <c r="S419" s="35">
        <f>IF(AND(Eingabe!$B$31&gt;4,$M419&lt;=F$55),F$56,R419)</f>
        <v>0.25456410256410256</v>
      </c>
      <c r="T419" s="35">
        <f>IF(AND(Eingabe!$B$31&gt;5,$M419&lt;=G$55),G$56,S419)</f>
        <v>0.25456410256410256</v>
      </c>
    </row>
    <row r="420" spans="11:20" x14ac:dyDescent="0.25">
      <c r="K420" s="62">
        <v>4110</v>
      </c>
      <c r="L420" s="35">
        <f t="shared" si="36"/>
        <v>4110</v>
      </c>
      <c r="M420" s="64">
        <f t="shared" si="37"/>
        <v>0.46917808219178081</v>
      </c>
      <c r="N420" s="64">
        <f t="shared" si="38"/>
        <v>0.14357215767468579</v>
      </c>
      <c r="O420" s="35">
        <f t="shared" si="35"/>
        <v>0.25456410256410256</v>
      </c>
      <c r="P420" s="35">
        <f>IF(AND(Eingabe!$B$31&gt;1,$M420&lt;=C$55),C$56,O420)</f>
        <v>0.25456410256410256</v>
      </c>
      <c r="Q420" s="35">
        <f>IF(AND(Eingabe!$B$31&gt;2,$M420&lt;=D$55),D$56,P420)</f>
        <v>0.25456410256410256</v>
      </c>
      <c r="R420" s="35">
        <f>IF(AND(Eingabe!$B$31&gt;3,$M420&lt;=E$55),E$56,Q420)</f>
        <v>0.25456410256410256</v>
      </c>
      <c r="S420" s="35">
        <f>IF(AND(Eingabe!$B$31&gt;4,$M420&lt;=F$55),F$56,R420)</f>
        <v>0.25456410256410256</v>
      </c>
      <c r="T420" s="35">
        <f>IF(AND(Eingabe!$B$31&gt;5,$M420&lt;=G$55),G$56,S420)</f>
        <v>0.25456410256410256</v>
      </c>
    </row>
    <row r="421" spans="11:20" x14ac:dyDescent="0.25">
      <c r="K421" s="62">
        <v>4120</v>
      </c>
      <c r="L421" s="35">
        <f t="shared" si="36"/>
        <v>4120</v>
      </c>
      <c r="M421" s="64">
        <f t="shared" si="37"/>
        <v>0.47031963470319632</v>
      </c>
      <c r="N421" s="64">
        <f t="shared" si="38"/>
        <v>0.14323909530412959</v>
      </c>
      <c r="O421" s="35">
        <f t="shared" si="35"/>
        <v>0.25456410256410256</v>
      </c>
      <c r="P421" s="35">
        <f>IF(AND(Eingabe!$B$31&gt;1,$M421&lt;=C$55),C$56,O421)</f>
        <v>0.25456410256410256</v>
      </c>
      <c r="Q421" s="35">
        <f>IF(AND(Eingabe!$B$31&gt;2,$M421&lt;=D$55),D$56,P421)</f>
        <v>0.25456410256410256</v>
      </c>
      <c r="R421" s="35">
        <f>IF(AND(Eingabe!$B$31&gt;3,$M421&lt;=E$55),E$56,Q421)</f>
        <v>0.25456410256410256</v>
      </c>
      <c r="S421" s="35">
        <f>IF(AND(Eingabe!$B$31&gt;4,$M421&lt;=F$55),F$56,R421)</f>
        <v>0.25456410256410256</v>
      </c>
      <c r="T421" s="35">
        <f>IF(AND(Eingabe!$B$31&gt;5,$M421&lt;=G$55),G$56,S421)</f>
        <v>0.25456410256410256</v>
      </c>
    </row>
    <row r="422" spans="11:20" x14ac:dyDescent="0.25">
      <c r="K422" s="62">
        <v>4130</v>
      </c>
      <c r="L422" s="35">
        <f t="shared" si="36"/>
        <v>4130</v>
      </c>
      <c r="M422" s="64">
        <f t="shared" si="37"/>
        <v>0.47146118721461189</v>
      </c>
      <c r="N422" s="64">
        <f t="shared" si="38"/>
        <v>0.14290671130194577</v>
      </c>
      <c r="O422" s="35">
        <f t="shared" si="35"/>
        <v>0.25456410256410256</v>
      </c>
      <c r="P422" s="35">
        <f>IF(AND(Eingabe!$B$31&gt;1,$M422&lt;=C$55),C$56,O422)</f>
        <v>0.25456410256410256</v>
      </c>
      <c r="Q422" s="35">
        <f>IF(AND(Eingabe!$B$31&gt;2,$M422&lt;=D$55),D$56,P422)</f>
        <v>0.25456410256410256</v>
      </c>
      <c r="R422" s="35">
        <f>IF(AND(Eingabe!$B$31&gt;3,$M422&lt;=E$55),E$56,Q422)</f>
        <v>0.25456410256410256</v>
      </c>
      <c r="S422" s="35">
        <f>IF(AND(Eingabe!$B$31&gt;4,$M422&lt;=F$55),F$56,R422)</f>
        <v>0.25456410256410256</v>
      </c>
      <c r="T422" s="35">
        <f>IF(AND(Eingabe!$B$31&gt;5,$M422&lt;=G$55),G$56,S422)</f>
        <v>0.25456410256410256</v>
      </c>
    </row>
    <row r="423" spans="11:20" x14ac:dyDescent="0.25">
      <c r="K423" s="62">
        <v>4140</v>
      </c>
      <c r="L423" s="35">
        <f t="shared" si="36"/>
        <v>4140</v>
      </c>
      <c r="M423" s="64">
        <f t="shared" si="37"/>
        <v>0.4726027397260274</v>
      </c>
      <c r="N423" s="64">
        <f t="shared" si="38"/>
        <v>0.14257500264892908</v>
      </c>
      <c r="O423" s="35">
        <f t="shared" si="35"/>
        <v>0.25456410256410256</v>
      </c>
      <c r="P423" s="35">
        <f>IF(AND(Eingabe!$B$31&gt;1,$M423&lt;=C$55),C$56,O423)</f>
        <v>0.25456410256410256</v>
      </c>
      <c r="Q423" s="35">
        <f>IF(AND(Eingabe!$B$31&gt;2,$M423&lt;=D$55),D$56,P423)</f>
        <v>0.25456410256410256</v>
      </c>
      <c r="R423" s="35">
        <f>IF(AND(Eingabe!$B$31&gt;3,$M423&lt;=E$55),E$56,Q423)</f>
        <v>0.25456410256410256</v>
      </c>
      <c r="S423" s="35">
        <f>IF(AND(Eingabe!$B$31&gt;4,$M423&lt;=F$55),F$56,R423)</f>
        <v>0.25456410256410256</v>
      </c>
      <c r="T423" s="35">
        <f>IF(AND(Eingabe!$B$31&gt;5,$M423&lt;=G$55),G$56,S423)</f>
        <v>0.25456410256410256</v>
      </c>
    </row>
    <row r="424" spans="11:20" x14ac:dyDescent="0.25">
      <c r="K424" s="62">
        <v>4150</v>
      </c>
      <c r="L424" s="35">
        <f t="shared" si="36"/>
        <v>4150</v>
      </c>
      <c r="M424" s="64">
        <f t="shared" si="37"/>
        <v>0.47374429223744291</v>
      </c>
      <c r="N424" s="64">
        <f t="shared" si="38"/>
        <v>0.14224396634656489</v>
      </c>
      <c r="O424" s="35">
        <f t="shared" si="35"/>
        <v>0.25456410256410256</v>
      </c>
      <c r="P424" s="35">
        <f>IF(AND(Eingabe!$B$31&gt;1,$M424&lt;=C$55),C$56,O424)</f>
        <v>0.25456410256410256</v>
      </c>
      <c r="Q424" s="35">
        <f>IF(AND(Eingabe!$B$31&gt;2,$M424&lt;=D$55),D$56,P424)</f>
        <v>0.25456410256410256</v>
      </c>
      <c r="R424" s="35">
        <f>IF(AND(Eingabe!$B$31&gt;3,$M424&lt;=E$55),E$56,Q424)</f>
        <v>0.25456410256410256</v>
      </c>
      <c r="S424" s="35">
        <f>IF(AND(Eingabe!$B$31&gt;4,$M424&lt;=F$55),F$56,R424)</f>
        <v>0.25456410256410256</v>
      </c>
      <c r="T424" s="35">
        <f>IF(AND(Eingabe!$B$31&gt;5,$M424&lt;=G$55),G$56,S424)</f>
        <v>0.25456410256410256</v>
      </c>
    </row>
    <row r="425" spans="11:20" x14ac:dyDescent="0.25">
      <c r="K425" s="62">
        <v>4160</v>
      </c>
      <c r="L425" s="35">
        <f t="shared" si="36"/>
        <v>4160</v>
      </c>
      <c r="M425" s="64">
        <f t="shared" si="37"/>
        <v>0.47488584474885842</v>
      </c>
      <c r="N425" s="64">
        <f t="shared" si="38"/>
        <v>0.14191359941683779</v>
      </c>
      <c r="O425" s="35">
        <f t="shared" si="35"/>
        <v>0.25456410256410256</v>
      </c>
      <c r="P425" s="35">
        <f>IF(AND(Eingabe!$B$31&gt;1,$M425&lt;=C$55),C$56,O425)</f>
        <v>0.25456410256410256</v>
      </c>
      <c r="Q425" s="35">
        <f>IF(AND(Eingabe!$B$31&gt;2,$M425&lt;=D$55),D$56,P425)</f>
        <v>0.25456410256410256</v>
      </c>
      <c r="R425" s="35">
        <f>IF(AND(Eingabe!$B$31&gt;3,$M425&lt;=E$55),E$56,Q425)</f>
        <v>0.25456410256410256</v>
      </c>
      <c r="S425" s="35">
        <f>IF(AND(Eingabe!$B$31&gt;4,$M425&lt;=F$55),F$56,R425)</f>
        <v>0.25456410256410256</v>
      </c>
      <c r="T425" s="35">
        <f>IF(AND(Eingabe!$B$31&gt;5,$M425&lt;=G$55),G$56,S425)</f>
        <v>0.25456410256410256</v>
      </c>
    </row>
    <row r="426" spans="11:20" x14ac:dyDescent="0.25">
      <c r="K426" s="62">
        <v>4170</v>
      </c>
      <c r="L426" s="35">
        <f t="shared" si="36"/>
        <v>4170</v>
      </c>
      <c r="M426" s="64">
        <f t="shared" si="37"/>
        <v>0.47602739726027399</v>
      </c>
      <c r="N426" s="64">
        <f t="shared" si="38"/>
        <v>0.14158389890204237</v>
      </c>
      <c r="O426" s="35">
        <f t="shared" si="35"/>
        <v>0.25456410256410256</v>
      </c>
      <c r="P426" s="35">
        <f>IF(AND(Eingabe!$B$31&gt;1,$M426&lt;=C$55),C$56,O426)</f>
        <v>0.25456410256410256</v>
      </c>
      <c r="Q426" s="35">
        <f>IF(AND(Eingabe!$B$31&gt;2,$M426&lt;=D$55),D$56,P426)</f>
        <v>0.25456410256410256</v>
      </c>
      <c r="R426" s="35">
        <f>IF(AND(Eingabe!$B$31&gt;3,$M426&lt;=E$55),E$56,Q426)</f>
        <v>0.25456410256410256</v>
      </c>
      <c r="S426" s="35">
        <f>IF(AND(Eingabe!$B$31&gt;4,$M426&lt;=F$55),F$56,R426)</f>
        <v>0.25456410256410256</v>
      </c>
      <c r="T426" s="35">
        <f>IF(AND(Eingabe!$B$31&gt;5,$M426&lt;=G$55),G$56,S426)</f>
        <v>0.25456410256410256</v>
      </c>
    </row>
    <row r="427" spans="11:20" x14ac:dyDescent="0.25">
      <c r="K427" s="62">
        <v>4180</v>
      </c>
      <c r="L427" s="35">
        <f t="shared" si="36"/>
        <v>4180</v>
      </c>
      <c r="M427" s="64">
        <f t="shared" si="37"/>
        <v>0.4771689497716895</v>
      </c>
      <c r="N427" s="64">
        <f t="shared" si="38"/>
        <v>0.14125486186459701</v>
      </c>
      <c r="O427" s="35">
        <f t="shared" si="35"/>
        <v>0.25456410256410256</v>
      </c>
      <c r="P427" s="35">
        <f>IF(AND(Eingabe!$B$31&gt;1,$M427&lt;=C$55),C$56,O427)</f>
        <v>0.25456410256410256</v>
      </c>
      <c r="Q427" s="35">
        <f>IF(AND(Eingabe!$B$31&gt;2,$M427&lt;=D$55),D$56,P427)</f>
        <v>0.25456410256410256</v>
      </c>
      <c r="R427" s="35">
        <f>IF(AND(Eingabe!$B$31&gt;3,$M427&lt;=E$55),E$56,Q427)</f>
        <v>0.25456410256410256</v>
      </c>
      <c r="S427" s="35">
        <f>IF(AND(Eingabe!$B$31&gt;4,$M427&lt;=F$55),F$56,R427)</f>
        <v>0.25456410256410256</v>
      </c>
      <c r="T427" s="35">
        <f>IF(AND(Eingabe!$B$31&gt;5,$M427&lt;=G$55),G$56,S427)</f>
        <v>0.25456410256410256</v>
      </c>
    </row>
    <row r="428" spans="11:20" x14ac:dyDescent="0.25">
      <c r="K428" s="62">
        <v>4190</v>
      </c>
      <c r="L428" s="35">
        <f t="shared" si="36"/>
        <v>4190</v>
      </c>
      <c r="M428" s="64">
        <f t="shared" si="37"/>
        <v>0.47831050228310501</v>
      </c>
      <c r="N428" s="64">
        <f t="shared" si="38"/>
        <v>0.14092648538685848</v>
      </c>
      <c r="O428" s="35">
        <f t="shared" si="35"/>
        <v>0.25456410256410256</v>
      </c>
      <c r="P428" s="35">
        <f>IF(AND(Eingabe!$B$31&gt;1,$M428&lt;=C$55),C$56,O428)</f>
        <v>0.25456410256410256</v>
      </c>
      <c r="Q428" s="35">
        <f>IF(AND(Eingabe!$B$31&gt;2,$M428&lt;=D$55),D$56,P428)</f>
        <v>0.25456410256410256</v>
      </c>
      <c r="R428" s="35">
        <f>IF(AND(Eingabe!$B$31&gt;3,$M428&lt;=E$55),E$56,Q428)</f>
        <v>0.25456410256410256</v>
      </c>
      <c r="S428" s="35">
        <f>IF(AND(Eingabe!$B$31&gt;4,$M428&lt;=F$55),F$56,R428)</f>
        <v>0.25456410256410256</v>
      </c>
      <c r="T428" s="35">
        <f>IF(AND(Eingabe!$B$31&gt;5,$M428&lt;=G$55),G$56,S428)</f>
        <v>0.25456410256410256</v>
      </c>
    </row>
    <row r="429" spans="11:20" x14ac:dyDescent="0.25">
      <c r="K429" s="62">
        <v>4200</v>
      </c>
      <c r="L429" s="35">
        <f t="shared" si="36"/>
        <v>4200</v>
      </c>
      <c r="M429" s="64">
        <f t="shared" si="37"/>
        <v>0.47945205479452052</v>
      </c>
      <c r="N429" s="64">
        <f t="shared" si="38"/>
        <v>0.14059876657093984</v>
      </c>
      <c r="O429" s="35">
        <f t="shared" si="35"/>
        <v>0.25456410256410256</v>
      </c>
      <c r="P429" s="35">
        <f>IF(AND(Eingabe!$B$31&gt;1,$M429&lt;=C$55),C$56,O429)</f>
        <v>0.25456410256410256</v>
      </c>
      <c r="Q429" s="35">
        <f>IF(AND(Eingabe!$B$31&gt;2,$M429&lt;=D$55),D$56,P429)</f>
        <v>0.25456410256410256</v>
      </c>
      <c r="R429" s="35">
        <f>IF(AND(Eingabe!$B$31&gt;3,$M429&lt;=E$55),E$56,Q429)</f>
        <v>0.25456410256410256</v>
      </c>
      <c r="S429" s="35">
        <f>IF(AND(Eingabe!$B$31&gt;4,$M429&lt;=F$55),F$56,R429)</f>
        <v>0.25456410256410256</v>
      </c>
      <c r="T429" s="35">
        <f>IF(AND(Eingabe!$B$31&gt;5,$M429&lt;=G$55),G$56,S429)</f>
        <v>0.25456410256410256</v>
      </c>
    </row>
    <row r="430" spans="11:20" x14ac:dyDescent="0.25">
      <c r="K430" s="62">
        <v>4210</v>
      </c>
      <c r="L430" s="35">
        <f t="shared" si="36"/>
        <v>4210</v>
      </c>
      <c r="M430" s="64">
        <f t="shared" si="37"/>
        <v>0.48059360730593609</v>
      </c>
      <c r="N430" s="64">
        <f t="shared" si="38"/>
        <v>0.14027170253852961</v>
      </c>
      <c r="O430" s="35">
        <f t="shared" si="35"/>
        <v>0.25456410256410256</v>
      </c>
      <c r="P430" s="35">
        <f>IF(AND(Eingabe!$B$31&gt;1,$M430&lt;=C$55),C$56,O430)</f>
        <v>0.25456410256410256</v>
      </c>
      <c r="Q430" s="35">
        <f>IF(AND(Eingabe!$B$31&gt;2,$M430&lt;=D$55),D$56,P430)</f>
        <v>0.25456410256410256</v>
      </c>
      <c r="R430" s="35">
        <f>IF(AND(Eingabe!$B$31&gt;3,$M430&lt;=E$55),E$56,Q430)</f>
        <v>0.25456410256410256</v>
      </c>
      <c r="S430" s="35">
        <f>IF(AND(Eingabe!$B$31&gt;4,$M430&lt;=F$55),F$56,R430)</f>
        <v>0.25456410256410256</v>
      </c>
      <c r="T430" s="35">
        <f>IF(AND(Eingabe!$B$31&gt;5,$M430&lt;=G$55),G$56,S430)</f>
        <v>0.25456410256410256</v>
      </c>
    </row>
    <row r="431" spans="11:20" x14ac:dyDescent="0.25">
      <c r="K431" s="62">
        <v>4220</v>
      </c>
      <c r="L431" s="35">
        <f t="shared" si="36"/>
        <v>4220</v>
      </c>
      <c r="M431" s="64">
        <f t="shared" si="37"/>
        <v>0.4817351598173516</v>
      </c>
      <c r="N431" s="64">
        <f t="shared" si="38"/>
        <v>0.13994529043071413</v>
      </c>
      <c r="O431" s="35">
        <f t="shared" si="35"/>
        <v>0.25456410256410256</v>
      </c>
      <c r="P431" s="35">
        <f>IF(AND(Eingabe!$B$31&gt;1,$M431&lt;=C$55),C$56,O431)</f>
        <v>0.25456410256410256</v>
      </c>
      <c r="Q431" s="35">
        <f>IF(AND(Eingabe!$B$31&gt;2,$M431&lt;=D$55),D$56,P431)</f>
        <v>0.25456410256410256</v>
      </c>
      <c r="R431" s="35">
        <f>IF(AND(Eingabe!$B$31&gt;3,$M431&lt;=E$55),E$56,Q431)</f>
        <v>0.25456410256410256</v>
      </c>
      <c r="S431" s="35">
        <f>IF(AND(Eingabe!$B$31&gt;4,$M431&lt;=F$55),F$56,R431)</f>
        <v>0.25456410256410256</v>
      </c>
      <c r="T431" s="35">
        <f>IF(AND(Eingabe!$B$31&gt;5,$M431&lt;=G$55),G$56,S431)</f>
        <v>0.25456410256410256</v>
      </c>
    </row>
    <row r="432" spans="11:20" x14ac:dyDescent="0.25">
      <c r="K432" s="62">
        <v>4230</v>
      </c>
      <c r="L432" s="35">
        <f t="shared" si="36"/>
        <v>4230</v>
      </c>
      <c r="M432" s="64">
        <f t="shared" si="37"/>
        <v>0.48287671232876711</v>
      </c>
      <c r="N432" s="64">
        <f t="shared" si="38"/>
        <v>0.13961952740780026</v>
      </c>
      <c r="O432" s="35">
        <f t="shared" si="35"/>
        <v>0.25456410256410256</v>
      </c>
      <c r="P432" s="35">
        <f>IF(AND(Eingabe!$B$31&gt;1,$M432&lt;=C$55),C$56,O432)</f>
        <v>0.25456410256410256</v>
      </c>
      <c r="Q432" s="35">
        <f>IF(AND(Eingabe!$B$31&gt;2,$M432&lt;=D$55),D$56,P432)</f>
        <v>0.25456410256410256</v>
      </c>
      <c r="R432" s="35">
        <f>IF(AND(Eingabe!$B$31&gt;3,$M432&lt;=E$55),E$56,Q432)</f>
        <v>0.25456410256410256</v>
      </c>
      <c r="S432" s="35">
        <f>IF(AND(Eingabe!$B$31&gt;4,$M432&lt;=F$55),F$56,R432)</f>
        <v>0.25456410256410256</v>
      </c>
      <c r="T432" s="35">
        <f>IF(AND(Eingabe!$B$31&gt;5,$M432&lt;=G$55),G$56,S432)</f>
        <v>0.25456410256410256</v>
      </c>
    </row>
    <row r="433" spans="11:20" x14ac:dyDescent="0.25">
      <c r="K433" s="62">
        <v>4240</v>
      </c>
      <c r="L433" s="35">
        <f t="shared" si="36"/>
        <v>4240</v>
      </c>
      <c r="M433" s="64">
        <f t="shared" si="37"/>
        <v>0.48401826484018262</v>
      </c>
      <c r="N433" s="64">
        <f t="shared" si="38"/>
        <v>0.13929441064914161</v>
      </c>
      <c r="O433" s="35">
        <f t="shared" si="35"/>
        <v>0.25456410256410256</v>
      </c>
      <c r="P433" s="35">
        <f>IF(AND(Eingabe!$B$31&gt;1,$M433&lt;=C$55),C$56,O433)</f>
        <v>0.25456410256410256</v>
      </c>
      <c r="Q433" s="35">
        <f>IF(AND(Eingabe!$B$31&gt;2,$M433&lt;=D$55),D$56,P433)</f>
        <v>0.25456410256410256</v>
      </c>
      <c r="R433" s="35">
        <f>IF(AND(Eingabe!$B$31&gt;3,$M433&lt;=E$55),E$56,Q433)</f>
        <v>0.25456410256410256</v>
      </c>
      <c r="S433" s="35">
        <f>IF(AND(Eingabe!$B$31&gt;4,$M433&lt;=F$55),F$56,R433)</f>
        <v>0.25456410256410256</v>
      </c>
      <c r="T433" s="35">
        <f>IF(AND(Eingabe!$B$31&gt;5,$M433&lt;=G$55),G$56,S433)</f>
        <v>0.25456410256410256</v>
      </c>
    </row>
    <row r="434" spans="11:20" x14ac:dyDescent="0.25">
      <c r="K434" s="62">
        <v>4250</v>
      </c>
      <c r="L434" s="35">
        <f t="shared" si="36"/>
        <v>4250</v>
      </c>
      <c r="M434" s="64">
        <f t="shared" si="37"/>
        <v>0.48515981735159819</v>
      </c>
      <c r="N434" s="64">
        <f t="shared" si="38"/>
        <v>0.13896993735296648</v>
      </c>
      <c r="O434" s="35">
        <f t="shared" si="35"/>
        <v>0.25456410256410256</v>
      </c>
      <c r="P434" s="35">
        <f>IF(AND(Eingabe!$B$31&gt;1,$M434&lt;=C$55),C$56,O434)</f>
        <v>0.25456410256410256</v>
      </c>
      <c r="Q434" s="35">
        <f>IF(AND(Eingabe!$B$31&gt;2,$M434&lt;=D$55),D$56,P434)</f>
        <v>0.25456410256410256</v>
      </c>
      <c r="R434" s="35">
        <f>IF(AND(Eingabe!$B$31&gt;3,$M434&lt;=E$55),E$56,Q434)</f>
        <v>0.25456410256410256</v>
      </c>
      <c r="S434" s="35">
        <f>IF(AND(Eingabe!$B$31&gt;4,$M434&lt;=F$55),F$56,R434)</f>
        <v>0.25456410256410256</v>
      </c>
      <c r="T434" s="35">
        <f>IF(AND(Eingabe!$B$31&gt;5,$M434&lt;=G$55),G$56,S434)</f>
        <v>0.25456410256410256</v>
      </c>
    </row>
    <row r="435" spans="11:20" x14ac:dyDescent="0.25">
      <c r="K435" s="62">
        <v>4260</v>
      </c>
      <c r="L435" s="35">
        <f t="shared" si="36"/>
        <v>4260</v>
      </c>
      <c r="M435" s="64">
        <f t="shared" si="37"/>
        <v>0.4863013698630137</v>
      </c>
      <c r="N435" s="64">
        <f t="shared" si="38"/>
        <v>0.13864610473620675</v>
      </c>
      <c r="O435" s="35">
        <f t="shared" si="35"/>
        <v>0.25456410256410256</v>
      </c>
      <c r="P435" s="35">
        <f>IF(AND(Eingabe!$B$31&gt;1,$M435&lt;=C$55),C$56,O435)</f>
        <v>0.25456410256410256</v>
      </c>
      <c r="Q435" s="35">
        <f>IF(AND(Eingabe!$B$31&gt;2,$M435&lt;=D$55),D$56,P435)</f>
        <v>0.25456410256410256</v>
      </c>
      <c r="R435" s="35">
        <f>IF(AND(Eingabe!$B$31&gt;3,$M435&lt;=E$55),E$56,Q435)</f>
        <v>0.25456410256410256</v>
      </c>
      <c r="S435" s="35">
        <f>IF(AND(Eingabe!$B$31&gt;4,$M435&lt;=F$55),F$56,R435)</f>
        <v>0.25456410256410256</v>
      </c>
      <c r="T435" s="35">
        <f>IF(AND(Eingabe!$B$31&gt;5,$M435&lt;=G$55),G$56,S435)</f>
        <v>0.25456410256410256</v>
      </c>
    </row>
    <row r="436" spans="11:20" x14ac:dyDescent="0.25">
      <c r="K436" s="62">
        <v>4270</v>
      </c>
      <c r="L436" s="35">
        <f t="shared" si="36"/>
        <v>4270</v>
      </c>
      <c r="M436" s="64">
        <f t="shared" si="37"/>
        <v>0.48744292237442921</v>
      </c>
      <c r="N436" s="64">
        <f t="shared" si="38"/>
        <v>0.13832291003433006</v>
      </c>
      <c r="O436" s="35">
        <f t="shared" si="35"/>
        <v>0.25456410256410256</v>
      </c>
      <c r="P436" s="35">
        <f>IF(AND(Eingabe!$B$31&gt;1,$M436&lt;=C$55),C$56,O436)</f>
        <v>0.25456410256410256</v>
      </c>
      <c r="Q436" s="35">
        <f>IF(AND(Eingabe!$B$31&gt;2,$M436&lt;=D$55),D$56,P436)</f>
        <v>0.25456410256410256</v>
      </c>
      <c r="R436" s="35">
        <f>IF(AND(Eingabe!$B$31&gt;3,$M436&lt;=E$55),E$56,Q436)</f>
        <v>0.25456410256410256</v>
      </c>
      <c r="S436" s="35">
        <f>IF(AND(Eingabe!$B$31&gt;4,$M436&lt;=F$55),F$56,R436)</f>
        <v>0.25456410256410256</v>
      </c>
      <c r="T436" s="35">
        <f>IF(AND(Eingabe!$B$31&gt;5,$M436&lt;=G$55),G$56,S436)</f>
        <v>0.25456410256410256</v>
      </c>
    </row>
    <row r="437" spans="11:20" x14ac:dyDescent="0.25">
      <c r="K437" s="62">
        <v>4280</v>
      </c>
      <c r="L437" s="35">
        <f t="shared" si="36"/>
        <v>4280</v>
      </c>
      <c r="M437" s="64">
        <f t="shared" si="37"/>
        <v>0.48858447488584472</v>
      </c>
      <c r="N437" s="64">
        <f t="shared" si="38"/>
        <v>0.1380003505011731</v>
      </c>
      <c r="O437" s="35">
        <f t="shared" si="35"/>
        <v>0.25456410256410256</v>
      </c>
      <c r="P437" s="35">
        <f>IF(AND(Eingabe!$B$31&gt;1,$M437&lt;=C$55),C$56,O437)</f>
        <v>0.25456410256410256</v>
      </c>
      <c r="Q437" s="35">
        <f>IF(AND(Eingabe!$B$31&gt;2,$M437&lt;=D$55),D$56,P437)</f>
        <v>0.25456410256410256</v>
      </c>
      <c r="R437" s="35">
        <f>IF(AND(Eingabe!$B$31&gt;3,$M437&lt;=E$55),E$56,Q437)</f>
        <v>0.25456410256410256</v>
      </c>
      <c r="S437" s="35">
        <f>IF(AND(Eingabe!$B$31&gt;4,$M437&lt;=F$55),F$56,R437)</f>
        <v>0.25456410256410256</v>
      </c>
      <c r="T437" s="35">
        <f>IF(AND(Eingabe!$B$31&gt;5,$M437&lt;=G$55),G$56,S437)</f>
        <v>0.25456410256410256</v>
      </c>
    </row>
    <row r="438" spans="11:20" x14ac:dyDescent="0.25">
      <c r="K438" s="62">
        <v>4290</v>
      </c>
      <c r="L438" s="35">
        <f t="shared" si="36"/>
        <v>4290</v>
      </c>
      <c r="M438" s="64">
        <f t="shared" si="37"/>
        <v>0.48972602739726029</v>
      </c>
      <c r="N438" s="64">
        <f t="shared" si="38"/>
        <v>0.13767842340877667</v>
      </c>
      <c r="O438" s="35">
        <f t="shared" si="35"/>
        <v>0.25456410256410256</v>
      </c>
      <c r="P438" s="35">
        <f>IF(AND(Eingabe!$B$31&gt;1,$M438&lt;=C$55),C$56,O438)</f>
        <v>0.25456410256410256</v>
      </c>
      <c r="Q438" s="35">
        <f>IF(AND(Eingabe!$B$31&gt;2,$M438&lt;=D$55),D$56,P438)</f>
        <v>0.25456410256410256</v>
      </c>
      <c r="R438" s="35">
        <f>IF(AND(Eingabe!$B$31&gt;3,$M438&lt;=E$55),E$56,Q438)</f>
        <v>0.25456410256410256</v>
      </c>
      <c r="S438" s="35">
        <f>IF(AND(Eingabe!$B$31&gt;4,$M438&lt;=F$55),F$56,R438)</f>
        <v>0.25456410256410256</v>
      </c>
      <c r="T438" s="35">
        <f>IF(AND(Eingabe!$B$31&gt;5,$M438&lt;=G$55),G$56,S438)</f>
        <v>0.25456410256410256</v>
      </c>
    </row>
    <row r="439" spans="11:20" x14ac:dyDescent="0.25">
      <c r="K439" s="62">
        <v>4300</v>
      </c>
      <c r="L439" s="35">
        <f t="shared" si="36"/>
        <v>4300</v>
      </c>
      <c r="M439" s="64">
        <f t="shared" si="37"/>
        <v>0.4908675799086758</v>
      </c>
      <c r="N439" s="64">
        <f t="shared" si="38"/>
        <v>0.1373571260472235</v>
      </c>
      <c r="O439" s="35">
        <f t="shared" si="35"/>
        <v>0.25456410256410256</v>
      </c>
      <c r="P439" s="35">
        <f>IF(AND(Eingabe!$B$31&gt;1,$M439&lt;=C$55),C$56,O439)</f>
        <v>0.25456410256410256</v>
      </c>
      <c r="Q439" s="35">
        <f>IF(AND(Eingabe!$B$31&gt;2,$M439&lt;=D$55),D$56,P439)</f>
        <v>0.25456410256410256</v>
      </c>
      <c r="R439" s="35">
        <f>IF(AND(Eingabe!$B$31&gt;3,$M439&lt;=E$55),E$56,Q439)</f>
        <v>0.25456410256410256</v>
      </c>
      <c r="S439" s="35">
        <f>IF(AND(Eingabe!$B$31&gt;4,$M439&lt;=F$55),F$56,R439)</f>
        <v>0.25456410256410256</v>
      </c>
      <c r="T439" s="35">
        <f>IF(AND(Eingabe!$B$31&gt;5,$M439&lt;=G$55),G$56,S439)</f>
        <v>0.25456410256410256</v>
      </c>
    </row>
    <row r="440" spans="11:20" x14ac:dyDescent="0.25">
      <c r="K440" s="62">
        <v>4310</v>
      </c>
      <c r="L440" s="35">
        <f t="shared" si="36"/>
        <v>4310</v>
      </c>
      <c r="M440" s="64">
        <f t="shared" si="37"/>
        <v>0.49200913242009131</v>
      </c>
      <c r="N440" s="64">
        <f t="shared" si="38"/>
        <v>0.13703645572447687</v>
      </c>
      <c r="O440" s="35">
        <f t="shared" si="35"/>
        <v>0.25456410256410256</v>
      </c>
      <c r="P440" s="35">
        <f>IF(AND(Eingabe!$B$31&gt;1,$M440&lt;=C$55),C$56,O440)</f>
        <v>0.25456410256410256</v>
      </c>
      <c r="Q440" s="35">
        <f>IF(AND(Eingabe!$B$31&gt;2,$M440&lt;=D$55),D$56,P440)</f>
        <v>0.25456410256410256</v>
      </c>
      <c r="R440" s="35">
        <f>IF(AND(Eingabe!$B$31&gt;3,$M440&lt;=E$55),E$56,Q440)</f>
        <v>0.25456410256410256</v>
      </c>
      <c r="S440" s="35">
        <f>IF(AND(Eingabe!$B$31&gt;4,$M440&lt;=F$55),F$56,R440)</f>
        <v>0.25456410256410256</v>
      </c>
      <c r="T440" s="35">
        <f>IF(AND(Eingabe!$B$31&gt;5,$M440&lt;=G$55),G$56,S440)</f>
        <v>0.25456410256410256</v>
      </c>
    </row>
    <row r="441" spans="11:20" x14ac:dyDescent="0.25">
      <c r="K441" s="62">
        <v>4320</v>
      </c>
      <c r="L441" s="35">
        <f t="shared" si="36"/>
        <v>4320</v>
      </c>
      <c r="M441" s="64">
        <f t="shared" si="37"/>
        <v>0.49315068493150682</v>
      </c>
      <c r="N441" s="64">
        <f t="shared" si="38"/>
        <v>0.13671640976622135</v>
      </c>
      <c r="O441" s="35">
        <f t="shared" si="35"/>
        <v>0.25456410256410256</v>
      </c>
      <c r="P441" s="35">
        <f>IF(AND(Eingabe!$B$31&gt;1,$M441&lt;=C$55),C$56,O441)</f>
        <v>0.25456410256410256</v>
      </c>
      <c r="Q441" s="35">
        <f>IF(AND(Eingabe!$B$31&gt;2,$M441&lt;=D$55),D$56,P441)</f>
        <v>0.25456410256410256</v>
      </c>
      <c r="R441" s="35">
        <f>IF(AND(Eingabe!$B$31&gt;3,$M441&lt;=E$55),E$56,Q441)</f>
        <v>0.25456410256410256</v>
      </c>
      <c r="S441" s="35">
        <f>IF(AND(Eingabe!$B$31&gt;4,$M441&lt;=F$55),F$56,R441)</f>
        <v>0.25456410256410256</v>
      </c>
      <c r="T441" s="35">
        <f>IF(AND(Eingabe!$B$31&gt;5,$M441&lt;=G$55),G$56,S441)</f>
        <v>0.25456410256410256</v>
      </c>
    </row>
    <row r="442" spans="11:20" x14ac:dyDescent="0.25">
      <c r="K442" s="62">
        <v>4330</v>
      </c>
      <c r="L442" s="35">
        <f t="shared" si="36"/>
        <v>4330</v>
      </c>
      <c r="M442" s="64">
        <f t="shared" si="37"/>
        <v>0.49429223744292239</v>
      </c>
      <c r="N442" s="64">
        <f t="shared" si="38"/>
        <v>0.13639698551570567</v>
      </c>
      <c r="O442" s="35">
        <f t="shared" si="35"/>
        <v>0.25456410256410256</v>
      </c>
      <c r="P442" s="35">
        <f>IF(AND(Eingabe!$B$31&gt;1,$M442&lt;=C$55),C$56,O442)</f>
        <v>0.25456410256410256</v>
      </c>
      <c r="Q442" s="35">
        <f>IF(AND(Eingabe!$B$31&gt;2,$M442&lt;=D$55),D$56,P442)</f>
        <v>0.25456410256410256</v>
      </c>
      <c r="R442" s="35">
        <f>IF(AND(Eingabe!$B$31&gt;3,$M442&lt;=E$55),E$56,Q442)</f>
        <v>0.25456410256410256</v>
      </c>
      <c r="S442" s="35">
        <f>IF(AND(Eingabe!$B$31&gt;4,$M442&lt;=F$55),F$56,R442)</f>
        <v>0.25456410256410256</v>
      </c>
      <c r="T442" s="35">
        <f>IF(AND(Eingabe!$B$31&gt;5,$M442&lt;=G$55),G$56,S442)</f>
        <v>0.25456410256410256</v>
      </c>
    </row>
    <row r="443" spans="11:20" x14ac:dyDescent="0.25">
      <c r="K443" s="62">
        <v>4340</v>
      </c>
      <c r="L443" s="35">
        <f t="shared" si="36"/>
        <v>4340</v>
      </c>
      <c r="M443" s="64">
        <f t="shared" si="37"/>
        <v>0.4954337899543379</v>
      </c>
      <c r="N443" s="64">
        <f t="shared" si="38"/>
        <v>0.13607818033358743</v>
      </c>
      <c r="O443" s="35">
        <f t="shared" si="35"/>
        <v>0.25456410256410256</v>
      </c>
      <c r="P443" s="35">
        <f>IF(AND(Eingabe!$B$31&gt;1,$M443&lt;=C$55),C$56,O443)</f>
        <v>0.25456410256410256</v>
      </c>
      <c r="Q443" s="35">
        <f>IF(AND(Eingabe!$B$31&gt;2,$M443&lt;=D$55),D$56,P443)</f>
        <v>0.25456410256410256</v>
      </c>
      <c r="R443" s="35">
        <f>IF(AND(Eingabe!$B$31&gt;3,$M443&lt;=E$55),E$56,Q443)</f>
        <v>0.25456410256410256</v>
      </c>
      <c r="S443" s="35">
        <f>IF(AND(Eingabe!$B$31&gt;4,$M443&lt;=F$55),F$56,R443)</f>
        <v>0.25456410256410256</v>
      </c>
      <c r="T443" s="35">
        <f>IF(AND(Eingabe!$B$31&gt;5,$M443&lt;=G$55),G$56,S443)</f>
        <v>0.25456410256410256</v>
      </c>
    </row>
    <row r="444" spans="11:20" x14ac:dyDescent="0.25">
      <c r="K444" s="62">
        <v>4350</v>
      </c>
      <c r="L444" s="35">
        <f t="shared" si="36"/>
        <v>4350</v>
      </c>
      <c r="M444" s="64">
        <f t="shared" si="37"/>
        <v>0.49657534246575341</v>
      </c>
      <c r="N444" s="64">
        <f t="shared" si="38"/>
        <v>0.13575999159777818</v>
      </c>
      <c r="O444" s="35">
        <f t="shared" si="35"/>
        <v>0.25456410256410256</v>
      </c>
      <c r="P444" s="35">
        <f>IF(AND(Eingabe!$B$31&gt;1,$M444&lt;=C$55),C$56,O444)</f>
        <v>0.25456410256410256</v>
      </c>
      <c r="Q444" s="35">
        <f>IF(AND(Eingabe!$B$31&gt;2,$M444&lt;=D$55),D$56,P444)</f>
        <v>0.25456410256410256</v>
      </c>
      <c r="R444" s="35">
        <f>IF(AND(Eingabe!$B$31&gt;3,$M444&lt;=E$55),E$56,Q444)</f>
        <v>0.25456410256410256</v>
      </c>
      <c r="S444" s="35">
        <f>IF(AND(Eingabe!$B$31&gt;4,$M444&lt;=F$55),F$56,R444)</f>
        <v>0.25456410256410256</v>
      </c>
      <c r="T444" s="35">
        <f>IF(AND(Eingabe!$B$31&gt;5,$M444&lt;=G$55),G$56,S444)</f>
        <v>0.25456410256410256</v>
      </c>
    </row>
    <row r="445" spans="11:20" x14ac:dyDescent="0.25">
      <c r="K445" s="62">
        <v>4360</v>
      </c>
      <c r="L445" s="35">
        <f t="shared" si="36"/>
        <v>4360</v>
      </c>
      <c r="M445" s="64">
        <f t="shared" si="37"/>
        <v>0.49771689497716892</v>
      </c>
      <c r="N445" s="64">
        <f t="shared" si="38"/>
        <v>0.1354424167032926</v>
      </c>
      <c r="O445" s="35">
        <f t="shared" si="35"/>
        <v>0.25456410256410256</v>
      </c>
      <c r="P445" s="35">
        <f>IF(AND(Eingabe!$B$31&gt;1,$M445&lt;=C$55),C$56,O445)</f>
        <v>0.25456410256410256</v>
      </c>
      <c r="Q445" s="35">
        <f>IF(AND(Eingabe!$B$31&gt;2,$M445&lt;=D$55),D$56,P445)</f>
        <v>0.25456410256410256</v>
      </c>
      <c r="R445" s="35">
        <f>IF(AND(Eingabe!$B$31&gt;3,$M445&lt;=E$55),E$56,Q445)</f>
        <v>0.25456410256410256</v>
      </c>
      <c r="S445" s="35">
        <f>IF(AND(Eingabe!$B$31&gt;4,$M445&lt;=F$55),F$56,R445)</f>
        <v>0.25456410256410256</v>
      </c>
      <c r="T445" s="35">
        <f>IF(AND(Eingabe!$B$31&gt;5,$M445&lt;=G$55),G$56,S445)</f>
        <v>0.25456410256410256</v>
      </c>
    </row>
    <row r="446" spans="11:20" x14ac:dyDescent="0.25">
      <c r="K446" s="62">
        <v>4370</v>
      </c>
      <c r="L446" s="35">
        <f t="shared" si="36"/>
        <v>4370</v>
      </c>
      <c r="M446" s="64">
        <f t="shared" si="37"/>
        <v>0.49885844748858449</v>
      </c>
      <c r="N446" s="64">
        <f t="shared" si="38"/>
        <v>0.13512545306209667</v>
      </c>
      <c r="O446" s="35">
        <f t="shared" si="35"/>
        <v>0.25456410256410256</v>
      </c>
      <c r="P446" s="35">
        <f>IF(AND(Eingabe!$B$31&gt;1,$M446&lt;=C$55),C$56,O446)</f>
        <v>0.25456410256410256</v>
      </c>
      <c r="Q446" s="35">
        <f>IF(AND(Eingabe!$B$31&gt;2,$M446&lt;=D$55),D$56,P446)</f>
        <v>0.25456410256410256</v>
      </c>
      <c r="R446" s="35">
        <f>IF(AND(Eingabe!$B$31&gt;3,$M446&lt;=E$55),E$56,Q446)</f>
        <v>0.25456410256410256</v>
      </c>
      <c r="S446" s="35">
        <f>IF(AND(Eingabe!$B$31&gt;4,$M446&lt;=F$55),F$56,R446)</f>
        <v>0.25456410256410256</v>
      </c>
      <c r="T446" s="35">
        <f>IF(AND(Eingabe!$B$31&gt;5,$M446&lt;=G$55),G$56,S446)</f>
        <v>0.25456410256410256</v>
      </c>
    </row>
    <row r="447" spans="11:20" x14ac:dyDescent="0.25">
      <c r="K447" s="62">
        <v>4380</v>
      </c>
      <c r="L447" s="35">
        <f t="shared" si="36"/>
        <v>4380</v>
      </c>
      <c r="M447" s="64">
        <f t="shared" si="37"/>
        <v>0.5</v>
      </c>
      <c r="N447" s="64">
        <f t="shared" si="38"/>
        <v>0.13480909810295993</v>
      </c>
      <c r="O447" s="35">
        <f t="shared" si="35"/>
        <v>0.25456410256410256</v>
      </c>
      <c r="P447" s="35">
        <f>IF(AND(Eingabe!$B$31&gt;1,$M447&lt;=C$55),C$56,O447)</f>
        <v>0.25456410256410256</v>
      </c>
      <c r="Q447" s="35">
        <f>IF(AND(Eingabe!$B$31&gt;2,$M447&lt;=D$55),D$56,P447)</f>
        <v>0.25456410256410256</v>
      </c>
      <c r="R447" s="35">
        <f>IF(AND(Eingabe!$B$31&gt;3,$M447&lt;=E$55),E$56,Q447)</f>
        <v>0.25456410256410256</v>
      </c>
      <c r="S447" s="35">
        <f>IF(AND(Eingabe!$B$31&gt;4,$M447&lt;=F$55),F$56,R447)</f>
        <v>0.25456410256410256</v>
      </c>
      <c r="T447" s="35">
        <f>IF(AND(Eingabe!$B$31&gt;5,$M447&lt;=G$55),G$56,S447)</f>
        <v>0.25456410256410256</v>
      </c>
    </row>
    <row r="448" spans="11:20" x14ac:dyDescent="0.25">
      <c r="K448" s="62">
        <v>4390</v>
      </c>
      <c r="L448" s="35">
        <f t="shared" si="36"/>
        <v>4390</v>
      </c>
      <c r="M448" s="64">
        <f t="shared" si="37"/>
        <v>0.50114155251141557</v>
      </c>
      <c r="N448" s="64">
        <f t="shared" si="38"/>
        <v>0.13449334927130796</v>
      </c>
      <c r="O448" s="35">
        <f t="shared" si="35"/>
        <v>0.25456410256410256</v>
      </c>
      <c r="P448" s="35">
        <f>IF(AND(Eingabe!$B$31&gt;1,$M448&lt;=C$55),C$56,O448)</f>
        <v>0.25456410256410256</v>
      </c>
      <c r="Q448" s="35">
        <f>IF(AND(Eingabe!$B$31&gt;2,$M448&lt;=D$55),D$56,P448)</f>
        <v>0.25456410256410256</v>
      </c>
      <c r="R448" s="35">
        <f>IF(AND(Eingabe!$B$31&gt;3,$M448&lt;=E$55),E$56,Q448)</f>
        <v>0.25456410256410256</v>
      </c>
      <c r="S448" s="35">
        <f>IF(AND(Eingabe!$B$31&gt;4,$M448&lt;=F$55),F$56,R448)</f>
        <v>0.25456410256410256</v>
      </c>
      <c r="T448" s="35">
        <f>IF(AND(Eingabe!$B$31&gt;5,$M448&lt;=G$55),G$56,S448)</f>
        <v>0.25456410256410256</v>
      </c>
    </row>
    <row r="449" spans="11:20" x14ac:dyDescent="0.25">
      <c r="K449" s="62">
        <v>4400</v>
      </c>
      <c r="L449" s="35">
        <f t="shared" si="36"/>
        <v>4400</v>
      </c>
      <c r="M449" s="64">
        <f t="shared" si="37"/>
        <v>0.50228310502283102</v>
      </c>
      <c r="N449" s="64">
        <f t="shared" si="38"/>
        <v>0.13417820402907643</v>
      </c>
      <c r="O449" s="35">
        <f t="shared" si="35"/>
        <v>0.25456410256410256</v>
      </c>
      <c r="P449" s="35">
        <f>IF(AND(Eingabe!$B$31&gt;1,$M449&lt;=C$55),C$56,O449)</f>
        <v>0.25456410256410256</v>
      </c>
      <c r="Q449" s="35">
        <f>IF(AND(Eingabe!$B$31&gt;2,$M449&lt;=D$55),D$56,P449)</f>
        <v>0.25456410256410256</v>
      </c>
      <c r="R449" s="35">
        <f>IF(AND(Eingabe!$B$31&gt;3,$M449&lt;=E$55),E$56,Q449)</f>
        <v>0.25456410256410256</v>
      </c>
      <c r="S449" s="35">
        <f>IF(AND(Eingabe!$B$31&gt;4,$M449&lt;=F$55),F$56,R449)</f>
        <v>0.25456410256410256</v>
      </c>
      <c r="T449" s="35">
        <f>IF(AND(Eingabe!$B$31&gt;5,$M449&lt;=G$55),G$56,S449)</f>
        <v>0.25456410256410256</v>
      </c>
    </row>
    <row r="450" spans="11:20" x14ac:dyDescent="0.25">
      <c r="K450" s="62">
        <v>4410</v>
      </c>
      <c r="L450" s="35">
        <f t="shared" si="36"/>
        <v>4410</v>
      </c>
      <c r="M450" s="64">
        <f t="shared" si="37"/>
        <v>0.50342465753424659</v>
      </c>
      <c r="N450" s="64">
        <f t="shared" si="38"/>
        <v>0.13386365985456761</v>
      </c>
      <c r="O450" s="35">
        <f t="shared" si="35"/>
        <v>0.25456410256410256</v>
      </c>
      <c r="P450" s="35">
        <f>IF(AND(Eingabe!$B$31&gt;1,$M450&lt;=C$55),C$56,O450)</f>
        <v>0.25456410256410256</v>
      </c>
      <c r="Q450" s="35">
        <f>IF(AND(Eingabe!$B$31&gt;2,$M450&lt;=D$55),D$56,P450)</f>
        <v>0.25456410256410256</v>
      </c>
      <c r="R450" s="35">
        <f>IF(AND(Eingabe!$B$31&gt;3,$M450&lt;=E$55),E$56,Q450)</f>
        <v>0.25456410256410256</v>
      </c>
      <c r="S450" s="35">
        <f>IF(AND(Eingabe!$B$31&gt;4,$M450&lt;=F$55),F$56,R450)</f>
        <v>0.25456410256410256</v>
      </c>
      <c r="T450" s="35">
        <f>IF(AND(Eingabe!$B$31&gt;5,$M450&lt;=G$55),G$56,S450)</f>
        <v>0.25456410256410256</v>
      </c>
    </row>
    <row r="451" spans="11:20" x14ac:dyDescent="0.25">
      <c r="K451" s="62">
        <v>4420</v>
      </c>
      <c r="L451" s="35">
        <f t="shared" si="36"/>
        <v>4420</v>
      </c>
      <c r="M451" s="64">
        <f t="shared" si="37"/>
        <v>0.50456621004566216</v>
      </c>
      <c r="N451" s="64">
        <f t="shared" si="38"/>
        <v>0.13354971424230777</v>
      </c>
      <c r="O451" s="35">
        <f t="shared" si="35"/>
        <v>0.25456410256410256</v>
      </c>
      <c r="P451" s="35">
        <f>IF(AND(Eingabe!$B$31&gt;1,$M451&lt;=C$55),C$56,O451)</f>
        <v>0.25456410256410256</v>
      </c>
      <c r="Q451" s="35">
        <f>IF(AND(Eingabe!$B$31&gt;2,$M451&lt;=D$55),D$56,P451)</f>
        <v>0.25456410256410256</v>
      </c>
      <c r="R451" s="35">
        <f>IF(AND(Eingabe!$B$31&gt;3,$M451&lt;=E$55),E$56,Q451)</f>
        <v>0.25456410256410256</v>
      </c>
      <c r="S451" s="35">
        <f>IF(AND(Eingabe!$B$31&gt;4,$M451&lt;=F$55),F$56,R451)</f>
        <v>0.25456410256410256</v>
      </c>
      <c r="T451" s="35">
        <f>IF(AND(Eingabe!$B$31&gt;5,$M451&lt;=G$55),G$56,S451)</f>
        <v>0.25456410256410256</v>
      </c>
    </row>
    <row r="452" spans="11:20" x14ac:dyDescent="0.25">
      <c r="K452" s="62">
        <v>4430</v>
      </c>
      <c r="L452" s="35">
        <f t="shared" si="36"/>
        <v>4430</v>
      </c>
      <c r="M452" s="64">
        <f t="shared" si="37"/>
        <v>0.50570776255707761</v>
      </c>
      <c r="N452" s="64">
        <f t="shared" si="38"/>
        <v>0.13323636470290678</v>
      </c>
      <c r="O452" s="35">
        <f t="shared" si="35"/>
        <v>0.25456410256410256</v>
      </c>
      <c r="P452" s="35">
        <f>IF(AND(Eingabe!$B$31&gt;1,$M452&lt;=C$55),C$56,O452)</f>
        <v>0.25456410256410256</v>
      </c>
      <c r="Q452" s="35">
        <f>IF(AND(Eingabe!$B$31&gt;2,$M452&lt;=D$55),D$56,P452)</f>
        <v>0.25456410256410256</v>
      </c>
      <c r="R452" s="35">
        <f>IF(AND(Eingabe!$B$31&gt;3,$M452&lt;=E$55),E$56,Q452)</f>
        <v>0.25456410256410256</v>
      </c>
      <c r="S452" s="35">
        <f>IF(AND(Eingabe!$B$31&gt;4,$M452&lt;=F$55),F$56,R452)</f>
        <v>0.25456410256410256</v>
      </c>
      <c r="T452" s="35">
        <f>IF(AND(Eingabe!$B$31&gt;5,$M452&lt;=G$55),G$56,S452)</f>
        <v>0.25456410256410256</v>
      </c>
    </row>
    <row r="453" spans="11:20" x14ac:dyDescent="0.25">
      <c r="K453" s="62">
        <v>4440</v>
      </c>
      <c r="L453" s="35">
        <f t="shared" si="36"/>
        <v>4440</v>
      </c>
      <c r="M453" s="64">
        <f t="shared" si="37"/>
        <v>0.50684931506849318</v>
      </c>
      <c r="N453" s="64">
        <f t="shared" si="38"/>
        <v>0.13292360876291831</v>
      </c>
      <c r="O453" s="35">
        <f t="shared" si="35"/>
        <v>0.25456410256410256</v>
      </c>
      <c r="P453" s="35">
        <f>IF(AND(Eingabe!$B$31&gt;1,$M453&lt;=C$55),C$56,O453)</f>
        <v>0.25456410256410256</v>
      </c>
      <c r="Q453" s="35">
        <f>IF(AND(Eingabe!$B$31&gt;2,$M453&lt;=D$55),D$56,P453)</f>
        <v>0.25456410256410256</v>
      </c>
      <c r="R453" s="35">
        <f>IF(AND(Eingabe!$B$31&gt;3,$M453&lt;=E$55),E$56,Q453)</f>
        <v>0.25456410256410256</v>
      </c>
      <c r="S453" s="35">
        <f>IF(AND(Eingabe!$B$31&gt;4,$M453&lt;=F$55),F$56,R453)</f>
        <v>0.25456410256410256</v>
      </c>
      <c r="T453" s="35">
        <f>IF(AND(Eingabe!$B$31&gt;5,$M453&lt;=G$55),G$56,S453)</f>
        <v>0.25456410256410256</v>
      </c>
    </row>
    <row r="454" spans="11:20" x14ac:dyDescent="0.25">
      <c r="K454" s="62">
        <v>4450</v>
      </c>
      <c r="L454" s="35">
        <f t="shared" si="36"/>
        <v>4450</v>
      </c>
      <c r="M454" s="64">
        <f t="shared" si="37"/>
        <v>0.50799086757990863</v>
      </c>
      <c r="N454" s="64">
        <f t="shared" si="38"/>
        <v>0.13261144396470181</v>
      </c>
      <c r="O454" s="35">
        <f t="shared" si="35"/>
        <v>0.25456410256410256</v>
      </c>
      <c r="P454" s="35">
        <f>IF(AND(Eingabe!$B$31&gt;1,$M454&lt;=C$55),C$56,O454)</f>
        <v>0.25456410256410256</v>
      </c>
      <c r="Q454" s="35">
        <f>IF(AND(Eingabe!$B$31&gt;2,$M454&lt;=D$55),D$56,P454)</f>
        <v>0.25456410256410256</v>
      </c>
      <c r="R454" s="35">
        <f>IF(AND(Eingabe!$B$31&gt;3,$M454&lt;=E$55),E$56,Q454)</f>
        <v>0.25456410256410256</v>
      </c>
      <c r="S454" s="35">
        <f>IF(AND(Eingabe!$B$31&gt;4,$M454&lt;=F$55),F$56,R454)</f>
        <v>0.25456410256410256</v>
      </c>
      <c r="T454" s="35">
        <f>IF(AND(Eingabe!$B$31&gt;5,$M454&lt;=G$55),G$56,S454)</f>
        <v>0.25456410256410256</v>
      </c>
    </row>
    <row r="455" spans="11:20" x14ac:dyDescent="0.25">
      <c r="K455" s="62">
        <v>4460</v>
      </c>
      <c r="L455" s="35">
        <f t="shared" si="36"/>
        <v>4460</v>
      </c>
      <c r="M455" s="64">
        <f t="shared" si="37"/>
        <v>0.5091324200913242</v>
      </c>
      <c r="N455" s="64">
        <f t="shared" si="38"/>
        <v>0.13229986786628745</v>
      </c>
      <c r="O455" s="35">
        <f t="shared" si="35"/>
        <v>0.25456410256410256</v>
      </c>
      <c r="P455" s="35">
        <f>IF(AND(Eingabe!$B$31&gt;1,$M455&lt;=C$55),C$56,O455)</f>
        <v>0.25456410256410256</v>
      </c>
      <c r="Q455" s="35">
        <f>IF(AND(Eingabe!$B$31&gt;2,$M455&lt;=D$55),D$56,P455)</f>
        <v>0.25456410256410256</v>
      </c>
      <c r="R455" s="35">
        <f>IF(AND(Eingabe!$B$31&gt;3,$M455&lt;=E$55),E$56,Q455)</f>
        <v>0.25456410256410256</v>
      </c>
      <c r="S455" s="35">
        <f>IF(AND(Eingabe!$B$31&gt;4,$M455&lt;=F$55),F$56,R455)</f>
        <v>0.25456410256410256</v>
      </c>
      <c r="T455" s="35">
        <f>IF(AND(Eingabe!$B$31&gt;5,$M455&lt;=G$55),G$56,S455)</f>
        <v>0.25456410256410256</v>
      </c>
    </row>
    <row r="456" spans="11:20" x14ac:dyDescent="0.25">
      <c r="K456" s="62">
        <v>4470</v>
      </c>
      <c r="L456" s="35">
        <f t="shared" si="36"/>
        <v>4470</v>
      </c>
      <c r="M456" s="64">
        <f t="shared" si="37"/>
        <v>0.51027397260273977</v>
      </c>
      <c r="N456" s="64">
        <f t="shared" si="38"/>
        <v>0.13198887804124004</v>
      </c>
      <c r="O456" s="35">
        <f t="shared" si="35"/>
        <v>0.25456410256410256</v>
      </c>
      <c r="P456" s="35">
        <f>IF(AND(Eingabe!$B$31&gt;1,$M456&lt;=C$55),C$56,O456)</f>
        <v>0.25456410256410256</v>
      </c>
      <c r="Q456" s="35">
        <f>IF(AND(Eingabe!$B$31&gt;2,$M456&lt;=D$55),D$56,P456)</f>
        <v>0.25456410256410256</v>
      </c>
      <c r="R456" s="35">
        <f>IF(AND(Eingabe!$B$31&gt;3,$M456&lt;=E$55),E$56,Q456)</f>
        <v>0.25456410256410256</v>
      </c>
      <c r="S456" s="35">
        <f>IF(AND(Eingabe!$B$31&gt;4,$M456&lt;=F$55),F$56,R456)</f>
        <v>0.25456410256410256</v>
      </c>
      <c r="T456" s="35">
        <f>IF(AND(Eingabe!$B$31&gt;5,$M456&lt;=G$55),G$56,S456)</f>
        <v>0.25456410256410256</v>
      </c>
    </row>
    <row r="457" spans="11:20" x14ac:dyDescent="0.25">
      <c r="K457" s="62">
        <v>4480</v>
      </c>
      <c r="L457" s="35">
        <f t="shared" si="36"/>
        <v>4480</v>
      </c>
      <c r="M457" s="64">
        <f t="shared" si="37"/>
        <v>0.51141552511415522</v>
      </c>
      <c r="N457" s="64">
        <f t="shared" si="38"/>
        <v>0.13167847207852634</v>
      </c>
      <c r="O457" s="35">
        <f t="shared" ref="O457:O520" si="39">IF(K457&lt;$B$51,$B$57,0)</f>
        <v>0.25456410256410256</v>
      </c>
      <c r="P457" s="35">
        <f>IF(AND(Eingabe!$B$31&gt;1,$M457&lt;=C$55),C$56,O457)</f>
        <v>0.25456410256410256</v>
      </c>
      <c r="Q457" s="35">
        <f>IF(AND(Eingabe!$B$31&gt;2,$M457&lt;=D$55),D$56,P457)</f>
        <v>0.25456410256410256</v>
      </c>
      <c r="R457" s="35">
        <f>IF(AND(Eingabe!$B$31&gt;3,$M457&lt;=E$55),E$56,Q457)</f>
        <v>0.25456410256410256</v>
      </c>
      <c r="S457" s="35">
        <f>IF(AND(Eingabe!$B$31&gt;4,$M457&lt;=F$55),F$56,R457)</f>
        <v>0.25456410256410256</v>
      </c>
      <c r="T457" s="35">
        <f>IF(AND(Eingabe!$B$31&gt;5,$M457&lt;=G$55),G$56,S457)</f>
        <v>0.25456410256410256</v>
      </c>
    </row>
    <row r="458" spans="11:20" x14ac:dyDescent="0.25">
      <c r="K458" s="62">
        <v>4490</v>
      </c>
      <c r="L458" s="35">
        <f t="shared" ref="L458:L521" si="40">IF(K458&gt;$B$10,$B$10,K458)</f>
        <v>4490</v>
      </c>
      <c r="M458" s="64">
        <f t="shared" ref="M458:M521" si="41">L458/$B$10</f>
        <v>0.51255707762557079</v>
      </c>
      <c r="N458" s="64">
        <f t="shared" ref="N458:N521" si="42">IF(M458=1,0,1-$G$11*M458^$G$10)</f>
        <v>0.13136864758238309</v>
      </c>
      <c r="O458" s="35">
        <f t="shared" si="39"/>
        <v>0.25456410256410256</v>
      </c>
      <c r="P458" s="35">
        <f>IF(AND(Eingabe!$B$31&gt;1,$M458&lt;=C$55),C$56,O458)</f>
        <v>0.25456410256410256</v>
      </c>
      <c r="Q458" s="35">
        <f>IF(AND(Eingabe!$B$31&gt;2,$M458&lt;=D$55),D$56,P458)</f>
        <v>0.25456410256410256</v>
      </c>
      <c r="R458" s="35">
        <f>IF(AND(Eingabe!$B$31&gt;3,$M458&lt;=E$55),E$56,Q458)</f>
        <v>0.25456410256410256</v>
      </c>
      <c r="S458" s="35">
        <f>IF(AND(Eingabe!$B$31&gt;4,$M458&lt;=F$55),F$56,R458)</f>
        <v>0.25456410256410256</v>
      </c>
      <c r="T458" s="35">
        <f>IF(AND(Eingabe!$B$31&gt;5,$M458&lt;=G$55),G$56,S458)</f>
        <v>0.25456410256410256</v>
      </c>
    </row>
    <row r="459" spans="11:20" x14ac:dyDescent="0.25">
      <c r="K459" s="62">
        <v>4500</v>
      </c>
      <c r="L459" s="35">
        <f t="shared" si="40"/>
        <v>4500</v>
      </c>
      <c r="M459" s="64">
        <f t="shared" si="41"/>
        <v>0.51369863013698636</v>
      </c>
      <c r="N459" s="64">
        <f t="shared" si="42"/>
        <v>0.13105940217218659</v>
      </c>
      <c r="O459" s="35">
        <f t="shared" si="39"/>
        <v>0.25456410256410256</v>
      </c>
      <c r="P459" s="35">
        <f>IF(AND(Eingabe!$B$31&gt;1,$M459&lt;=C$55),C$56,O459)</f>
        <v>0.25456410256410256</v>
      </c>
      <c r="Q459" s="35">
        <f>IF(AND(Eingabe!$B$31&gt;2,$M459&lt;=D$55),D$56,P459)</f>
        <v>0.25456410256410256</v>
      </c>
      <c r="R459" s="35">
        <f>IF(AND(Eingabe!$B$31&gt;3,$M459&lt;=E$55),E$56,Q459)</f>
        <v>0.25456410256410256</v>
      </c>
      <c r="S459" s="35">
        <f>IF(AND(Eingabe!$B$31&gt;4,$M459&lt;=F$55),F$56,R459)</f>
        <v>0.25456410256410256</v>
      </c>
      <c r="T459" s="35">
        <f>IF(AND(Eingabe!$B$31&gt;5,$M459&lt;=G$55),G$56,S459)</f>
        <v>0.25456410256410256</v>
      </c>
    </row>
    <row r="460" spans="11:20" x14ac:dyDescent="0.25">
      <c r="K460" s="62">
        <v>4510</v>
      </c>
      <c r="L460" s="35">
        <f t="shared" si="40"/>
        <v>4510</v>
      </c>
      <c r="M460" s="64">
        <f t="shared" si="41"/>
        <v>0.51484018264840181</v>
      </c>
      <c r="N460" s="64">
        <f t="shared" si="42"/>
        <v>0.13075073348232336</v>
      </c>
      <c r="O460" s="35">
        <f t="shared" si="39"/>
        <v>0.25456410256410256</v>
      </c>
      <c r="P460" s="35">
        <f>IF(AND(Eingabe!$B$31&gt;1,$M460&lt;=C$55),C$56,O460)</f>
        <v>0.25456410256410256</v>
      </c>
      <c r="Q460" s="35">
        <f>IF(AND(Eingabe!$B$31&gt;2,$M460&lt;=D$55),D$56,P460)</f>
        <v>0.25456410256410256</v>
      </c>
      <c r="R460" s="35">
        <f>IF(AND(Eingabe!$B$31&gt;3,$M460&lt;=E$55),E$56,Q460)</f>
        <v>0.25456410256410256</v>
      </c>
      <c r="S460" s="35">
        <f>IF(AND(Eingabe!$B$31&gt;4,$M460&lt;=F$55),F$56,R460)</f>
        <v>0.25456410256410256</v>
      </c>
      <c r="T460" s="35">
        <f>IF(AND(Eingabe!$B$31&gt;5,$M460&lt;=G$55),G$56,S460)</f>
        <v>0.25456410256410256</v>
      </c>
    </row>
    <row r="461" spans="11:20" x14ac:dyDescent="0.25">
      <c r="K461" s="62">
        <v>4520</v>
      </c>
      <c r="L461" s="35">
        <f t="shared" si="40"/>
        <v>4520</v>
      </c>
      <c r="M461" s="64">
        <f t="shared" si="41"/>
        <v>0.51598173515981738</v>
      </c>
      <c r="N461" s="64">
        <f t="shared" si="42"/>
        <v>0.13044263916206267</v>
      </c>
      <c r="O461" s="35">
        <f t="shared" si="39"/>
        <v>0.25456410256410256</v>
      </c>
      <c r="P461" s="35">
        <f>IF(AND(Eingabe!$B$31&gt;1,$M461&lt;=C$55),C$56,O461)</f>
        <v>0.25456410256410256</v>
      </c>
      <c r="Q461" s="35">
        <f>IF(AND(Eingabe!$B$31&gt;2,$M461&lt;=D$55),D$56,P461)</f>
        <v>0.25456410256410256</v>
      </c>
      <c r="R461" s="35">
        <f>IF(AND(Eingabe!$B$31&gt;3,$M461&lt;=E$55),E$56,Q461)</f>
        <v>0.25456410256410256</v>
      </c>
      <c r="S461" s="35">
        <f>IF(AND(Eingabe!$B$31&gt;4,$M461&lt;=F$55),F$56,R461)</f>
        <v>0.25456410256410256</v>
      </c>
      <c r="T461" s="35">
        <f>IF(AND(Eingabe!$B$31&gt;5,$M461&lt;=G$55),G$56,S461)</f>
        <v>0.25456410256410256</v>
      </c>
    </row>
    <row r="462" spans="11:20" x14ac:dyDescent="0.25">
      <c r="K462" s="62">
        <v>4530</v>
      </c>
      <c r="L462" s="35">
        <f t="shared" si="40"/>
        <v>4530</v>
      </c>
      <c r="M462" s="64">
        <f t="shared" si="41"/>
        <v>0.51712328767123283</v>
      </c>
      <c r="N462" s="64">
        <f t="shared" si="42"/>
        <v>0.13013511687543033</v>
      </c>
      <c r="O462" s="35">
        <f t="shared" si="39"/>
        <v>0.25456410256410256</v>
      </c>
      <c r="P462" s="35">
        <f>IF(AND(Eingabe!$B$31&gt;1,$M462&lt;=C$55),C$56,O462)</f>
        <v>0.25456410256410256</v>
      </c>
      <c r="Q462" s="35">
        <f>IF(AND(Eingabe!$B$31&gt;2,$M462&lt;=D$55),D$56,P462)</f>
        <v>0.25456410256410256</v>
      </c>
      <c r="R462" s="35">
        <f>IF(AND(Eingabe!$B$31&gt;3,$M462&lt;=E$55),E$56,Q462)</f>
        <v>0.25456410256410256</v>
      </c>
      <c r="S462" s="35">
        <f>IF(AND(Eingabe!$B$31&gt;4,$M462&lt;=F$55),F$56,R462)</f>
        <v>0.25456410256410256</v>
      </c>
      <c r="T462" s="35">
        <f>IF(AND(Eingabe!$B$31&gt;5,$M462&lt;=G$55),G$56,S462)</f>
        <v>0.25456410256410256</v>
      </c>
    </row>
    <row r="463" spans="11:20" x14ac:dyDescent="0.25">
      <c r="K463" s="62">
        <v>4540</v>
      </c>
      <c r="L463" s="35">
        <f t="shared" si="40"/>
        <v>4540</v>
      </c>
      <c r="M463" s="64">
        <f t="shared" si="41"/>
        <v>0.5182648401826484</v>
      </c>
      <c r="N463" s="64">
        <f t="shared" si="42"/>
        <v>0.12982816430108346</v>
      </c>
      <c r="O463" s="35">
        <f t="shared" si="39"/>
        <v>0.25456410256410256</v>
      </c>
      <c r="P463" s="35">
        <f>IF(AND(Eingabe!$B$31&gt;1,$M463&lt;=C$55),C$56,O463)</f>
        <v>0.25456410256410256</v>
      </c>
      <c r="Q463" s="35">
        <f>IF(AND(Eingabe!$B$31&gt;2,$M463&lt;=D$55),D$56,P463)</f>
        <v>0.25456410256410256</v>
      </c>
      <c r="R463" s="35">
        <f>IF(AND(Eingabe!$B$31&gt;3,$M463&lt;=E$55),E$56,Q463)</f>
        <v>0.25456410256410256</v>
      </c>
      <c r="S463" s="35">
        <f>IF(AND(Eingabe!$B$31&gt;4,$M463&lt;=F$55),F$56,R463)</f>
        <v>0.25456410256410256</v>
      </c>
      <c r="T463" s="35">
        <f>IF(AND(Eingabe!$B$31&gt;5,$M463&lt;=G$55),G$56,S463)</f>
        <v>0.25456410256410256</v>
      </c>
    </row>
    <row r="464" spans="11:20" x14ac:dyDescent="0.25">
      <c r="K464" s="62">
        <v>4550</v>
      </c>
      <c r="L464" s="35">
        <f t="shared" si="40"/>
        <v>4550</v>
      </c>
      <c r="M464" s="64">
        <f t="shared" si="41"/>
        <v>0.51940639269406397</v>
      </c>
      <c r="N464" s="64">
        <f t="shared" si="42"/>
        <v>0.12952177913218699</v>
      </c>
      <c r="O464" s="35">
        <f t="shared" si="39"/>
        <v>0.25456410256410256</v>
      </c>
      <c r="P464" s="35">
        <f>IF(AND(Eingabe!$B$31&gt;1,$M464&lt;=C$55),C$56,O464)</f>
        <v>0.25456410256410256</v>
      </c>
      <c r="Q464" s="35">
        <f>IF(AND(Eingabe!$B$31&gt;2,$M464&lt;=D$55),D$56,P464)</f>
        <v>0.25456410256410256</v>
      </c>
      <c r="R464" s="35">
        <f>IF(AND(Eingabe!$B$31&gt;3,$M464&lt;=E$55),E$56,Q464)</f>
        <v>0.25456410256410256</v>
      </c>
      <c r="S464" s="35">
        <f>IF(AND(Eingabe!$B$31&gt;4,$M464&lt;=F$55),F$56,R464)</f>
        <v>0.25456410256410256</v>
      </c>
      <c r="T464" s="35">
        <f>IF(AND(Eingabe!$B$31&gt;5,$M464&lt;=G$55),G$56,S464)</f>
        <v>0.25456410256410256</v>
      </c>
    </row>
    <row r="465" spans="11:20" x14ac:dyDescent="0.25">
      <c r="K465" s="62">
        <v>4560</v>
      </c>
      <c r="L465" s="35">
        <f t="shared" si="40"/>
        <v>4560</v>
      </c>
      <c r="M465" s="64">
        <f t="shared" si="41"/>
        <v>0.52054794520547942</v>
      </c>
      <c r="N465" s="64">
        <f t="shared" si="42"/>
        <v>0.12921595907629113</v>
      </c>
      <c r="O465" s="35">
        <f t="shared" si="39"/>
        <v>0.25456410256410256</v>
      </c>
      <c r="P465" s="35">
        <f>IF(AND(Eingabe!$B$31&gt;1,$M465&lt;=C$55),C$56,O465)</f>
        <v>0.25456410256410256</v>
      </c>
      <c r="Q465" s="35">
        <f>IF(AND(Eingabe!$B$31&gt;2,$M465&lt;=D$55),D$56,P465)</f>
        <v>0.25456410256410256</v>
      </c>
      <c r="R465" s="35">
        <f>IF(AND(Eingabe!$B$31&gt;3,$M465&lt;=E$55),E$56,Q465)</f>
        <v>0.25456410256410256</v>
      </c>
      <c r="S465" s="35">
        <f>IF(AND(Eingabe!$B$31&gt;4,$M465&lt;=F$55),F$56,R465)</f>
        <v>0.25456410256410256</v>
      </c>
      <c r="T465" s="35">
        <f>IF(AND(Eingabe!$B$31&gt;5,$M465&lt;=G$55),G$56,S465)</f>
        <v>0.25456410256410256</v>
      </c>
    </row>
    <row r="466" spans="11:20" x14ac:dyDescent="0.25">
      <c r="K466" s="62">
        <v>4570</v>
      </c>
      <c r="L466" s="35">
        <f t="shared" si="40"/>
        <v>4570</v>
      </c>
      <c r="M466" s="64">
        <f t="shared" si="41"/>
        <v>0.52168949771689499</v>
      </c>
      <c r="N466" s="64">
        <f t="shared" si="42"/>
        <v>0.12891070185521081</v>
      </c>
      <c r="O466" s="35">
        <f t="shared" si="39"/>
        <v>0.25456410256410256</v>
      </c>
      <c r="P466" s="35">
        <f>IF(AND(Eingabe!$B$31&gt;1,$M466&lt;=C$55),C$56,O466)</f>
        <v>0.25456410256410256</v>
      </c>
      <c r="Q466" s="35">
        <f>IF(AND(Eingabe!$B$31&gt;2,$M466&lt;=D$55),D$56,P466)</f>
        <v>0.25456410256410256</v>
      </c>
      <c r="R466" s="35">
        <f>IF(AND(Eingabe!$B$31&gt;3,$M466&lt;=E$55),E$56,Q466)</f>
        <v>0.25456410256410256</v>
      </c>
      <c r="S466" s="35">
        <f>IF(AND(Eingabe!$B$31&gt;4,$M466&lt;=F$55),F$56,R466)</f>
        <v>0.25456410256410256</v>
      </c>
      <c r="T466" s="35">
        <f>IF(AND(Eingabe!$B$31&gt;5,$M466&lt;=G$55),G$56,S466)</f>
        <v>0.25456410256410256</v>
      </c>
    </row>
    <row r="467" spans="11:20" x14ac:dyDescent="0.25">
      <c r="K467" s="62">
        <v>4580</v>
      </c>
      <c r="L467" s="35">
        <f t="shared" si="40"/>
        <v>4580</v>
      </c>
      <c r="M467" s="64">
        <f t="shared" si="41"/>
        <v>0.52283105022831056</v>
      </c>
      <c r="N467" s="64">
        <f t="shared" si="42"/>
        <v>0.12860600520490539</v>
      </c>
      <c r="O467" s="35">
        <f t="shared" si="39"/>
        <v>0.25456410256410256</v>
      </c>
      <c r="P467" s="35">
        <f>IF(AND(Eingabe!$B$31&gt;1,$M467&lt;=C$55),C$56,O467)</f>
        <v>0.25456410256410256</v>
      </c>
      <c r="Q467" s="35">
        <f>IF(AND(Eingabe!$B$31&gt;2,$M467&lt;=D$55),D$56,P467)</f>
        <v>0.25456410256410256</v>
      </c>
      <c r="R467" s="35">
        <f>IF(AND(Eingabe!$B$31&gt;3,$M467&lt;=E$55),E$56,Q467)</f>
        <v>0.25456410256410256</v>
      </c>
      <c r="S467" s="35">
        <f>IF(AND(Eingabe!$B$31&gt;4,$M467&lt;=F$55),F$56,R467)</f>
        <v>0.25456410256410256</v>
      </c>
      <c r="T467" s="35">
        <f>IF(AND(Eingabe!$B$31&gt;5,$M467&lt;=G$55),G$56,S467)</f>
        <v>0.25456410256410256</v>
      </c>
    </row>
    <row r="468" spans="11:20" x14ac:dyDescent="0.25">
      <c r="K468" s="62">
        <v>4590</v>
      </c>
      <c r="L468" s="35">
        <f t="shared" si="40"/>
        <v>4590</v>
      </c>
      <c r="M468" s="64">
        <f t="shared" si="41"/>
        <v>0.52397260273972601</v>
      </c>
      <c r="N468" s="64">
        <f t="shared" si="42"/>
        <v>0.12830186687536071</v>
      </c>
      <c r="O468" s="35">
        <f t="shared" si="39"/>
        <v>0.25456410256410256</v>
      </c>
      <c r="P468" s="35">
        <f>IF(AND(Eingabe!$B$31&gt;1,$M468&lt;=C$55),C$56,O468)</f>
        <v>0.25456410256410256</v>
      </c>
      <c r="Q468" s="35">
        <f>IF(AND(Eingabe!$B$31&gt;2,$M468&lt;=D$55),D$56,P468)</f>
        <v>0.25456410256410256</v>
      </c>
      <c r="R468" s="35">
        <f>IF(AND(Eingabe!$B$31&gt;3,$M468&lt;=E$55),E$56,Q468)</f>
        <v>0.25456410256410256</v>
      </c>
      <c r="S468" s="35">
        <f>IF(AND(Eingabe!$B$31&gt;4,$M468&lt;=F$55),F$56,R468)</f>
        <v>0.25456410256410256</v>
      </c>
      <c r="T468" s="35">
        <f>IF(AND(Eingabe!$B$31&gt;5,$M468&lt;=G$55),G$56,S468)</f>
        <v>0.25456410256410256</v>
      </c>
    </row>
    <row r="469" spans="11:20" x14ac:dyDescent="0.25">
      <c r="K469" s="62">
        <v>4600</v>
      </c>
      <c r="L469" s="35">
        <f t="shared" si="40"/>
        <v>4600</v>
      </c>
      <c r="M469" s="64">
        <f t="shared" si="41"/>
        <v>0.52511415525114158</v>
      </c>
      <c r="N469" s="64">
        <f t="shared" si="42"/>
        <v>0.12799828463047125</v>
      </c>
      <c r="O469" s="35">
        <f t="shared" si="39"/>
        <v>0.25456410256410256</v>
      </c>
      <c r="P469" s="35">
        <f>IF(AND(Eingabe!$B$31&gt;1,$M469&lt;=C$55),C$56,O469)</f>
        <v>0.25456410256410256</v>
      </c>
      <c r="Q469" s="35">
        <f>IF(AND(Eingabe!$B$31&gt;2,$M469&lt;=D$55),D$56,P469)</f>
        <v>0.25456410256410256</v>
      </c>
      <c r="R469" s="35">
        <f>IF(AND(Eingabe!$B$31&gt;3,$M469&lt;=E$55),E$56,Q469)</f>
        <v>0.25456410256410256</v>
      </c>
      <c r="S469" s="35">
        <f>IF(AND(Eingabe!$B$31&gt;4,$M469&lt;=F$55),F$56,R469)</f>
        <v>0.25456410256410256</v>
      </c>
      <c r="T469" s="35">
        <f>IF(AND(Eingabe!$B$31&gt;5,$M469&lt;=G$55),G$56,S469)</f>
        <v>0.25456410256410256</v>
      </c>
    </row>
    <row r="470" spans="11:20" x14ac:dyDescent="0.25">
      <c r="K470" s="62">
        <v>4610</v>
      </c>
      <c r="L470" s="35">
        <f t="shared" si="40"/>
        <v>4610</v>
      </c>
      <c r="M470" s="64">
        <f t="shared" si="41"/>
        <v>0.52625570776255703</v>
      </c>
      <c r="N470" s="64">
        <f t="shared" si="42"/>
        <v>0.12769525624792444</v>
      </c>
      <c r="O470" s="35">
        <f t="shared" si="39"/>
        <v>0.25456410256410256</v>
      </c>
      <c r="P470" s="35">
        <f>IF(AND(Eingabe!$B$31&gt;1,$M470&lt;=C$55),C$56,O470)</f>
        <v>0.25456410256410256</v>
      </c>
      <c r="Q470" s="35">
        <f>IF(AND(Eingabe!$B$31&gt;2,$M470&lt;=D$55),D$56,P470)</f>
        <v>0.25456410256410256</v>
      </c>
      <c r="R470" s="35">
        <f>IF(AND(Eingabe!$B$31&gt;3,$M470&lt;=E$55),E$56,Q470)</f>
        <v>0.25456410256410256</v>
      </c>
      <c r="S470" s="35">
        <f>IF(AND(Eingabe!$B$31&gt;4,$M470&lt;=F$55),F$56,R470)</f>
        <v>0.25456410256410256</v>
      </c>
      <c r="T470" s="35">
        <f>IF(AND(Eingabe!$B$31&gt;5,$M470&lt;=G$55),G$56,S470)</f>
        <v>0.25456410256410256</v>
      </c>
    </row>
    <row r="471" spans="11:20" x14ac:dyDescent="0.25">
      <c r="K471" s="62">
        <v>4620</v>
      </c>
      <c r="L471" s="35">
        <f t="shared" si="40"/>
        <v>4620</v>
      </c>
      <c r="M471" s="64">
        <f t="shared" si="41"/>
        <v>0.5273972602739726</v>
      </c>
      <c r="N471" s="64">
        <f t="shared" si="42"/>
        <v>0.12739277951908634</v>
      </c>
      <c r="O471" s="35">
        <f t="shared" si="39"/>
        <v>0.25456410256410256</v>
      </c>
      <c r="P471" s="35">
        <f>IF(AND(Eingabe!$B$31&gt;1,$M471&lt;=C$55),C$56,O471)</f>
        <v>0.25456410256410256</v>
      </c>
      <c r="Q471" s="35">
        <f>IF(AND(Eingabe!$B$31&gt;2,$M471&lt;=D$55),D$56,P471)</f>
        <v>0.25456410256410256</v>
      </c>
      <c r="R471" s="35">
        <f>IF(AND(Eingabe!$B$31&gt;3,$M471&lt;=E$55),E$56,Q471)</f>
        <v>0.25456410256410256</v>
      </c>
      <c r="S471" s="35">
        <f>IF(AND(Eingabe!$B$31&gt;4,$M471&lt;=F$55),F$56,R471)</f>
        <v>0.25456410256410256</v>
      </c>
      <c r="T471" s="35">
        <f>IF(AND(Eingabe!$B$31&gt;5,$M471&lt;=G$55),G$56,S471)</f>
        <v>0.25456410256410256</v>
      </c>
    </row>
    <row r="472" spans="11:20" x14ac:dyDescent="0.25">
      <c r="K472" s="62">
        <v>4630</v>
      </c>
      <c r="L472" s="35">
        <f t="shared" si="40"/>
        <v>4630</v>
      </c>
      <c r="M472" s="64">
        <f t="shared" si="41"/>
        <v>0.52853881278538817</v>
      </c>
      <c r="N472" s="64">
        <f t="shared" si="42"/>
        <v>0.12709085224888694</v>
      </c>
      <c r="O472" s="35">
        <f t="shared" si="39"/>
        <v>0.25456410256410256</v>
      </c>
      <c r="P472" s="35">
        <f>IF(AND(Eingabe!$B$31&gt;1,$M472&lt;=C$55),C$56,O472)</f>
        <v>0.25456410256410256</v>
      </c>
      <c r="Q472" s="35">
        <f>IF(AND(Eingabe!$B$31&gt;2,$M472&lt;=D$55),D$56,P472)</f>
        <v>0.25456410256410256</v>
      </c>
      <c r="R472" s="35">
        <f>IF(AND(Eingabe!$B$31&gt;3,$M472&lt;=E$55),E$56,Q472)</f>
        <v>0.25456410256410256</v>
      </c>
      <c r="S472" s="35">
        <f>IF(AND(Eingabe!$B$31&gt;4,$M472&lt;=F$55),F$56,R472)</f>
        <v>0.25456410256410256</v>
      </c>
      <c r="T472" s="35">
        <f>IF(AND(Eingabe!$B$31&gt;5,$M472&lt;=G$55),G$56,S472)</f>
        <v>0.25456410256410256</v>
      </c>
    </row>
    <row r="473" spans="11:20" x14ac:dyDescent="0.25">
      <c r="K473" s="62">
        <v>4640</v>
      </c>
      <c r="L473" s="35">
        <f t="shared" si="40"/>
        <v>4640</v>
      </c>
      <c r="M473" s="64">
        <f t="shared" si="41"/>
        <v>0.52968036529680362</v>
      </c>
      <c r="N473" s="64">
        <f t="shared" si="42"/>
        <v>0.1267894722557088</v>
      </c>
      <c r="O473" s="35">
        <f t="shared" si="39"/>
        <v>0.25456410256410256</v>
      </c>
      <c r="P473" s="35">
        <f>IF(AND(Eingabe!$B$31&gt;1,$M473&lt;=C$55),C$56,O473)</f>
        <v>0.25456410256410256</v>
      </c>
      <c r="Q473" s="35">
        <f>IF(AND(Eingabe!$B$31&gt;2,$M473&lt;=D$55),D$56,P473)</f>
        <v>0.25456410256410256</v>
      </c>
      <c r="R473" s="35">
        <f>IF(AND(Eingabe!$B$31&gt;3,$M473&lt;=E$55),E$56,Q473)</f>
        <v>0.25456410256410256</v>
      </c>
      <c r="S473" s="35">
        <f>IF(AND(Eingabe!$B$31&gt;4,$M473&lt;=F$55),F$56,R473)</f>
        <v>0.25456410256410256</v>
      </c>
      <c r="T473" s="35">
        <f>IF(AND(Eingabe!$B$31&gt;5,$M473&lt;=G$55),G$56,S473)</f>
        <v>0.25456410256410256</v>
      </c>
    </row>
    <row r="474" spans="11:20" x14ac:dyDescent="0.25">
      <c r="K474" s="62">
        <v>4650</v>
      </c>
      <c r="L474" s="35">
        <f t="shared" si="40"/>
        <v>4650</v>
      </c>
      <c r="M474" s="64">
        <f t="shared" si="41"/>
        <v>0.53082191780821919</v>
      </c>
      <c r="N474" s="64">
        <f t="shared" si="42"/>
        <v>0.12648863737127547</v>
      </c>
      <c r="O474" s="35">
        <f t="shared" si="39"/>
        <v>0.25456410256410256</v>
      </c>
      <c r="P474" s="35">
        <f>IF(AND(Eingabe!$B$31&gt;1,$M474&lt;=C$55),C$56,O474)</f>
        <v>0.25456410256410256</v>
      </c>
      <c r="Q474" s="35">
        <f>IF(AND(Eingabe!$B$31&gt;2,$M474&lt;=D$55),D$56,P474)</f>
        <v>0.25456410256410256</v>
      </c>
      <c r="R474" s="35">
        <f>IF(AND(Eingabe!$B$31&gt;3,$M474&lt;=E$55),E$56,Q474)</f>
        <v>0.25456410256410256</v>
      </c>
      <c r="S474" s="35">
        <f>IF(AND(Eingabe!$B$31&gt;4,$M474&lt;=F$55),F$56,R474)</f>
        <v>0.25456410256410256</v>
      </c>
      <c r="T474" s="35">
        <f>IF(AND(Eingabe!$B$31&gt;5,$M474&lt;=G$55),G$56,S474)</f>
        <v>0.25456410256410256</v>
      </c>
    </row>
    <row r="475" spans="11:20" x14ac:dyDescent="0.25">
      <c r="K475" s="62">
        <v>4660</v>
      </c>
      <c r="L475" s="35">
        <f t="shared" si="40"/>
        <v>4660</v>
      </c>
      <c r="M475" s="64">
        <f t="shared" si="41"/>
        <v>0.53196347031963476</v>
      </c>
      <c r="N475" s="64">
        <f t="shared" si="42"/>
        <v>0.12618834544054114</v>
      </c>
      <c r="O475" s="35">
        <f t="shared" si="39"/>
        <v>0.25456410256410256</v>
      </c>
      <c r="P475" s="35">
        <f>IF(AND(Eingabe!$B$31&gt;1,$M475&lt;=C$55),C$56,O475)</f>
        <v>0.25456410256410256</v>
      </c>
      <c r="Q475" s="35">
        <f>IF(AND(Eingabe!$B$31&gt;2,$M475&lt;=D$55),D$56,P475)</f>
        <v>0.25456410256410256</v>
      </c>
      <c r="R475" s="35">
        <f>IF(AND(Eingabe!$B$31&gt;3,$M475&lt;=E$55),E$56,Q475)</f>
        <v>0.25456410256410256</v>
      </c>
      <c r="S475" s="35">
        <f>IF(AND(Eingabe!$B$31&gt;4,$M475&lt;=F$55),F$56,R475)</f>
        <v>0.25456410256410256</v>
      </c>
      <c r="T475" s="35">
        <f>IF(AND(Eingabe!$B$31&gt;5,$M475&lt;=G$55),G$56,S475)</f>
        <v>0.25456410256410256</v>
      </c>
    </row>
    <row r="476" spans="11:20" x14ac:dyDescent="0.25">
      <c r="K476" s="62">
        <v>4670</v>
      </c>
      <c r="L476" s="35">
        <f t="shared" si="40"/>
        <v>4670</v>
      </c>
      <c r="M476" s="64">
        <f t="shared" si="41"/>
        <v>0.53310502283105021</v>
      </c>
      <c r="N476" s="64">
        <f t="shared" si="42"/>
        <v>0.12588859432158217</v>
      </c>
      <c r="O476" s="35">
        <f t="shared" si="39"/>
        <v>0.25456410256410256</v>
      </c>
      <c r="P476" s="35">
        <f>IF(AND(Eingabe!$B$31&gt;1,$M476&lt;=C$55),C$56,O476)</f>
        <v>0.25456410256410256</v>
      </c>
      <c r="Q476" s="35">
        <f>IF(AND(Eingabe!$B$31&gt;2,$M476&lt;=D$55),D$56,P476)</f>
        <v>0.25456410256410256</v>
      </c>
      <c r="R476" s="35">
        <f>IF(AND(Eingabe!$B$31&gt;3,$M476&lt;=E$55),E$56,Q476)</f>
        <v>0.25456410256410256</v>
      </c>
      <c r="S476" s="35">
        <f>IF(AND(Eingabe!$B$31&gt;4,$M476&lt;=F$55),F$56,R476)</f>
        <v>0.25456410256410256</v>
      </c>
      <c r="T476" s="35">
        <f>IF(AND(Eingabe!$B$31&gt;5,$M476&lt;=G$55),G$56,S476)</f>
        <v>0.25456410256410256</v>
      </c>
    </row>
    <row r="477" spans="11:20" x14ac:dyDescent="0.25">
      <c r="K477" s="62">
        <v>4680</v>
      </c>
      <c r="L477" s="35">
        <f t="shared" si="40"/>
        <v>4680</v>
      </c>
      <c r="M477" s="64">
        <f t="shared" si="41"/>
        <v>0.53424657534246578</v>
      </c>
      <c r="N477" s="64">
        <f t="shared" si="42"/>
        <v>0.12558938188548885</v>
      </c>
      <c r="O477" s="35">
        <f t="shared" si="39"/>
        <v>0.25456410256410256</v>
      </c>
      <c r="P477" s="35">
        <f>IF(AND(Eingabe!$B$31&gt;1,$M477&lt;=C$55),C$56,O477)</f>
        <v>0.25456410256410256</v>
      </c>
      <c r="Q477" s="35">
        <f>IF(AND(Eingabe!$B$31&gt;2,$M477&lt;=D$55),D$56,P477)</f>
        <v>0.25456410256410256</v>
      </c>
      <c r="R477" s="35">
        <f>IF(AND(Eingabe!$B$31&gt;3,$M477&lt;=E$55),E$56,Q477)</f>
        <v>0.25456410256410256</v>
      </c>
      <c r="S477" s="35">
        <f>IF(AND(Eingabe!$B$31&gt;4,$M477&lt;=F$55),F$56,R477)</f>
        <v>0.25456410256410256</v>
      </c>
      <c r="T477" s="35">
        <f>IF(AND(Eingabe!$B$31&gt;5,$M477&lt;=G$55),G$56,S477)</f>
        <v>0.25456410256410256</v>
      </c>
    </row>
    <row r="478" spans="11:20" x14ac:dyDescent="0.25">
      <c r="K478" s="62">
        <v>4690</v>
      </c>
      <c r="L478" s="35">
        <f t="shared" si="40"/>
        <v>4690</v>
      </c>
      <c r="M478" s="64">
        <f t="shared" si="41"/>
        <v>0.53538812785388123</v>
      </c>
      <c r="N478" s="64">
        <f t="shared" si="42"/>
        <v>0.12529070601625913</v>
      </c>
      <c r="O478" s="35">
        <f t="shared" si="39"/>
        <v>0.25456410256410256</v>
      </c>
      <c r="P478" s="35">
        <f>IF(AND(Eingabe!$B$31&gt;1,$M478&lt;=C$55),C$56,O478)</f>
        <v>0.25456410256410256</v>
      </c>
      <c r="Q478" s="35">
        <f>IF(AND(Eingabe!$B$31&gt;2,$M478&lt;=D$55),D$56,P478)</f>
        <v>0.25456410256410256</v>
      </c>
      <c r="R478" s="35">
        <f>IF(AND(Eingabe!$B$31&gt;3,$M478&lt;=E$55),E$56,Q478)</f>
        <v>0.25456410256410256</v>
      </c>
      <c r="S478" s="35">
        <f>IF(AND(Eingabe!$B$31&gt;4,$M478&lt;=F$55),F$56,R478)</f>
        <v>0.25456410256410256</v>
      </c>
      <c r="T478" s="35">
        <f>IF(AND(Eingabe!$B$31&gt;5,$M478&lt;=G$55),G$56,S478)</f>
        <v>0.25456410256410256</v>
      </c>
    </row>
    <row r="479" spans="11:20" x14ac:dyDescent="0.25">
      <c r="K479" s="62">
        <v>4700</v>
      </c>
      <c r="L479" s="35">
        <f t="shared" si="40"/>
        <v>4700</v>
      </c>
      <c r="M479" s="64">
        <f t="shared" si="41"/>
        <v>0.5365296803652968</v>
      </c>
      <c r="N479" s="64">
        <f t="shared" si="42"/>
        <v>0.12499256461069275</v>
      </c>
      <c r="O479" s="35">
        <f t="shared" si="39"/>
        <v>0.25456410256410256</v>
      </c>
      <c r="P479" s="35">
        <f>IF(AND(Eingabe!$B$31&gt;1,$M479&lt;=C$55),C$56,O479)</f>
        <v>0.25456410256410256</v>
      </c>
      <c r="Q479" s="35">
        <f>IF(AND(Eingabe!$B$31&gt;2,$M479&lt;=D$55),D$56,P479)</f>
        <v>0.25456410256410256</v>
      </c>
      <c r="R479" s="35">
        <f>IF(AND(Eingabe!$B$31&gt;3,$M479&lt;=E$55),E$56,Q479)</f>
        <v>0.25456410256410256</v>
      </c>
      <c r="S479" s="35">
        <f>IF(AND(Eingabe!$B$31&gt;4,$M479&lt;=F$55),F$56,R479)</f>
        <v>0.25456410256410256</v>
      </c>
      <c r="T479" s="35">
        <f>IF(AND(Eingabe!$B$31&gt;5,$M479&lt;=G$55),G$56,S479)</f>
        <v>0.25456410256410256</v>
      </c>
    </row>
    <row r="480" spans="11:20" x14ac:dyDescent="0.25">
      <c r="K480" s="62">
        <v>4710</v>
      </c>
      <c r="L480" s="35">
        <f t="shared" si="40"/>
        <v>4710</v>
      </c>
      <c r="M480" s="64">
        <f t="shared" si="41"/>
        <v>0.53767123287671237</v>
      </c>
      <c r="N480" s="64">
        <f t="shared" si="42"/>
        <v>0.12469495557828691</v>
      </c>
      <c r="O480" s="35">
        <f t="shared" si="39"/>
        <v>0.25456410256410256</v>
      </c>
      <c r="P480" s="35">
        <f>IF(AND(Eingabe!$B$31&gt;1,$M480&lt;=C$55),C$56,O480)</f>
        <v>0.25456410256410256</v>
      </c>
      <c r="Q480" s="35">
        <f>IF(AND(Eingabe!$B$31&gt;2,$M480&lt;=D$55),D$56,P480)</f>
        <v>0.25456410256410256</v>
      </c>
      <c r="R480" s="35">
        <f>IF(AND(Eingabe!$B$31&gt;3,$M480&lt;=E$55),E$56,Q480)</f>
        <v>0.25456410256410256</v>
      </c>
      <c r="S480" s="35">
        <f>IF(AND(Eingabe!$B$31&gt;4,$M480&lt;=F$55),F$56,R480)</f>
        <v>0.25456410256410256</v>
      </c>
      <c r="T480" s="35">
        <f>IF(AND(Eingabe!$B$31&gt;5,$M480&lt;=G$55),G$56,S480)</f>
        <v>0.25456410256410256</v>
      </c>
    </row>
    <row r="481" spans="11:20" x14ac:dyDescent="0.25">
      <c r="K481" s="62">
        <v>4720</v>
      </c>
      <c r="L481" s="35">
        <f t="shared" si="40"/>
        <v>4720</v>
      </c>
      <c r="M481" s="64">
        <f t="shared" si="41"/>
        <v>0.53881278538812782</v>
      </c>
      <c r="N481" s="64">
        <f t="shared" si="42"/>
        <v>0.12439787684113257</v>
      </c>
      <c r="O481" s="35">
        <f t="shared" si="39"/>
        <v>0.25456410256410256</v>
      </c>
      <c r="P481" s="35">
        <f>IF(AND(Eingabe!$B$31&gt;1,$M481&lt;=C$55),C$56,O481)</f>
        <v>0.25456410256410256</v>
      </c>
      <c r="Q481" s="35">
        <f>IF(AND(Eingabe!$B$31&gt;2,$M481&lt;=D$55),D$56,P481)</f>
        <v>0.25456410256410256</v>
      </c>
      <c r="R481" s="35">
        <f>IF(AND(Eingabe!$B$31&gt;3,$M481&lt;=E$55),E$56,Q481)</f>
        <v>0.25456410256410256</v>
      </c>
      <c r="S481" s="35">
        <f>IF(AND(Eingabe!$B$31&gt;4,$M481&lt;=F$55),F$56,R481)</f>
        <v>0.25456410256410256</v>
      </c>
      <c r="T481" s="35">
        <f>IF(AND(Eingabe!$B$31&gt;5,$M481&lt;=G$55),G$56,S481)</f>
        <v>0.25456410256410256</v>
      </c>
    </row>
    <row r="482" spans="11:20" x14ac:dyDescent="0.25">
      <c r="K482" s="62">
        <v>4730</v>
      </c>
      <c r="L482" s="35">
        <f t="shared" si="40"/>
        <v>4730</v>
      </c>
      <c r="M482" s="64">
        <f t="shared" si="41"/>
        <v>0.53995433789954339</v>
      </c>
      <c r="N482" s="64">
        <f t="shared" si="42"/>
        <v>0.12410132633381243</v>
      </c>
      <c r="O482" s="35">
        <f t="shared" si="39"/>
        <v>0.25456410256410256</v>
      </c>
      <c r="P482" s="35">
        <f>IF(AND(Eingabe!$B$31&gt;1,$M482&lt;=C$55),C$56,O482)</f>
        <v>0.25456410256410256</v>
      </c>
      <c r="Q482" s="35">
        <f>IF(AND(Eingabe!$B$31&gt;2,$M482&lt;=D$55),D$56,P482)</f>
        <v>0.25456410256410256</v>
      </c>
      <c r="R482" s="35">
        <f>IF(AND(Eingabe!$B$31&gt;3,$M482&lt;=E$55),E$56,Q482)</f>
        <v>0.25456410256410256</v>
      </c>
      <c r="S482" s="35">
        <f>IF(AND(Eingabe!$B$31&gt;4,$M482&lt;=F$55),F$56,R482)</f>
        <v>0.25456410256410256</v>
      </c>
      <c r="T482" s="35">
        <f>IF(AND(Eingabe!$B$31&gt;5,$M482&lt;=G$55),G$56,S482)</f>
        <v>0.25456410256410256</v>
      </c>
    </row>
    <row r="483" spans="11:20" x14ac:dyDescent="0.25">
      <c r="K483" s="62">
        <v>4740</v>
      </c>
      <c r="L483" s="35">
        <f t="shared" si="40"/>
        <v>4740</v>
      </c>
      <c r="M483" s="64">
        <f t="shared" si="41"/>
        <v>0.54109589041095896</v>
      </c>
      <c r="N483" s="64">
        <f t="shared" si="42"/>
        <v>0.12380530200329942</v>
      </c>
      <c r="O483" s="35">
        <f t="shared" si="39"/>
        <v>0.25456410256410256</v>
      </c>
      <c r="P483" s="35">
        <f>IF(AND(Eingabe!$B$31&gt;1,$M483&lt;=C$55),C$56,O483)</f>
        <v>0.25456410256410256</v>
      </c>
      <c r="Q483" s="35">
        <f>IF(AND(Eingabe!$B$31&gt;2,$M483&lt;=D$55),D$56,P483)</f>
        <v>0.25456410256410256</v>
      </c>
      <c r="R483" s="35">
        <f>IF(AND(Eingabe!$B$31&gt;3,$M483&lt;=E$55),E$56,Q483)</f>
        <v>0.25456410256410256</v>
      </c>
      <c r="S483" s="35">
        <f>IF(AND(Eingabe!$B$31&gt;4,$M483&lt;=F$55),F$56,R483)</f>
        <v>0.25456410256410256</v>
      </c>
      <c r="T483" s="35">
        <f>IF(AND(Eingabe!$B$31&gt;5,$M483&lt;=G$55),G$56,S483)</f>
        <v>0.25456410256410256</v>
      </c>
    </row>
    <row r="484" spans="11:20" x14ac:dyDescent="0.25">
      <c r="K484" s="62">
        <v>4750</v>
      </c>
      <c r="L484" s="35">
        <f t="shared" si="40"/>
        <v>4750</v>
      </c>
      <c r="M484" s="64">
        <f t="shared" si="41"/>
        <v>0.54223744292237441</v>
      </c>
      <c r="N484" s="64">
        <f t="shared" si="42"/>
        <v>0.12350980180885629</v>
      </c>
      <c r="O484" s="35">
        <f t="shared" si="39"/>
        <v>0.25456410256410256</v>
      </c>
      <c r="P484" s="35">
        <f>IF(AND(Eingabe!$B$31&gt;1,$M484&lt;=C$55),C$56,O484)</f>
        <v>0.25456410256410256</v>
      </c>
      <c r="Q484" s="35">
        <f>IF(AND(Eingabe!$B$31&gt;2,$M484&lt;=D$55),D$56,P484)</f>
        <v>0.25456410256410256</v>
      </c>
      <c r="R484" s="35">
        <f>IF(AND(Eingabe!$B$31&gt;3,$M484&lt;=E$55),E$56,Q484)</f>
        <v>0.25456410256410256</v>
      </c>
      <c r="S484" s="35">
        <f>IF(AND(Eingabe!$B$31&gt;4,$M484&lt;=F$55),F$56,R484)</f>
        <v>0.25456410256410256</v>
      </c>
      <c r="T484" s="35">
        <f>IF(AND(Eingabe!$B$31&gt;5,$M484&lt;=G$55),G$56,S484)</f>
        <v>0.25456410256410256</v>
      </c>
    </row>
    <row r="485" spans="11:20" x14ac:dyDescent="0.25">
      <c r="K485" s="62">
        <v>4760</v>
      </c>
      <c r="L485" s="35">
        <f t="shared" si="40"/>
        <v>4760</v>
      </c>
      <c r="M485" s="64">
        <f t="shared" si="41"/>
        <v>0.54337899543378998</v>
      </c>
      <c r="N485" s="64">
        <f t="shared" si="42"/>
        <v>0.12321482372193671</v>
      </c>
      <c r="O485" s="35">
        <f t="shared" si="39"/>
        <v>0.25456410256410256</v>
      </c>
      <c r="P485" s="35">
        <f>IF(AND(Eingabe!$B$31&gt;1,$M485&lt;=C$55),C$56,O485)</f>
        <v>0.25456410256410256</v>
      </c>
      <c r="Q485" s="35">
        <f>IF(AND(Eingabe!$B$31&gt;2,$M485&lt;=D$55),D$56,P485)</f>
        <v>0.25456410256410256</v>
      </c>
      <c r="R485" s="35">
        <f>IF(AND(Eingabe!$B$31&gt;3,$M485&lt;=E$55),E$56,Q485)</f>
        <v>0.25456410256410256</v>
      </c>
      <c r="S485" s="35">
        <f>IF(AND(Eingabe!$B$31&gt;4,$M485&lt;=F$55),F$56,R485)</f>
        <v>0.25456410256410256</v>
      </c>
      <c r="T485" s="35">
        <f>IF(AND(Eingabe!$B$31&gt;5,$M485&lt;=G$55),G$56,S485)</f>
        <v>0.25456410256410256</v>
      </c>
    </row>
    <row r="486" spans="11:20" x14ac:dyDescent="0.25">
      <c r="K486" s="62">
        <v>4770</v>
      </c>
      <c r="L486" s="35">
        <f t="shared" si="40"/>
        <v>4770</v>
      </c>
      <c r="M486" s="64">
        <f t="shared" si="41"/>
        <v>0.54452054794520544</v>
      </c>
      <c r="N486" s="64">
        <f t="shared" si="42"/>
        <v>0.12292036572608678</v>
      </c>
      <c r="O486" s="35">
        <f t="shared" si="39"/>
        <v>0.25456410256410256</v>
      </c>
      <c r="P486" s="35">
        <f>IF(AND(Eingabe!$B$31&gt;1,$M486&lt;=C$55),C$56,O486)</f>
        <v>0.25456410256410256</v>
      </c>
      <c r="Q486" s="35">
        <f>IF(AND(Eingabe!$B$31&gt;2,$M486&lt;=D$55),D$56,P486)</f>
        <v>0.25456410256410256</v>
      </c>
      <c r="R486" s="35">
        <f>IF(AND(Eingabe!$B$31&gt;3,$M486&lt;=E$55),E$56,Q486)</f>
        <v>0.25456410256410256</v>
      </c>
      <c r="S486" s="35">
        <f>IF(AND(Eingabe!$B$31&gt;4,$M486&lt;=F$55),F$56,R486)</f>
        <v>0.25456410256410256</v>
      </c>
      <c r="T486" s="35">
        <f>IF(AND(Eingabe!$B$31&gt;5,$M486&lt;=G$55),G$56,S486)</f>
        <v>0.25456410256410256</v>
      </c>
    </row>
    <row r="487" spans="11:20" x14ac:dyDescent="0.25">
      <c r="K487" s="62">
        <v>4780</v>
      </c>
      <c r="L487" s="35">
        <f t="shared" si="40"/>
        <v>4780</v>
      </c>
      <c r="M487" s="64">
        <f t="shared" si="41"/>
        <v>0.545662100456621</v>
      </c>
      <c r="N487" s="64">
        <f t="shared" si="42"/>
        <v>0.12262642581684746</v>
      </c>
      <c r="O487" s="35">
        <f t="shared" si="39"/>
        <v>0.25456410256410256</v>
      </c>
      <c r="P487" s="35">
        <f>IF(AND(Eingabe!$B$31&gt;1,$M487&lt;=C$55),C$56,O487)</f>
        <v>0.25456410256410256</v>
      </c>
      <c r="Q487" s="35">
        <f>IF(AND(Eingabe!$B$31&gt;2,$M487&lt;=D$55),D$56,P487)</f>
        <v>0.25456410256410256</v>
      </c>
      <c r="R487" s="35">
        <f>IF(AND(Eingabe!$B$31&gt;3,$M487&lt;=E$55),E$56,Q487)</f>
        <v>0.25456410256410256</v>
      </c>
      <c r="S487" s="35">
        <f>IF(AND(Eingabe!$B$31&gt;4,$M487&lt;=F$55),F$56,R487)</f>
        <v>0.25456410256410256</v>
      </c>
      <c r="T487" s="35">
        <f>IF(AND(Eingabe!$B$31&gt;5,$M487&lt;=G$55),G$56,S487)</f>
        <v>0.25456410256410256</v>
      </c>
    </row>
    <row r="488" spans="11:20" x14ac:dyDescent="0.25">
      <c r="K488" s="62">
        <v>4790</v>
      </c>
      <c r="L488" s="35">
        <f t="shared" si="40"/>
        <v>4790</v>
      </c>
      <c r="M488" s="64">
        <f t="shared" si="41"/>
        <v>0.54680365296803657</v>
      </c>
      <c r="N488" s="64">
        <f t="shared" si="42"/>
        <v>0.12233300200165897</v>
      </c>
      <c r="O488" s="35">
        <f t="shared" si="39"/>
        <v>0.25456410256410256</v>
      </c>
      <c r="P488" s="35">
        <f>IF(AND(Eingabe!$B$31&gt;1,$M488&lt;=C$55),C$56,O488)</f>
        <v>0.25456410256410256</v>
      </c>
      <c r="Q488" s="35">
        <f>IF(AND(Eingabe!$B$31&gt;2,$M488&lt;=D$55),D$56,P488)</f>
        <v>0.25456410256410256</v>
      </c>
      <c r="R488" s="35">
        <f>IF(AND(Eingabe!$B$31&gt;3,$M488&lt;=E$55),E$56,Q488)</f>
        <v>0.25456410256410256</v>
      </c>
      <c r="S488" s="35">
        <f>IF(AND(Eingabe!$B$31&gt;4,$M488&lt;=F$55),F$56,R488)</f>
        <v>0.25456410256410256</v>
      </c>
      <c r="T488" s="35">
        <f>IF(AND(Eingabe!$B$31&gt;5,$M488&lt;=G$55),G$56,S488)</f>
        <v>0.25456410256410256</v>
      </c>
    </row>
    <row r="489" spans="11:20" x14ac:dyDescent="0.25">
      <c r="K489" s="62">
        <v>4800</v>
      </c>
      <c r="L489" s="35">
        <f t="shared" si="40"/>
        <v>4800</v>
      </c>
      <c r="M489" s="64">
        <f t="shared" si="41"/>
        <v>0.54794520547945202</v>
      </c>
      <c r="N489" s="64">
        <f t="shared" si="42"/>
        <v>0.12204009229976509</v>
      </c>
      <c r="O489" s="35">
        <f t="shared" si="39"/>
        <v>0.25456410256410256</v>
      </c>
      <c r="P489" s="35">
        <f>IF(AND(Eingabe!$B$31&gt;1,$M489&lt;=C$55),C$56,O489)</f>
        <v>0.25456410256410256</v>
      </c>
      <c r="Q489" s="35">
        <f>IF(AND(Eingabe!$B$31&gt;2,$M489&lt;=D$55),D$56,P489)</f>
        <v>0.25456410256410256</v>
      </c>
      <c r="R489" s="35">
        <f>IF(AND(Eingabe!$B$31&gt;3,$M489&lt;=E$55),E$56,Q489)</f>
        <v>0.25456410256410256</v>
      </c>
      <c r="S489" s="35">
        <f>IF(AND(Eingabe!$B$31&gt;4,$M489&lt;=F$55),F$56,R489)</f>
        <v>0.25456410256410256</v>
      </c>
      <c r="T489" s="35">
        <f>IF(AND(Eingabe!$B$31&gt;5,$M489&lt;=G$55),G$56,S489)</f>
        <v>0.25456410256410256</v>
      </c>
    </row>
    <row r="490" spans="11:20" x14ac:dyDescent="0.25">
      <c r="K490" s="62">
        <v>4810</v>
      </c>
      <c r="L490" s="35">
        <f t="shared" si="40"/>
        <v>4810</v>
      </c>
      <c r="M490" s="64">
        <f t="shared" si="41"/>
        <v>0.54908675799086759</v>
      </c>
      <c r="N490" s="64">
        <f t="shared" si="42"/>
        <v>0.12174769474211866</v>
      </c>
      <c r="O490" s="35">
        <f t="shared" si="39"/>
        <v>0.25456410256410256</v>
      </c>
      <c r="P490" s="35">
        <f>IF(AND(Eingabe!$B$31&gt;1,$M490&lt;=C$55),C$56,O490)</f>
        <v>0.25456410256410256</v>
      </c>
      <c r="Q490" s="35">
        <f>IF(AND(Eingabe!$B$31&gt;2,$M490&lt;=D$55),D$56,P490)</f>
        <v>0.25456410256410256</v>
      </c>
      <c r="R490" s="35">
        <f>IF(AND(Eingabe!$B$31&gt;3,$M490&lt;=E$55),E$56,Q490)</f>
        <v>0.25456410256410256</v>
      </c>
      <c r="S490" s="35">
        <f>IF(AND(Eingabe!$B$31&gt;4,$M490&lt;=F$55),F$56,R490)</f>
        <v>0.25456410256410256</v>
      </c>
      <c r="T490" s="35">
        <f>IF(AND(Eingabe!$B$31&gt;5,$M490&lt;=G$55),G$56,S490)</f>
        <v>0.25456410256410256</v>
      </c>
    </row>
    <row r="491" spans="11:20" x14ac:dyDescent="0.25">
      <c r="K491" s="62">
        <v>4820</v>
      </c>
      <c r="L491" s="35">
        <f t="shared" si="40"/>
        <v>4820</v>
      </c>
      <c r="M491" s="64">
        <f t="shared" si="41"/>
        <v>0.55022831050228316</v>
      </c>
      <c r="N491" s="64">
        <f t="shared" si="42"/>
        <v>0.12145580737128836</v>
      </c>
      <c r="O491" s="35">
        <f t="shared" si="39"/>
        <v>0.25456410256410256</v>
      </c>
      <c r="P491" s="35">
        <f>IF(AND(Eingabe!$B$31&gt;1,$M491&lt;=C$55),C$56,O491)</f>
        <v>0.25456410256410256</v>
      </c>
      <c r="Q491" s="35">
        <f>IF(AND(Eingabe!$B$31&gt;2,$M491&lt;=D$55),D$56,P491)</f>
        <v>0.25456410256410256</v>
      </c>
      <c r="R491" s="35">
        <f>IF(AND(Eingabe!$B$31&gt;3,$M491&lt;=E$55),E$56,Q491)</f>
        <v>0.25456410256410256</v>
      </c>
      <c r="S491" s="35">
        <f>IF(AND(Eingabe!$B$31&gt;4,$M491&lt;=F$55),F$56,R491)</f>
        <v>0.25456410256410256</v>
      </c>
      <c r="T491" s="35">
        <f>IF(AND(Eingabe!$B$31&gt;5,$M491&lt;=G$55),G$56,S491)</f>
        <v>0.25456410256410256</v>
      </c>
    </row>
    <row r="492" spans="11:20" x14ac:dyDescent="0.25">
      <c r="K492" s="62">
        <v>4830</v>
      </c>
      <c r="L492" s="35">
        <f t="shared" si="40"/>
        <v>4830</v>
      </c>
      <c r="M492" s="64">
        <f t="shared" si="41"/>
        <v>0.55136986301369861</v>
      </c>
      <c r="N492" s="64">
        <f t="shared" si="42"/>
        <v>0.12116442824136675</v>
      </c>
      <c r="O492" s="35">
        <f t="shared" si="39"/>
        <v>0.25456410256410256</v>
      </c>
      <c r="P492" s="35">
        <f>IF(AND(Eingabe!$B$31&gt;1,$M492&lt;=C$55),C$56,O492)</f>
        <v>0.25456410256410256</v>
      </c>
      <c r="Q492" s="35">
        <f>IF(AND(Eingabe!$B$31&gt;2,$M492&lt;=D$55),D$56,P492)</f>
        <v>0.25456410256410256</v>
      </c>
      <c r="R492" s="35">
        <f>IF(AND(Eingabe!$B$31&gt;3,$M492&lt;=E$55),E$56,Q492)</f>
        <v>0.25456410256410256</v>
      </c>
      <c r="S492" s="35">
        <f>IF(AND(Eingabe!$B$31&gt;4,$M492&lt;=F$55),F$56,R492)</f>
        <v>0.25456410256410256</v>
      </c>
      <c r="T492" s="35">
        <f>IF(AND(Eingabe!$B$31&gt;5,$M492&lt;=G$55),G$56,S492)</f>
        <v>0.25456410256410256</v>
      </c>
    </row>
    <row r="493" spans="11:20" x14ac:dyDescent="0.25">
      <c r="K493" s="62">
        <v>4840</v>
      </c>
      <c r="L493" s="35">
        <f t="shared" si="40"/>
        <v>4840</v>
      </c>
      <c r="M493" s="64">
        <f t="shared" si="41"/>
        <v>0.55251141552511418</v>
      </c>
      <c r="N493" s="64">
        <f t="shared" si="42"/>
        <v>0.12087355541787748</v>
      </c>
      <c r="O493" s="35">
        <f t="shared" si="39"/>
        <v>0.25456410256410256</v>
      </c>
      <c r="P493" s="35">
        <f>IF(AND(Eingabe!$B$31&gt;1,$M493&lt;=C$55),C$56,O493)</f>
        <v>0.25456410256410256</v>
      </c>
      <c r="Q493" s="35">
        <f>IF(AND(Eingabe!$B$31&gt;2,$M493&lt;=D$55),D$56,P493)</f>
        <v>0.25456410256410256</v>
      </c>
      <c r="R493" s="35">
        <f>IF(AND(Eingabe!$B$31&gt;3,$M493&lt;=E$55),E$56,Q493)</f>
        <v>0.25456410256410256</v>
      </c>
      <c r="S493" s="35">
        <f>IF(AND(Eingabe!$B$31&gt;4,$M493&lt;=F$55),F$56,R493)</f>
        <v>0.25456410256410256</v>
      </c>
      <c r="T493" s="35">
        <f>IF(AND(Eingabe!$B$31&gt;5,$M493&lt;=G$55),G$56,S493)</f>
        <v>0.25456410256410256</v>
      </c>
    </row>
    <row r="494" spans="11:20" x14ac:dyDescent="0.25">
      <c r="K494" s="62">
        <v>4850</v>
      </c>
      <c r="L494" s="35">
        <f t="shared" si="40"/>
        <v>4850</v>
      </c>
      <c r="M494" s="64">
        <f t="shared" si="41"/>
        <v>0.55365296803652964</v>
      </c>
      <c r="N494" s="64">
        <f t="shared" si="42"/>
        <v>0.120583186977686</v>
      </c>
      <c r="O494" s="35">
        <f t="shared" si="39"/>
        <v>0.25456410256410256</v>
      </c>
      <c r="P494" s="35">
        <f>IF(AND(Eingabe!$B$31&gt;1,$M494&lt;=C$55),C$56,O494)</f>
        <v>0.25456410256410256</v>
      </c>
      <c r="Q494" s="35">
        <f>IF(AND(Eingabe!$B$31&gt;2,$M494&lt;=D$55),D$56,P494)</f>
        <v>0.25456410256410256</v>
      </c>
      <c r="R494" s="35">
        <f>IF(AND(Eingabe!$B$31&gt;3,$M494&lt;=E$55),E$56,Q494)</f>
        <v>0.25456410256410256</v>
      </c>
      <c r="S494" s="35">
        <f>IF(AND(Eingabe!$B$31&gt;4,$M494&lt;=F$55),F$56,R494)</f>
        <v>0.25456410256410256</v>
      </c>
      <c r="T494" s="35">
        <f>IF(AND(Eingabe!$B$31&gt;5,$M494&lt;=G$55),G$56,S494)</f>
        <v>0.25456410256410256</v>
      </c>
    </row>
    <row r="495" spans="11:20" x14ac:dyDescent="0.25">
      <c r="K495" s="62">
        <v>4860</v>
      </c>
      <c r="L495" s="35">
        <f t="shared" si="40"/>
        <v>4860</v>
      </c>
      <c r="M495" s="64">
        <f t="shared" si="41"/>
        <v>0.5547945205479452</v>
      </c>
      <c r="N495" s="64">
        <f t="shared" si="42"/>
        <v>0.12029332100890888</v>
      </c>
      <c r="O495" s="35">
        <f t="shared" si="39"/>
        <v>0.25456410256410256</v>
      </c>
      <c r="P495" s="35">
        <f>IF(AND(Eingabe!$B$31&gt;1,$M495&lt;=C$55),C$56,O495)</f>
        <v>0.25456410256410256</v>
      </c>
      <c r="Q495" s="35">
        <f>IF(AND(Eingabe!$B$31&gt;2,$M495&lt;=D$55),D$56,P495)</f>
        <v>0.25456410256410256</v>
      </c>
      <c r="R495" s="35">
        <f>IF(AND(Eingabe!$B$31&gt;3,$M495&lt;=E$55),E$56,Q495)</f>
        <v>0.25456410256410256</v>
      </c>
      <c r="S495" s="35">
        <f>IF(AND(Eingabe!$B$31&gt;4,$M495&lt;=F$55),F$56,R495)</f>
        <v>0.25456410256410256</v>
      </c>
      <c r="T495" s="35">
        <f>IF(AND(Eingabe!$B$31&gt;5,$M495&lt;=G$55),G$56,S495)</f>
        <v>0.25456410256410256</v>
      </c>
    </row>
    <row r="496" spans="11:20" x14ac:dyDescent="0.25">
      <c r="K496" s="62">
        <v>4870</v>
      </c>
      <c r="L496" s="35">
        <f t="shared" si="40"/>
        <v>4870</v>
      </c>
      <c r="M496" s="64">
        <f t="shared" si="41"/>
        <v>0.55593607305936077</v>
      </c>
      <c r="N496" s="64">
        <f t="shared" si="42"/>
        <v>0.12000395561082589</v>
      </c>
      <c r="O496" s="35">
        <f t="shared" si="39"/>
        <v>0.25456410256410256</v>
      </c>
      <c r="P496" s="35">
        <f>IF(AND(Eingabe!$B$31&gt;1,$M496&lt;=C$55),C$56,O496)</f>
        <v>0.25456410256410256</v>
      </c>
      <c r="Q496" s="35">
        <f>IF(AND(Eingabe!$B$31&gt;2,$M496&lt;=D$55),D$56,P496)</f>
        <v>0.25456410256410256</v>
      </c>
      <c r="R496" s="35">
        <f>IF(AND(Eingabe!$B$31&gt;3,$M496&lt;=E$55),E$56,Q496)</f>
        <v>0.25456410256410256</v>
      </c>
      <c r="S496" s="35">
        <f>IF(AND(Eingabe!$B$31&gt;4,$M496&lt;=F$55),F$56,R496)</f>
        <v>0.25456410256410256</v>
      </c>
      <c r="T496" s="35">
        <f>IF(AND(Eingabe!$B$31&gt;5,$M496&lt;=G$55),G$56,S496)</f>
        <v>0.25456410256410256</v>
      </c>
    </row>
    <row r="497" spans="11:20" x14ac:dyDescent="0.25">
      <c r="K497" s="62">
        <v>4880</v>
      </c>
      <c r="L497" s="35">
        <f t="shared" si="40"/>
        <v>4880</v>
      </c>
      <c r="M497" s="64">
        <f t="shared" si="41"/>
        <v>0.55707762557077622</v>
      </c>
      <c r="N497" s="64">
        <f t="shared" si="42"/>
        <v>0.11971508889379101</v>
      </c>
      <c r="O497" s="35">
        <f t="shared" si="39"/>
        <v>0.25456410256410256</v>
      </c>
      <c r="P497" s="35">
        <f>IF(AND(Eingabe!$B$31&gt;1,$M497&lt;=C$55),C$56,O497)</f>
        <v>0.25456410256410256</v>
      </c>
      <c r="Q497" s="35">
        <f>IF(AND(Eingabe!$B$31&gt;2,$M497&lt;=D$55),D$56,P497)</f>
        <v>0.25456410256410256</v>
      </c>
      <c r="R497" s="35">
        <f>IF(AND(Eingabe!$B$31&gt;3,$M497&lt;=E$55),E$56,Q497)</f>
        <v>0.25456410256410256</v>
      </c>
      <c r="S497" s="35">
        <f>IF(AND(Eingabe!$B$31&gt;4,$M497&lt;=F$55),F$56,R497)</f>
        <v>0.25456410256410256</v>
      </c>
      <c r="T497" s="35">
        <f>IF(AND(Eingabe!$B$31&gt;5,$M497&lt;=G$55),G$56,S497)</f>
        <v>0.25456410256410256</v>
      </c>
    </row>
    <row r="498" spans="11:20" x14ac:dyDescent="0.25">
      <c r="K498" s="62">
        <v>4890</v>
      </c>
      <c r="L498" s="35">
        <f t="shared" si="40"/>
        <v>4890</v>
      </c>
      <c r="M498" s="64">
        <f t="shared" si="41"/>
        <v>0.55821917808219179</v>
      </c>
      <c r="N498" s="64">
        <f t="shared" si="42"/>
        <v>0.11942671897914636</v>
      </c>
      <c r="O498" s="35">
        <f t="shared" si="39"/>
        <v>0.25456410256410256</v>
      </c>
      <c r="P498" s="35">
        <f>IF(AND(Eingabe!$B$31&gt;1,$M498&lt;=C$55),C$56,O498)</f>
        <v>0.25456410256410256</v>
      </c>
      <c r="Q498" s="35">
        <f>IF(AND(Eingabe!$B$31&gt;2,$M498&lt;=D$55),D$56,P498)</f>
        <v>0.25456410256410256</v>
      </c>
      <c r="R498" s="35">
        <f>IF(AND(Eingabe!$B$31&gt;3,$M498&lt;=E$55),E$56,Q498)</f>
        <v>0.25456410256410256</v>
      </c>
      <c r="S498" s="35">
        <f>IF(AND(Eingabe!$B$31&gt;4,$M498&lt;=F$55),F$56,R498)</f>
        <v>0.25456410256410256</v>
      </c>
      <c r="T498" s="35">
        <f>IF(AND(Eingabe!$B$31&gt;5,$M498&lt;=G$55),G$56,S498)</f>
        <v>0.25456410256410256</v>
      </c>
    </row>
    <row r="499" spans="11:20" x14ac:dyDescent="0.25">
      <c r="K499" s="62">
        <v>4900</v>
      </c>
      <c r="L499" s="35">
        <f t="shared" si="40"/>
        <v>4900</v>
      </c>
      <c r="M499" s="64">
        <f t="shared" si="41"/>
        <v>0.55936073059360736</v>
      </c>
      <c r="N499" s="64">
        <f t="shared" si="42"/>
        <v>0.11913884399913521</v>
      </c>
      <c r="O499" s="35">
        <f t="shared" si="39"/>
        <v>0.25456410256410256</v>
      </c>
      <c r="P499" s="35">
        <f>IF(AND(Eingabe!$B$31&gt;1,$M499&lt;=C$55),C$56,O499)</f>
        <v>0.25456410256410256</v>
      </c>
      <c r="Q499" s="35">
        <f>IF(AND(Eingabe!$B$31&gt;2,$M499&lt;=D$55),D$56,P499)</f>
        <v>0.25456410256410256</v>
      </c>
      <c r="R499" s="35">
        <f>IF(AND(Eingabe!$B$31&gt;3,$M499&lt;=E$55),E$56,Q499)</f>
        <v>0.25456410256410256</v>
      </c>
      <c r="S499" s="35">
        <f>IF(AND(Eingabe!$B$31&gt;4,$M499&lt;=F$55),F$56,R499)</f>
        <v>0.25456410256410256</v>
      </c>
      <c r="T499" s="35">
        <f>IF(AND(Eingabe!$B$31&gt;5,$M499&lt;=G$55),G$56,S499)</f>
        <v>0.25456410256410256</v>
      </c>
    </row>
    <row r="500" spans="11:20" x14ac:dyDescent="0.25">
      <c r="K500" s="62">
        <v>4910</v>
      </c>
      <c r="L500" s="35">
        <f t="shared" si="40"/>
        <v>4910</v>
      </c>
      <c r="M500" s="64">
        <f t="shared" si="41"/>
        <v>0.56050228310502281</v>
      </c>
      <c r="N500" s="64">
        <f t="shared" si="42"/>
        <v>0.11885146209681696</v>
      </c>
      <c r="O500" s="35">
        <f t="shared" si="39"/>
        <v>0.25456410256410256</v>
      </c>
      <c r="P500" s="35">
        <f>IF(AND(Eingabe!$B$31&gt;1,$M500&lt;=C$55),C$56,O500)</f>
        <v>0.25456410256410256</v>
      </c>
      <c r="Q500" s="35">
        <f>IF(AND(Eingabe!$B$31&gt;2,$M500&lt;=D$55),D$56,P500)</f>
        <v>0.25456410256410256</v>
      </c>
      <c r="R500" s="35">
        <f>IF(AND(Eingabe!$B$31&gt;3,$M500&lt;=E$55),E$56,Q500)</f>
        <v>0.25456410256410256</v>
      </c>
      <c r="S500" s="35">
        <f>IF(AND(Eingabe!$B$31&gt;4,$M500&lt;=F$55),F$56,R500)</f>
        <v>0.25456410256410256</v>
      </c>
      <c r="T500" s="35">
        <f>IF(AND(Eingabe!$B$31&gt;5,$M500&lt;=G$55),G$56,S500)</f>
        <v>0.25456410256410256</v>
      </c>
    </row>
    <row r="501" spans="11:20" x14ac:dyDescent="0.25">
      <c r="K501" s="62">
        <v>4920</v>
      </c>
      <c r="L501" s="35">
        <f t="shared" si="40"/>
        <v>4920</v>
      </c>
      <c r="M501" s="64">
        <f t="shared" si="41"/>
        <v>0.56164383561643838</v>
      </c>
      <c r="N501" s="64">
        <f t="shared" si="42"/>
        <v>0.11856457142598276</v>
      </c>
      <c r="O501" s="35">
        <f t="shared" si="39"/>
        <v>0.25456410256410256</v>
      </c>
      <c r="P501" s="35">
        <f>IF(AND(Eingabe!$B$31&gt;1,$M501&lt;=C$55),C$56,O501)</f>
        <v>0.25456410256410256</v>
      </c>
      <c r="Q501" s="35">
        <f>IF(AND(Eingabe!$B$31&gt;2,$M501&lt;=D$55),D$56,P501)</f>
        <v>0.25456410256410256</v>
      </c>
      <c r="R501" s="35">
        <f>IF(AND(Eingabe!$B$31&gt;3,$M501&lt;=E$55),E$56,Q501)</f>
        <v>0.25456410256410256</v>
      </c>
      <c r="S501" s="35">
        <f>IF(AND(Eingabe!$B$31&gt;4,$M501&lt;=F$55),F$56,R501)</f>
        <v>0.25456410256410256</v>
      </c>
      <c r="T501" s="35">
        <f>IF(AND(Eingabe!$B$31&gt;5,$M501&lt;=G$55),G$56,S501)</f>
        <v>0.25456410256410256</v>
      </c>
    </row>
    <row r="502" spans="11:20" x14ac:dyDescent="0.25">
      <c r="K502" s="62">
        <v>4930</v>
      </c>
      <c r="L502" s="35">
        <f t="shared" si="40"/>
        <v>4930</v>
      </c>
      <c r="M502" s="64">
        <f t="shared" si="41"/>
        <v>0.56278538812785384</v>
      </c>
      <c r="N502" s="64">
        <f t="shared" si="42"/>
        <v>0.11827817015107178</v>
      </c>
      <c r="O502" s="35">
        <f t="shared" si="39"/>
        <v>0.25456410256410256</v>
      </c>
      <c r="P502" s="35">
        <f>IF(AND(Eingabe!$B$31&gt;1,$M502&lt;=C$55),C$56,O502)</f>
        <v>0.25456410256410256</v>
      </c>
      <c r="Q502" s="35">
        <f>IF(AND(Eingabe!$B$31&gt;2,$M502&lt;=D$55),D$56,P502)</f>
        <v>0.25456410256410256</v>
      </c>
      <c r="R502" s="35">
        <f>IF(AND(Eingabe!$B$31&gt;3,$M502&lt;=E$55),E$56,Q502)</f>
        <v>0.25456410256410256</v>
      </c>
      <c r="S502" s="35">
        <f>IF(AND(Eingabe!$B$31&gt;4,$M502&lt;=F$55),F$56,R502)</f>
        <v>0.25456410256410256</v>
      </c>
      <c r="T502" s="35">
        <f>IF(AND(Eingabe!$B$31&gt;5,$M502&lt;=G$55),G$56,S502)</f>
        <v>0.25456410256410256</v>
      </c>
    </row>
    <row r="503" spans="11:20" x14ac:dyDescent="0.25">
      <c r="K503" s="62">
        <v>4940</v>
      </c>
      <c r="L503" s="35">
        <f t="shared" si="40"/>
        <v>4940</v>
      </c>
      <c r="M503" s="64">
        <f t="shared" si="41"/>
        <v>0.5639269406392694</v>
      </c>
      <c r="N503" s="64">
        <f t="shared" si="42"/>
        <v>0.11799225644708777</v>
      </c>
      <c r="O503" s="35">
        <f t="shared" si="39"/>
        <v>0.25456410256410256</v>
      </c>
      <c r="P503" s="35">
        <f>IF(AND(Eingabe!$B$31&gt;1,$M503&lt;=C$55),C$56,O503)</f>
        <v>0.25456410256410256</v>
      </c>
      <c r="Q503" s="35">
        <f>IF(AND(Eingabe!$B$31&gt;2,$M503&lt;=D$55),D$56,P503)</f>
        <v>0.25456410256410256</v>
      </c>
      <c r="R503" s="35">
        <f>IF(AND(Eingabe!$B$31&gt;3,$M503&lt;=E$55),E$56,Q503)</f>
        <v>0.25456410256410256</v>
      </c>
      <c r="S503" s="35">
        <f>IF(AND(Eingabe!$B$31&gt;4,$M503&lt;=F$55),F$56,R503)</f>
        <v>0.25456410256410256</v>
      </c>
      <c r="T503" s="35">
        <f>IF(AND(Eingabe!$B$31&gt;5,$M503&lt;=G$55),G$56,S503)</f>
        <v>0.25456410256410256</v>
      </c>
    </row>
    <row r="504" spans="11:20" x14ac:dyDescent="0.25">
      <c r="K504" s="62">
        <v>4950</v>
      </c>
      <c r="L504" s="35">
        <f t="shared" si="40"/>
        <v>4950</v>
      </c>
      <c r="M504" s="64">
        <f t="shared" si="41"/>
        <v>0.56506849315068497</v>
      </c>
      <c r="N504" s="64">
        <f t="shared" si="42"/>
        <v>0.11770682849951775</v>
      </c>
      <c r="O504" s="35">
        <f t="shared" si="39"/>
        <v>0.25456410256410256</v>
      </c>
      <c r="P504" s="35">
        <f>IF(AND(Eingabe!$B$31&gt;1,$M504&lt;=C$55),C$56,O504)</f>
        <v>0.25456410256410256</v>
      </c>
      <c r="Q504" s="35">
        <f>IF(AND(Eingabe!$B$31&gt;2,$M504&lt;=D$55),D$56,P504)</f>
        <v>0.25456410256410256</v>
      </c>
      <c r="R504" s="35">
        <f>IF(AND(Eingabe!$B$31&gt;3,$M504&lt;=E$55),E$56,Q504)</f>
        <v>0.25456410256410256</v>
      </c>
      <c r="S504" s="35">
        <f>IF(AND(Eingabe!$B$31&gt;4,$M504&lt;=F$55),F$56,R504)</f>
        <v>0.25456410256410256</v>
      </c>
      <c r="T504" s="35">
        <f>IF(AND(Eingabe!$B$31&gt;5,$M504&lt;=G$55),G$56,S504)</f>
        <v>0.25456410256410256</v>
      </c>
    </row>
    <row r="505" spans="11:20" x14ac:dyDescent="0.25">
      <c r="K505" s="62">
        <v>4960</v>
      </c>
      <c r="L505" s="35">
        <f t="shared" si="40"/>
        <v>4960</v>
      </c>
      <c r="M505" s="64">
        <f t="shared" si="41"/>
        <v>0.56621004566210043</v>
      </c>
      <c r="N505" s="64">
        <f t="shared" si="42"/>
        <v>0.11742188450425073</v>
      </c>
      <c r="O505" s="35">
        <f t="shared" si="39"/>
        <v>0.25456410256410256</v>
      </c>
      <c r="P505" s="35">
        <f>IF(AND(Eingabe!$B$31&gt;1,$M505&lt;=C$55),C$56,O505)</f>
        <v>0.25456410256410256</v>
      </c>
      <c r="Q505" s="35">
        <f>IF(AND(Eingabe!$B$31&gt;2,$M505&lt;=D$55),D$56,P505)</f>
        <v>0.25456410256410256</v>
      </c>
      <c r="R505" s="35">
        <f>IF(AND(Eingabe!$B$31&gt;3,$M505&lt;=E$55),E$56,Q505)</f>
        <v>0.25456410256410256</v>
      </c>
      <c r="S505" s="35">
        <f>IF(AND(Eingabe!$B$31&gt;4,$M505&lt;=F$55),F$56,R505)</f>
        <v>0.25456410256410256</v>
      </c>
      <c r="T505" s="35">
        <f>IF(AND(Eingabe!$B$31&gt;5,$M505&lt;=G$55),G$56,S505)</f>
        <v>0.25456410256410256</v>
      </c>
    </row>
    <row r="506" spans="11:20" x14ac:dyDescent="0.25">
      <c r="K506" s="62">
        <v>4970</v>
      </c>
      <c r="L506" s="35">
        <f t="shared" si="40"/>
        <v>4970</v>
      </c>
      <c r="M506" s="64">
        <f t="shared" si="41"/>
        <v>0.56735159817351599</v>
      </c>
      <c r="N506" s="64">
        <f t="shared" si="42"/>
        <v>0.11713742266749627</v>
      </c>
      <c r="O506" s="35">
        <f t="shared" si="39"/>
        <v>0.25456410256410256</v>
      </c>
      <c r="P506" s="35">
        <f>IF(AND(Eingabe!$B$31&gt;1,$M506&lt;=C$55),C$56,O506)</f>
        <v>0.25456410256410256</v>
      </c>
      <c r="Q506" s="35">
        <f>IF(AND(Eingabe!$B$31&gt;2,$M506&lt;=D$55),D$56,P506)</f>
        <v>0.25456410256410256</v>
      </c>
      <c r="R506" s="35">
        <f>IF(AND(Eingabe!$B$31&gt;3,$M506&lt;=E$55),E$56,Q506)</f>
        <v>0.25456410256410256</v>
      </c>
      <c r="S506" s="35">
        <f>IF(AND(Eingabe!$B$31&gt;4,$M506&lt;=F$55),F$56,R506)</f>
        <v>0.25456410256410256</v>
      </c>
      <c r="T506" s="35">
        <f>IF(AND(Eingabe!$B$31&gt;5,$M506&lt;=G$55),G$56,S506)</f>
        <v>0.25456410256410256</v>
      </c>
    </row>
    <row r="507" spans="11:20" x14ac:dyDescent="0.25">
      <c r="K507" s="62">
        <v>4980</v>
      </c>
      <c r="L507" s="35">
        <f t="shared" si="40"/>
        <v>4980</v>
      </c>
      <c r="M507" s="64">
        <f t="shared" si="41"/>
        <v>0.56849315068493156</v>
      </c>
      <c r="N507" s="64">
        <f t="shared" si="42"/>
        <v>0.1168534412057064</v>
      </c>
      <c r="O507" s="35">
        <f t="shared" si="39"/>
        <v>0.25456410256410256</v>
      </c>
      <c r="P507" s="35">
        <f>IF(AND(Eingabe!$B$31&gt;1,$M507&lt;=C$55),C$56,O507)</f>
        <v>0.25456410256410256</v>
      </c>
      <c r="Q507" s="35">
        <f>IF(AND(Eingabe!$B$31&gt;2,$M507&lt;=D$55),D$56,P507)</f>
        <v>0.25456410256410256</v>
      </c>
      <c r="R507" s="35">
        <f>IF(AND(Eingabe!$B$31&gt;3,$M507&lt;=E$55),E$56,Q507)</f>
        <v>0.25456410256410256</v>
      </c>
      <c r="S507" s="35">
        <f>IF(AND(Eingabe!$B$31&gt;4,$M507&lt;=F$55),F$56,R507)</f>
        <v>0.25456410256410256</v>
      </c>
      <c r="T507" s="35">
        <f>IF(AND(Eingabe!$B$31&gt;5,$M507&lt;=G$55),G$56,S507)</f>
        <v>0.25456410256410256</v>
      </c>
    </row>
    <row r="508" spans="11:20" x14ac:dyDescent="0.25">
      <c r="K508" s="62">
        <v>4990</v>
      </c>
      <c r="L508" s="35">
        <f t="shared" si="40"/>
        <v>4990</v>
      </c>
      <c r="M508" s="64">
        <f t="shared" si="41"/>
        <v>0.56963470319634701</v>
      </c>
      <c r="N508" s="64">
        <f t="shared" si="42"/>
        <v>0.11656993834549501</v>
      </c>
      <c r="O508" s="35">
        <f t="shared" si="39"/>
        <v>0.25456410256410256</v>
      </c>
      <c r="P508" s="35">
        <f>IF(AND(Eingabe!$B$31&gt;1,$M508&lt;=C$55),C$56,O508)</f>
        <v>0.25456410256410256</v>
      </c>
      <c r="Q508" s="35">
        <f>IF(AND(Eingabe!$B$31&gt;2,$M508&lt;=D$55),D$56,P508)</f>
        <v>0.25456410256410256</v>
      </c>
      <c r="R508" s="35">
        <f>IF(AND(Eingabe!$B$31&gt;3,$M508&lt;=E$55),E$56,Q508)</f>
        <v>0.25456410256410256</v>
      </c>
      <c r="S508" s="35">
        <f>IF(AND(Eingabe!$B$31&gt;4,$M508&lt;=F$55),F$56,R508)</f>
        <v>0.25456410256410256</v>
      </c>
      <c r="T508" s="35">
        <f>IF(AND(Eingabe!$B$31&gt;5,$M508&lt;=G$55),G$56,S508)</f>
        <v>0.25456410256410256</v>
      </c>
    </row>
    <row r="509" spans="11:20" x14ac:dyDescent="0.25">
      <c r="K509" s="62">
        <v>5000</v>
      </c>
      <c r="L509" s="35">
        <f t="shared" si="40"/>
        <v>5000</v>
      </c>
      <c r="M509" s="64">
        <f t="shared" si="41"/>
        <v>0.57077625570776258</v>
      </c>
      <c r="N509" s="64">
        <f t="shared" si="42"/>
        <v>0.11628691232356125</v>
      </c>
      <c r="O509" s="35">
        <f t="shared" si="39"/>
        <v>0.25456410256410256</v>
      </c>
      <c r="P509" s="35">
        <f>IF(AND(Eingabe!$B$31&gt;1,$M509&lt;=C$55),C$56,O509)</f>
        <v>0.25456410256410256</v>
      </c>
      <c r="Q509" s="35">
        <f>IF(AND(Eingabe!$B$31&gt;2,$M509&lt;=D$55),D$56,P509)</f>
        <v>0.25456410256410256</v>
      </c>
      <c r="R509" s="35">
        <f>IF(AND(Eingabe!$B$31&gt;3,$M509&lt;=E$55),E$56,Q509)</f>
        <v>0.25456410256410256</v>
      </c>
      <c r="S509" s="35">
        <f>IF(AND(Eingabe!$B$31&gt;4,$M509&lt;=F$55),F$56,R509)</f>
        <v>0.25456410256410256</v>
      </c>
      <c r="T509" s="35">
        <f>IF(AND(Eingabe!$B$31&gt;5,$M509&lt;=G$55),G$56,S509)</f>
        <v>0.25456410256410256</v>
      </c>
    </row>
    <row r="510" spans="11:20" x14ac:dyDescent="0.25">
      <c r="K510" s="62">
        <v>5010</v>
      </c>
      <c r="L510" s="35">
        <f t="shared" si="40"/>
        <v>5010</v>
      </c>
      <c r="M510" s="64">
        <f t="shared" si="41"/>
        <v>0.57191780821917804</v>
      </c>
      <c r="N510" s="64">
        <f t="shared" si="42"/>
        <v>0.11600436138661108</v>
      </c>
      <c r="O510" s="35">
        <f t="shared" si="39"/>
        <v>0.25456410256410256</v>
      </c>
      <c r="P510" s="35">
        <f>IF(AND(Eingabe!$B$31&gt;1,$M510&lt;=C$55),C$56,O510)</f>
        <v>0.25456410256410256</v>
      </c>
      <c r="Q510" s="35">
        <f>IF(AND(Eingabe!$B$31&gt;2,$M510&lt;=D$55),D$56,P510)</f>
        <v>0.25456410256410256</v>
      </c>
      <c r="R510" s="35">
        <f>IF(AND(Eingabe!$B$31&gt;3,$M510&lt;=E$55),E$56,Q510)</f>
        <v>0.25456410256410256</v>
      </c>
      <c r="S510" s="35">
        <f>IF(AND(Eingabe!$B$31&gt;4,$M510&lt;=F$55),F$56,R510)</f>
        <v>0.25456410256410256</v>
      </c>
      <c r="T510" s="35">
        <f>IF(AND(Eingabe!$B$31&gt;5,$M510&lt;=G$55),G$56,S510)</f>
        <v>0.25456410256410256</v>
      </c>
    </row>
    <row r="511" spans="11:20" x14ac:dyDescent="0.25">
      <c r="K511" s="62">
        <v>5020</v>
      </c>
      <c r="L511" s="35">
        <f t="shared" si="40"/>
        <v>5020</v>
      </c>
      <c r="M511" s="64">
        <f t="shared" si="41"/>
        <v>0.5730593607305936</v>
      </c>
      <c r="N511" s="64">
        <f t="shared" si="42"/>
        <v>0.11572228379128058</v>
      </c>
      <c r="O511" s="35">
        <f t="shared" si="39"/>
        <v>0.25456410256410256</v>
      </c>
      <c r="P511" s="35">
        <f>IF(AND(Eingabe!$B$31&gt;1,$M511&lt;=C$55),C$56,O511)</f>
        <v>0.25456410256410256</v>
      </c>
      <c r="Q511" s="35">
        <f>IF(AND(Eingabe!$B$31&gt;2,$M511&lt;=D$55),D$56,P511)</f>
        <v>0.25456410256410256</v>
      </c>
      <c r="R511" s="35">
        <f>IF(AND(Eingabe!$B$31&gt;3,$M511&lt;=E$55),E$56,Q511)</f>
        <v>0.25456410256410256</v>
      </c>
      <c r="S511" s="35">
        <f>IF(AND(Eingabe!$B$31&gt;4,$M511&lt;=F$55),F$56,R511)</f>
        <v>0.25456410256410256</v>
      </c>
      <c r="T511" s="35">
        <f>IF(AND(Eingabe!$B$31&gt;5,$M511&lt;=G$55),G$56,S511)</f>
        <v>0.25456410256410256</v>
      </c>
    </row>
    <row r="512" spans="11:20" x14ac:dyDescent="0.25">
      <c r="K512" s="62">
        <v>5030</v>
      </c>
      <c r="L512" s="35">
        <f t="shared" si="40"/>
        <v>5030</v>
      </c>
      <c r="M512" s="64">
        <f t="shared" si="41"/>
        <v>0.57420091324200917</v>
      </c>
      <c r="N512" s="64">
        <f t="shared" si="42"/>
        <v>0.11544067780406142</v>
      </c>
      <c r="O512" s="35">
        <f t="shared" si="39"/>
        <v>0.25456410256410256</v>
      </c>
      <c r="P512" s="35">
        <f>IF(AND(Eingabe!$B$31&gt;1,$M512&lt;=C$55),C$56,O512)</f>
        <v>0.25456410256410256</v>
      </c>
      <c r="Q512" s="35">
        <f>IF(AND(Eingabe!$B$31&gt;2,$M512&lt;=D$55),D$56,P512)</f>
        <v>0.25456410256410256</v>
      </c>
      <c r="R512" s="35">
        <f>IF(AND(Eingabe!$B$31&gt;3,$M512&lt;=E$55),E$56,Q512)</f>
        <v>0.25456410256410256</v>
      </c>
      <c r="S512" s="35">
        <f>IF(AND(Eingabe!$B$31&gt;4,$M512&lt;=F$55),F$56,R512)</f>
        <v>0.25456410256410256</v>
      </c>
      <c r="T512" s="35">
        <f>IF(AND(Eingabe!$B$31&gt;5,$M512&lt;=G$55),G$56,S512)</f>
        <v>0.25456410256410256</v>
      </c>
    </row>
    <row r="513" spans="11:20" x14ac:dyDescent="0.25">
      <c r="K513" s="62">
        <v>5040</v>
      </c>
      <c r="L513" s="35">
        <f t="shared" si="40"/>
        <v>5040</v>
      </c>
      <c r="M513" s="64">
        <f t="shared" si="41"/>
        <v>0.57534246575342463</v>
      </c>
      <c r="N513" s="64">
        <f t="shared" si="42"/>
        <v>0.11515954170122389</v>
      </c>
      <c r="O513" s="35">
        <f t="shared" si="39"/>
        <v>0.25456410256410256</v>
      </c>
      <c r="P513" s="35">
        <f>IF(AND(Eingabe!$B$31&gt;1,$M513&lt;=C$55),C$56,O513)</f>
        <v>0.25456410256410256</v>
      </c>
      <c r="Q513" s="35">
        <f>IF(AND(Eingabe!$B$31&gt;2,$M513&lt;=D$55),D$56,P513)</f>
        <v>0.25456410256410256</v>
      </c>
      <c r="R513" s="35">
        <f>IF(AND(Eingabe!$B$31&gt;3,$M513&lt;=E$55),E$56,Q513)</f>
        <v>0.25456410256410256</v>
      </c>
      <c r="S513" s="35">
        <f>IF(AND(Eingabe!$B$31&gt;4,$M513&lt;=F$55),F$56,R513)</f>
        <v>0.25456410256410256</v>
      </c>
      <c r="T513" s="35">
        <f>IF(AND(Eingabe!$B$31&gt;5,$M513&lt;=G$55),G$56,S513)</f>
        <v>0.25456410256410256</v>
      </c>
    </row>
    <row r="514" spans="11:20" x14ac:dyDescent="0.25">
      <c r="K514" s="62">
        <v>5050</v>
      </c>
      <c r="L514" s="35">
        <f t="shared" si="40"/>
        <v>5050</v>
      </c>
      <c r="M514" s="64">
        <f t="shared" si="41"/>
        <v>0.57648401826484019</v>
      </c>
      <c r="N514" s="64">
        <f t="shared" si="42"/>
        <v>0.11487887376874351</v>
      </c>
      <c r="O514" s="35">
        <f t="shared" si="39"/>
        <v>0.25456410256410256</v>
      </c>
      <c r="P514" s="35">
        <f>IF(AND(Eingabe!$B$31&gt;1,$M514&lt;=C$55),C$56,O514)</f>
        <v>0.25456410256410256</v>
      </c>
      <c r="Q514" s="35">
        <f>IF(AND(Eingabe!$B$31&gt;2,$M514&lt;=D$55),D$56,P514)</f>
        <v>0.25456410256410256</v>
      </c>
      <c r="R514" s="35">
        <f>IF(AND(Eingabe!$B$31&gt;3,$M514&lt;=E$55),E$56,Q514)</f>
        <v>0.25456410256410256</v>
      </c>
      <c r="S514" s="35">
        <f>IF(AND(Eingabe!$B$31&gt;4,$M514&lt;=F$55),F$56,R514)</f>
        <v>0.25456410256410256</v>
      </c>
      <c r="T514" s="35">
        <f>IF(AND(Eingabe!$B$31&gt;5,$M514&lt;=G$55),G$56,S514)</f>
        <v>0.25456410256410256</v>
      </c>
    </row>
    <row r="515" spans="11:20" x14ac:dyDescent="0.25">
      <c r="K515" s="62">
        <v>5060</v>
      </c>
      <c r="L515" s="35">
        <f t="shared" si="40"/>
        <v>5060</v>
      </c>
      <c r="M515" s="64">
        <f t="shared" si="41"/>
        <v>0.57762557077625576</v>
      </c>
      <c r="N515" s="64">
        <f t="shared" si="42"/>
        <v>0.1145986723022272</v>
      </c>
      <c r="O515" s="35">
        <f t="shared" si="39"/>
        <v>0.25456410256410256</v>
      </c>
      <c r="P515" s="35">
        <f>IF(AND(Eingabe!$B$31&gt;1,$M515&lt;=C$55),C$56,O515)</f>
        <v>0.25456410256410256</v>
      </c>
      <c r="Q515" s="35">
        <f>IF(AND(Eingabe!$B$31&gt;2,$M515&lt;=D$55),D$56,P515)</f>
        <v>0.25456410256410256</v>
      </c>
      <c r="R515" s="35">
        <f>IF(AND(Eingabe!$B$31&gt;3,$M515&lt;=E$55),E$56,Q515)</f>
        <v>0.25456410256410256</v>
      </c>
      <c r="S515" s="35">
        <f>IF(AND(Eingabe!$B$31&gt;4,$M515&lt;=F$55),F$56,R515)</f>
        <v>0.25456410256410256</v>
      </c>
      <c r="T515" s="35">
        <f>IF(AND(Eingabe!$B$31&gt;5,$M515&lt;=G$55),G$56,S515)</f>
        <v>0.25456410256410256</v>
      </c>
    </row>
    <row r="516" spans="11:20" x14ac:dyDescent="0.25">
      <c r="K516" s="62">
        <v>5070</v>
      </c>
      <c r="L516" s="35">
        <f t="shared" si="40"/>
        <v>5070</v>
      </c>
      <c r="M516" s="64">
        <f t="shared" si="41"/>
        <v>0.57876712328767121</v>
      </c>
      <c r="N516" s="64">
        <f t="shared" si="42"/>
        <v>0.11431893560684026</v>
      </c>
      <c r="O516" s="35">
        <f t="shared" si="39"/>
        <v>0.25456410256410256</v>
      </c>
      <c r="P516" s="35">
        <f>IF(AND(Eingabe!$B$31&gt;1,$M516&lt;=C$55),C$56,O516)</f>
        <v>0.25456410256410256</v>
      </c>
      <c r="Q516" s="35">
        <f>IF(AND(Eingabe!$B$31&gt;2,$M516&lt;=D$55),D$56,P516)</f>
        <v>0.25456410256410256</v>
      </c>
      <c r="R516" s="35">
        <f>IF(AND(Eingabe!$B$31&gt;3,$M516&lt;=E$55),E$56,Q516)</f>
        <v>0.25456410256410256</v>
      </c>
      <c r="S516" s="35">
        <f>IF(AND(Eingabe!$B$31&gt;4,$M516&lt;=F$55),F$56,R516)</f>
        <v>0.25456410256410256</v>
      </c>
      <c r="T516" s="35">
        <f>IF(AND(Eingabe!$B$31&gt;5,$M516&lt;=G$55),G$56,S516)</f>
        <v>0.25456410256410256</v>
      </c>
    </row>
    <row r="517" spans="11:20" x14ac:dyDescent="0.25">
      <c r="K517" s="62">
        <v>5080</v>
      </c>
      <c r="L517" s="35">
        <f t="shared" si="40"/>
        <v>5080</v>
      </c>
      <c r="M517" s="64">
        <f t="shared" si="41"/>
        <v>0.57990867579908678</v>
      </c>
      <c r="N517" s="64">
        <f t="shared" si="42"/>
        <v>0.11403966199723337</v>
      </c>
      <c r="O517" s="35">
        <f t="shared" si="39"/>
        <v>0.25456410256410256</v>
      </c>
      <c r="P517" s="35">
        <f>IF(AND(Eingabe!$B$31&gt;1,$M517&lt;=C$55),C$56,O517)</f>
        <v>0.25456410256410256</v>
      </c>
      <c r="Q517" s="35">
        <f>IF(AND(Eingabe!$B$31&gt;2,$M517&lt;=D$55),D$56,P517)</f>
        <v>0.25456410256410256</v>
      </c>
      <c r="R517" s="35">
        <f>IF(AND(Eingabe!$B$31&gt;3,$M517&lt;=E$55),E$56,Q517)</f>
        <v>0.25456410256410256</v>
      </c>
      <c r="S517" s="35">
        <f>IF(AND(Eingabe!$B$31&gt;4,$M517&lt;=F$55),F$56,R517)</f>
        <v>0.25456410256410256</v>
      </c>
      <c r="T517" s="35">
        <f>IF(AND(Eingabe!$B$31&gt;5,$M517&lt;=G$55),G$56,S517)</f>
        <v>0.25456410256410256</v>
      </c>
    </row>
    <row r="518" spans="11:20" x14ac:dyDescent="0.25">
      <c r="K518" s="62">
        <v>5090</v>
      </c>
      <c r="L518" s="35">
        <f t="shared" si="40"/>
        <v>5090</v>
      </c>
      <c r="M518" s="64">
        <f t="shared" si="41"/>
        <v>0.58105022831050224</v>
      </c>
      <c r="N518" s="64">
        <f t="shared" si="42"/>
        <v>0.11376084979747203</v>
      </c>
      <c r="O518" s="35">
        <f t="shared" si="39"/>
        <v>0.25456410256410256</v>
      </c>
      <c r="P518" s="35">
        <f>IF(AND(Eingabe!$B$31&gt;1,$M518&lt;=C$55),C$56,O518)</f>
        <v>0.25456410256410256</v>
      </c>
      <c r="Q518" s="35">
        <f>IF(AND(Eingabe!$B$31&gt;2,$M518&lt;=D$55),D$56,P518)</f>
        <v>0.25456410256410256</v>
      </c>
      <c r="R518" s="35">
        <f>IF(AND(Eingabe!$B$31&gt;3,$M518&lt;=E$55),E$56,Q518)</f>
        <v>0.25456410256410256</v>
      </c>
      <c r="S518" s="35">
        <f>IF(AND(Eingabe!$B$31&gt;4,$M518&lt;=F$55),F$56,R518)</f>
        <v>0.25456410256410256</v>
      </c>
      <c r="T518" s="35">
        <f>IF(AND(Eingabe!$B$31&gt;5,$M518&lt;=G$55),G$56,S518)</f>
        <v>0.25456410256410256</v>
      </c>
    </row>
    <row r="519" spans="11:20" x14ac:dyDescent="0.25">
      <c r="K519" s="62">
        <v>5100</v>
      </c>
      <c r="L519" s="35">
        <f t="shared" si="40"/>
        <v>5100</v>
      </c>
      <c r="M519" s="64">
        <f t="shared" si="41"/>
        <v>0.5821917808219178</v>
      </c>
      <c r="N519" s="64">
        <f t="shared" si="42"/>
        <v>0.11348249734096472</v>
      </c>
      <c r="O519" s="35">
        <f t="shared" si="39"/>
        <v>0.25456410256410256</v>
      </c>
      <c r="P519" s="35">
        <f>IF(AND(Eingabe!$B$31&gt;1,$M519&lt;=C$55),C$56,O519)</f>
        <v>0.25456410256410256</v>
      </c>
      <c r="Q519" s="35">
        <f>IF(AND(Eingabe!$B$31&gt;2,$M519&lt;=D$55),D$56,P519)</f>
        <v>0.25456410256410256</v>
      </c>
      <c r="R519" s="35">
        <f>IF(AND(Eingabe!$B$31&gt;3,$M519&lt;=E$55),E$56,Q519)</f>
        <v>0.25456410256410256</v>
      </c>
      <c r="S519" s="35">
        <f>IF(AND(Eingabe!$B$31&gt;4,$M519&lt;=F$55),F$56,R519)</f>
        <v>0.25456410256410256</v>
      </c>
      <c r="T519" s="35">
        <f>IF(AND(Eingabe!$B$31&gt;5,$M519&lt;=G$55),G$56,S519)</f>
        <v>0.25456410256410256</v>
      </c>
    </row>
    <row r="520" spans="11:20" x14ac:dyDescent="0.25">
      <c r="K520" s="62">
        <v>5110</v>
      </c>
      <c r="L520" s="35">
        <f t="shared" si="40"/>
        <v>5110</v>
      </c>
      <c r="M520" s="64">
        <f t="shared" si="41"/>
        <v>0.58333333333333337</v>
      </c>
      <c r="N520" s="64">
        <f t="shared" si="42"/>
        <v>0.11320460297039281</v>
      </c>
      <c r="O520" s="35">
        <f t="shared" si="39"/>
        <v>0.25456410256410256</v>
      </c>
      <c r="P520" s="35">
        <f>IF(AND(Eingabe!$B$31&gt;1,$M520&lt;=C$55),C$56,O520)</f>
        <v>0.25456410256410256</v>
      </c>
      <c r="Q520" s="35">
        <f>IF(AND(Eingabe!$B$31&gt;2,$M520&lt;=D$55),D$56,P520)</f>
        <v>0.25456410256410256</v>
      </c>
      <c r="R520" s="35">
        <f>IF(AND(Eingabe!$B$31&gt;3,$M520&lt;=E$55),E$56,Q520)</f>
        <v>0.25456410256410256</v>
      </c>
      <c r="S520" s="35">
        <f>IF(AND(Eingabe!$B$31&gt;4,$M520&lt;=F$55),F$56,R520)</f>
        <v>0.25456410256410256</v>
      </c>
      <c r="T520" s="35">
        <f>IF(AND(Eingabe!$B$31&gt;5,$M520&lt;=G$55),G$56,S520)</f>
        <v>0.25456410256410256</v>
      </c>
    </row>
    <row r="521" spans="11:20" x14ac:dyDescent="0.25">
      <c r="K521" s="62">
        <v>5120</v>
      </c>
      <c r="L521" s="35">
        <f t="shared" si="40"/>
        <v>5120</v>
      </c>
      <c r="M521" s="64">
        <f t="shared" si="41"/>
        <v>0.58447488584474883</v>
      </c>
      <c r="N521" s="64">
        <f t="shared" si="42"/>
        <v>0.11292716503764155</v>
      </c>
      <c r="O521" s="35">
        <f t="shared" ref="O521:O584" si="43">IF(K521&lt;$B$51,$B$57,0)</f>
        <v>0.25456410256410256</v>
      </c>
      <c r="P521" s="35">
        <f>IF(AND(Eingabe!$B$31&gt;1,$M521&lt;=C$55),C$56,O521)</f>
        <v>0.25456410256410256</v>
      </c>
      <c r="Q521" s="35">
        <f>IF(AND(Eingabe!$B$31&gt;2,$M521&lt;=D$55),D$56,P521)</f>
        <v>0.25456410256410256</v>
      </c>
      <c r="R521" s="35">
        <f>IF(AND(Eingabe!$B$31&gt;3,$M521&lt;=E$55),E$56,Q521)</f>
        <v>0.25456410256410256</v>
      </c>
      <c r="S521" s="35">
        <f>IF(AND(Eingabe!$B$31&gt;4,$M521&lt;=F$55),F$56,R521)</f>
        <v>0.25456410256410256</v>
      </c>
      <c r="T521" s="35">
        <f>IF(AND(Eingabe!$B$31&gt;5,$M521&lt;=G$55),G$56,S521)</f>
        <v>0.25456410256410256</v>
      </c>
    </row>
    <row r="522" spans="11:20" x14ac:dyDescent="0.25">
      <c r="K522" s="62">
        <v>5130</v>
      </c>
      <c r="L522" s="35">
        <f t="shared" ref="L522:L585" si="44">IF(K522&gt;$B$10,$B$10,K522)</f>
        <v>5130</v>
      </c>
      <c r="M522" s="64">
        <f t="shared" ref="M522:M585" si="45">L522/$B$10</f>
        <v>0.58561643835616439</v>
      </c>
      <c r="N522" s="64">
        <f t="shared" ref="N522:N585" si="46">IF(M522=1,0,1-$G$11*M522^$G$10)</f>
        <v>0.11265018190373</v>
      </c>
      <c r="O522" s="35">
        <f t="shared" si="43"/>
        <v>0.25456410256410256</v>
      </c>
      <c r="P522" s="35">
        <f>IF(AND(Eingabe!$B$31&gt;1,$M522&lt;=C$55),C$56,O522)</f>
        <v>0.25456410256410256</v>
      </c>
      <c r="Q522" s="35">
        <f>IF(AND(Eingabe!$B$31&gt;2,$M522&lt;=D$55),D$56,P522)</f>
        <v>0.25456410256410256</v>
      </c>
      <c r="R522" s="35">
        <f>IF(AND(Eingabe!$B$31&gt;3,$M522&lt;=E$55),E$56,Q522)</f>
        <v>0.25456410256410256</v>
      </c>
      <c r="S522" s="35">
        <f>IF(AND(Eingabe!$B$31&gt;4,$M522&lt;=F$55),F$56,R522)</f>
        <v>0.25456410256410256</v>
      </c>
      <c r="T522" s="35">
        <f>IF(AND(Eingabe!$B$31&gt;5,$M522&lt;=G$55),G$56,S522)</f>
        <v>0.25456410256410256</v>
      </c>
    </row>
    <row r="523" spans="11:20" x14ac:dyDescent="0.25">
      <c r="K523" s="62">
        <v>5140</v>
      </c>
      <c r="L523" s="35">
        <f t="shared" si="44"/>
        <v>5140</v>
      </c>
      <c r="M523" s="64">
        <f t="shared" si="45"/>
        <v>0.58675799086757996</v>
      </c>
      <c r="N523" s="64">
        <f t="shared" si="46"/>
        <v>0.11237365193874382</v>
      </c>
      <c r="O523" s="35">
        <f t="shared" si="43"/>
        <v>0.25456410256410256</v>
      </c>
      <c r="P523" s="35">
        <f>IF(AND(Eingabe!$B$31&gt;1,$M523&lt;=C$55),C$56,O523)</f>
        <v>0.25456410256410256</v>
      </c>
      <c r="Q523" s="35">
        <f>IF(AND(Eingabe!$B$31&gt;2,$M523&lt;=D$55),D$56,P523)</f>
        <v>0.25456410256410256</v>
      </c>
      <c r="R523" s="35">
        <f>IF(AND(Eingabe!$B$31&gt;3,$M523&lt;=E$55),E$56,Q523)</f>
        <v>0.25456410256410256</v>
      </c>
      <c r="S523" s="35">
        <f>IF(AND(Eingabe!$B$31&gt;4,$M523&lt;=F$55),F$56,R523)</f>
        <v>0.25456410256410256</v>
      </c>
      <c r="T523" s="35">
        <f>IF(AND(Eingabe!$B$31&gt;5,$M523&lt;=G$55),G$56,S523)</f>
        <v>0.25456410256410256</v>
      </c>
    </row>
    <row r="524" spans="11:20" x14ac:dyDescent="0.25">
      <c r="K524" s="62">
        <v>5150</v>
      </c>
      <c r="L524" s="35">
        <f t="shared" si="44"/>
        <v>5150</v>
      </c>
      <c r="M524" s="64">
        <f t="shared" si="45"/>
        <v>0.58789954337899542</v>
      </c>
      <c r="N524" s="64">
        <f t="shared" si="46"/>
        <v>0.11209757352176675</v>
      </c>
      <c r="O524" s="35">
        <f t="shared" si="43"/>
        <v>0.25456410256410256</v>
      </c>
      <c r="P524" s="35">
        <f>IF(AND(Eingabe!$B$31&gt;1,$M524&lt;=C$55),C$56,O524)</f>
        <v>0.25456410256410256</v>
      </c>
      <c r="Q524" s="35">
        <f>IF(AND(Eingabe!$B$31&gt;2,$M524&lt;=D$55),D$56,P524)</f>
        <v>0.25456410256410256</v>
      </c>
      <c r="R524" s="35">
        <f>IF(AND(Eingabe!$B$31&gt;3,$M524&lt;=E$55),E$56,Q524)</f>
        <v>0.25456410256410256</v>
      </c>
      <c r="S524" s="35">
        <f>IF(AND(Eingabe!$B$31&gt;4,$M524&lt;=F$55),F$56,R524)</f>
        <v>0.25456410256410256</v>
      </c>
      <c r="T524" s="35">
        <f>IF(AND(Eingabe!$B$31&gt;5,$M524&lt;=G$55),G$56,S524)</f>
        <v>0.25456410256410256</v>
      </c>
    </row>
    <row r="525" spans="11:20" x14ac:dyDescent="0.25">
      <c r="K525" s="62">
        <v>5160</v>
      </c>
      <c r="L525" s="35">
        <f t="shared" si="44"/>
        <v>5160</v>
      </c>
      <c r="M525" s="64">
        <f t="shared" si="45"/>
        <v>0.58904109589041098</v>
      </c>
      <c r="N525" s="64">
        <f t="shared" si="46"/>
        <v>0.11182194504081389</v>
      </c>
      <c r="O525" s="35">
        <f t="shared" si="43"/>
        <v>0.25456410256410256</v>
      </c>
      <c r="P525" s="35">
        <f>IF(AND(Eingabe!$B$31&gt;1,$M525&lt;=C$55),C$56,O525)</f>
        <v>0.25456410256410256</v>
      </c>
      <c r="Q525" s="35">
        <f>IF(AND(Eingabe!$B$31&gt;2,$M525&lt;=D$55),D$56,P525)</f>
        <v>0.25456410256410256</v>
      </c>
      <c r="R525" s="35">
        <f>IF(AND(Eingabe!$B$31&gt;3,$M525&lt;=E$55),E$56,Q525)</f>
        <v>0.25456410256410256</v>
      </c>
      <c r="S525" s="35">
        <f>IF(AND(Eingabe!$B$31&gt;4,$M525&lt;=F$55),F$56,R525)</f>
        <v>0.25456410256410256</v>
      </c>
      <c r="T525" s="35">
        <f>IF(AND(Eingabe!$B$31&gt;5,$M525&lt;=G$55),G$56,S525)</f>
        <v>0.25456410256410256</v>
      </c>
    </row>
    <row r="526" spans="11:20" x14ac:dyDescent="0.25">
      <c r="K526" s="62">
        <v>5170</v>
      </c>
      <c r="L526" s="35">
        <f t="shared" si="44"/>
        <v>5170</v>
      </c>
      <c r="M526" s="64">
        <f t="shared" si="45"/>
        <v>0.59018264840182644</v>
      </c>
      <c r="N526" s="64">
        <f t="shared" si="46"/>
        <v>0.1115467648927656</v>
      </c>
      <c r="O526" s="35">
        <f t="shared" si="43"/>
        <v>0.25456410256410256</v>
      </c>
      <c r="P526" s="35">
        <f>IF(AND(Eingabe!$B$31&gt;1,$M526&lt;=C$55),C$56,O526)</f>
        <v>0.25456410256410256</v>
      </c>
      <c r="Q526" s="35">
        <f>IF(AND(Eingabe!$B$31&gt;2,$M526&lt;=D$55),D$56,P526)</f>
        <v>0.25456410256410256</v>
      </c>
      <c r="R526" s="35">
        <f>IF(AND(Eingabe!$B$31&gt;3,$M526&lt;=E$55),E$56,Q526)</f>
        <v>0.25456410256410256</v>
      </c>
      <c r="S526" s="35">
        <f>IF(AND(Eingabe!$B$31&gt;4,$M526&lt;=F$55),F$56,R526)</f>
        <v>0.25456410256410256</v>
      </c>
      <c r="T526" s="35">
        <f>IF(AND(Eingabe!$B$31&gt;5,$M526&lt;=G$55),G$56,S526)</f>
        <v>0.25456410256410256</v>
      </c>
    </row>
    <row r="527" spans="11:20" x14ac:dyDescent="0.25">
      <c r="K527" s="62">
        <v>5180</v>
      </c>
      <c r="L527" s="35">
        <f t="shared" si="44"/>
        <v>5180</v>
      </c>
      <c r="M527" s="64">
        <f t="shared" si="45"/>
        <v>0.591324200913242</v>
      </c>
      <c r="N527" s="64">
        <f t="shared" si="46"/>
        <v>0.11127203148330111</v>
      </c>
      <c r="O527" s="35">
        <f t="shared" si="43"/>
        <v>0.25456410256410256</v>
      </c>
      <c r="P527" s="35">
        <f>IF(AND(Eingabe!$B$31&gt;1,$M527&lt;=C$55),C$56,O527)</f>
        <v>0.25456410256410256</v>
      </c>
      <c r="Q527" s="35">
        <f>IF(AND(Eingabe!$B$31&gt;2,$M527&lt;=D$55),D$56,P527)</f>
        <v>0.25456410256410256</v>
      </c>
      <c r="R527" s="35">
        <f>IF(AND(Eingabe!$B$31&gt;3,$M527&lt;=E$55),E$56,Q527)</f>
        <v>0.25456410256410256</v>
      </c>
      <c r="S527" s="35">
        <f>IF(AND(Eingabe!$B$31&gt;4,$M527&lt;=F$55),F$56,R527)</f>
        <v>0.25456410256410256</v>
      </c>
      <c r="T527" s="35">
        <f>IF(AND(Eingabe!$B$31&gt;5,$M527&lt;=G$55),G$56,S527)</f>
        <v>0.25456410256410256</v>
      </c>
    </row>
    <row r="528" spans="11:20" x14ac:dyDescent="0.25">
      <c r="K528" s="62">
        <v>5190</v>
      </c>
      <c r="L528" s="35">
        <f t="shared" si="44"/>
        <v>5190</v>
      </c>
      <c r="M528" s="64">
        <f t="shared" si="45"/>
        <v>0.59246575342465757</v>
      </c>
      <c r="N528" s="64">
        <f t="shared" si="46"/>
        <v>0.11099774322683387</v>
      </c>
      <c r="O528" s="35">
        <f t="shared" si="43"/>
        <v>0.25456410256410256</v>
      </c>
      <c r="P528" s="35">
        <f>IF(AND(Eingabe!$B$31&gt;1,$M528&lt;=C$55),C$56,O528)</f>
        <v>0.25456410256410256</v>
      </c>
      <c r="Q528" s="35">
        <f>IF(AND(Eingabe!$B$31&gt;2,$M528&lt;=D$55),D$56,P528)</f>
        <v>0.25456410256410256</v>
      </c>
      <c r="R528" s="35">
        <f>IF(AND(Eingabe!$B$31&gt;3,$M528&lt;=E$55),E$56,Q528)</f>
        <v>0.25456410256410256</v>
      </c>
      <c r="S528" s="35">
        <f>IF(AND(Eingabe!$B$31&gt;4,$M528&lt;=F$55),F$56,R528)</f>
        <v>0.25456410256410256</v>
      </c>
      <c r="T528" s="35">
        <f>IF(AND(Eingabe!$B$31&gt;5,$M528&lt;=G$55),G$56,S528)</f>
        <v>0.25456410256410256</v>
      </c>
    </row>
    <row r="529" spans="11:20" x14ac:dyDescent="0.25">
      <c r="K529" s="62">
        <v>5200</v>
      </c>
      <c r="L529" s="35">
        <f t="shared" si="44"/>
        <v>5200</v>
      </c>
      <c r="M529" s="64">
        <f t="shared" si="45"/>
        <v>0.59360730593607303</v>
      </c>
      <c r="N529" s="64">
        <f t="shared" si="46"/>
        <v>0.1107238985464466</v>
      </c>
      <c r="O529" s="35">
        <f t="shared" si="43"/>
        <v>0.25456410256410256</v>
      </c>
      <c r="P529" s="35">
        <f>IF(AND(Eingabe!$B$31&gt;1,$M529&lt;=C$55),C$56,O529)</f>
        <v>0.25456410256410256</v>
      </c>
      <c r="Q529" s="35">
        <f>IF(AND(Eingabe!$B$31&gt;2,$M529&lt;=D$55),D$56,P529)</f>
        <v>0.25456410256410256</v>
      </c>
      <c r="R529" s="35">
        <f>IF(AND(Eingabe!$B$31&gt;3,$M529&lt;=E$55),E$56,Q529)</f>
        <v>0.25456410256410256</v>
      </c>
      <c r="S529" s="35">
        <f>IF(AND(Eingabe!$B$31&gt;4,$M529&lt;=F$55),F$56,R529)</f>
        <v>0.25456410256410256</v>
      </c>
      <c r="T529" s="35">
        <f>IF(AND(Eingabe!$B$31&gt;5,$M529&lt;=G$55),G$56,S529)</f>
        <v>0.25456410256410256</v>
      </c>
    </row>
    <row r="530" spans="11:20" x14ac:dyDescent="0.25">
      <c r="K530" s="62">
        <v>5210</v>
      </c>
      <c r="L530" s="35">
        <f t="shared" si="44"/>
        <v>5210</v>
      </c>
      <c r="M530" s="64">
        <f t="shared" si="45"/>
        <v>0.59474885844748859</v>
      </c>
      <c r="N530" s="64">
        <f t="shared" si="46"/>
        <v>0.11045049587382749</v>
      </c>
      <c r="O530" s="35">
        <f t="shared" si="43"/>
        <v>0.25456410256410256</v>
      </c>
      <c r="P530" s="35">
        <f>IF(AND(Eingabe!$B$31&gt;1,$M530&lt;=C$55),C$56,O530)</f>
        <v>0.25456410256410256</v>
      </c>
      <c r="Q530" s="35">
        <f>IF(AND(Eingabe!$B$31&gt;2,$M530&lt;=D$55),D$56,P530)</f>
        <v>0.25456410256410256</v>
      </c>
      <c r="R530" s="35">
        <f>IF(AND(Eingabe!$B$31&gt;3,$M530&lt;=E$55),E$56,Q530)</f>
        <v>0.25456410256410256</v>
      </c>
      <c r="S530" s="35">
        <f>IF(AND(Eingabe!$B$31&gt;4,$M530&lt;=F$55),F$56,R530)</f>
        <v>0.25456410256410256</v>
      </c>
      <c r="T530" s="35">
        <f>IF(AND(Eingabe!$B$31&gt;5,$M530&lt;=G$55),G$56,S530)</f>
        <v>0.25456410256410256</v>
      </c>
    </row>
    <row r="531" spans="11:20" x14ac:dyDescent="0.25">
      <c r="K531" s="62">
        <v>5220</v>
      </c>
      <c r="L531" s="35">
        <f t="shared" si="44"/>
        <v>5220</v>
      </c>
      <c r="M531" s="64">
        <f t="shared" si="45"/>
        <v>0.59589041095890416</v>
      </c>
      <c r="N531" s="64">
        <f t="shared" si="46"/>
        <v>0.11017753364920679</v>
      </c>
      <c r="O531" s="35">
        <f t="shared" si="43"/>
        <v>0.25456410256410256</v>
      </c>
      <c r="P531" s="35">
        <f>IF(AND(Eingabe!$B$31&gt;1,$M531&lt;=C$55),C$56,O531)</f>
        <v>0.25456410256410256</v>
      </c>
      <c r="Q531" s="35">
        <f>IF(AND(Eingabe!$B$31&gt;2,$M531&lt;=D$55),D$56,P531)</f>
        <v>0.25456410256410256</v>
      </c>
      <c r="R531" s="35">
        <f>IF(AND(Eingabe!$B$31&gt;3,$M531&lt;=E$55),E$56,Q531)</f>
        <v>0.25456410256410256</v>
      </c>
      <c r="S531" s="35">
        <f>IF(AND(Eingabe!$B$31&gt;4,$M531&lt;=F$55),F$56,R531)</f>
        <v>0.25456410256410256</v>
      </c>
      <c r="T531" s="35">
        <f>IF(AND(Eingabe!$B$31&gt;5,$M531&lt;=G$55),G$56,S531)</f>
        <v>0.25456410256410256</v>
      </c>
    </row>
    <row r="532" spans="11:20" x14ac:dyDescent="0.25">
      <c r="K532" s="62">
        <v>5230</v>
      </c>
      <c r="L532" s="35">
        <f t="shared" si="44"/>
        <v>5230</v>
      </c>
      <c r="M532" s="64">
        <f t="shared" si="45"/>
        <v>0.59703196347031962</v>
      </c>
      <c r="N532" s="64">
        <f t="shared" si="46"/>
        <v>0.10990501032129418</v>
      </c>
      <c r="O532" s="35">
        <f t="shared" si="43"/>
        <v>0.25456410256410256</v>
      </c>
      <c r="P532" s="35">
        <f>IF(AND(Eingabe!$B$31&gt;1,$M532&lt;=C$55),C$56,O532)</f>
        <v>0.25456410256410256</v>
      </c>
      <c r="Q532" s="35">
        <f>IF(AND(Eingabe!$B$31&gt;2,$M532&lt;=D$55),D$56,P532)</f>
        <v>0.25456410256410256</v>
      </c>
      <c r="R532" s="35">
        <f>IF(AND(Eingabe!$B$31&gt;3,$M532&lt;=E$55),E$56,Q532)</f>
        <v>0.25456410256410256</v>
      </c>
      <c r="S532" s="35">
        <f>IF(AND(Eingabe!$B$31&gt;4,$M532&lt;=F$55),F$56,R532)</f>
        <v>0.25456410256410256</v>
      </c>
      <c r="T532" s="35">
        <f>IF(AND(Eingabe!$B$31&gt;5,$M532&lt;=G$55),G$56,S532)</f>
        <v>0.25456410256410256</v>
      </c>
    </row>
    <row r="533" spans="11:20" x14ac:dyDescent="0.25">
      <c r="K533" s="62">
        <v>5240</v>
      </c>
      <c r="L533" s="35">
        <f t="shared" si="44"/>
        <v>5240</v>
      </c>
      <c r="M533" s="64">
        <f t="shared" si="45"/>
        <v>0.59817351598173518</v>
      </c>
      <c r="N533" s="64">
        <f t="shared" si="46"/>
        <v>0.1096329243472165</v>
      </c>
      <c r="O533" s="35">
        <f t="shared" si="43"/>
        <v>0.25456410256410256</v>
      </c>
      <c r="P533" s="35">
        <f>IF(AND(Eingabe!$B$31&gt;1,$M533&lt;=C$55),C$56,O533)</f>
        <v>0.25456410256410256</v>
      </c>
      <c r="Q533" s="35">
        <f>IF(AND(Eingabe!$B$31&gt;2,$M533&lt;=D$55),D$56,P533)</f>
        <v>0.25456410256410256</v>
      </c>
      <c r="R533" s="35">
        <f>IF(AND(Eingabe!$B$31&gt;3,$M533&lt;=E$55),E$56,Q533)</f>
        <v>0.25456410256410256</v>
      </c>
      <c r="S533" s="35">
        <f>IF(AND(Eingabe!$B$31&gt;4,$M533&lt;=F$55),F$56,R533)</f>
        <v>0.25456410256410256</v>
      </c>
      <c r="T533" s="35">
        <f>IF(AND(Eingabe!$B$31&gt;5,$M533&lt;=G$55),G$56,S533)</f>
        <v>0.25456410256410256</v>
      </c>
    </row>
    <row r="534" spans="11:20" x14ac:dyDescent="0.25">
      <c r="K534" s="62">
        <v>5250</v>
      </c>
      <c r="L534" s="35">
        <f t="shared" si="44"/>
        <v>5250</v>
      </c>
      <c r="M534" s="64">
        <f t="shared" si="45"/>
        <v>0.59931506849315064</v>
      </c>
      <c r="N534" s="64">
        <f t="shared" si="46"/>
        <v>0.10936127419245545</v>
      </c>
      <c r="O534" s="35">
        <f t="shared" si="43"/>
        <v>0.25456410256410256</v>
      </c>
      <c r="P534" s="35">
        <f>IF(AND(Eingabe!$B$31&gt;1,$M534&lt;=C$55),C$56,O534)</f>
        <v>0.25456410256410256</v>
      </c>
      <c r="Q534" s="35">
        <f>IF(AND(Eingabe!$B$31&gt;2,$M534&lt;=D$55),D$56,P534)</f>
        <v>0.25456410256410256</v>
      </c>
      <c r="R534" s="35">
        <f>IF(AND(Eingabe!$B$31&gt;3,$M534&lt;=E$55),E$56,Q534)</f>
        <v>0.25456410256410256</v>
      </c>
      <c r="S534" s="35">
        <f>IF(AND(Eingabe!$B$31&gt;4,$M534&lt;=F$55),F$56,R534)</f>
        <v>0.25456410256410256</v>
      </c>
      <c r="T534" s="35">
        <f>IF(AND(Eingabe!$B$31&gt;5,$M534&lt;=G$55),G$56,S534)</f>
        <v>0.25456410256410256</v>
      </c>
    </row>
    <row r="535" spans="11:20" x14ac:dyDescent="0.25">
      <c r="K535" s="62">
        <v>5260</v>
      </c>
      <c r="L535" s="35">
        <f t="shared" si="44"/>
        <v>5260</v>
      </c>
      <c r="M535" s="64">
        <f t="shared" si="45"/>
        <v>0.6004566210045662</v>
      </c>
      <c r="N535" s="64">
        <f t="shared" si="46"/>
        <v>0.109090058330788</v>
      </c>
      <c r="O535" s="35">
        <f t="shared" si="43"/>
        <v>0.25456410256410256</v>
      </c>
      <c r="P535" s="35">
        <f>IF(AND(Eingabe!$B$31&gt;1,$M535&lt;=C$55),C$56,O535)</f>
        <v>0.25456410256410256</v>
      </c>
      <c r="Q535" s="35">
        <f>IF(AND(Eingabe!$B$31&gt;2,$M535&lt;=D$55),D$56,P535)</f>
        <v>0.25456410256410256</v>
      </c>
      <c r="R535" s="35">
        <f>IF(AND(Eingabe!$B$31&gt;3,$M535&lt;=E$55),E$56,Q535)</f>
        <v>0.25456410256410256</v>
      </c>
      <c r="S535" s="35">
        <f>IF(AND(Eingabe!$B$31&gt;4,$M535&lt;=F$55),F$56,R535)</f>
        <v>0.25456410256410256</v>
      </c>
      <c r="T535" s="35">
        <f>IF(AND(Eingabe!$B$31&gt;5,$M535&lt;=G$55),G$56,S535)</f>
        <v>0.25456410256410256</v>
      </c>
    </row>
    <row r="536" spans="11:20" x14ac:dyDescent="0.25">
      <c r="K536" s="62">
        <v>5270</v>
      </c>
      <c r="L536" s="35">
        <f t="shared" si="44"/>
        <v>5270</v>
      </c>
      <c r="M536" s="64">
        <f t="shared" si="45"/>
        <v>0.60159817351598177</v>
      </c>
      <c r="N536" s="64">
        <f t="shared" si="46"/>
        <v>0.10881927524422419</v>
      </c>
      <c r="O536" s="35">
        <f t="shared" si="43"/>
        <v>0.25456410256410256</v>
      </c>
      <c r="P536" s="35">
        <f>IF(AND(Eingabe!$B$31&gt;1,$M536&lt;=C$55),C$56,O536)</f>
        <v>0.25456410256410256</v>
      </c>
      <c r="Q536" s="35">
        <f>IF(AND(Eingabe!$B$31&gt;2,$M536&lt;=D$55),D$56,P536)</f>
        <v>0.25456410256410256</v>
      </c>
      <c r="R536" s="35">
        <f>IF(AND(Eingabe!$B$31&gt;3,$M536&lt;=E$55),E$56,Q536)</f>
        <v>0.25456410256410256</v>
      </c>
      <c r="S536" s="35">
        <f>IF(AND(Eingabe!$B$31&gt;4,$M536&lt;=F$55),F$56,R536)</f>
        <v>0.25456410256410256</v>
      </c>
      <c r="T536" s="35">
        <f>IF(AND(Eingabe!$B$31&gt;5,$M536&lt;=G$55),G$56,S536)</f>
        <v>0.25456410256410256</v>
      </c>
    </row>
    <row r="537" spans="11:20" x14ac:dyDescent="0.25">
      <c r="K537" s="62">
        <v>5280</v>
      </c>
      <c r="L537" s="35">
        <f t="shared" si="44"/>
        <v>5280</v>
      </c>
      <c r="M537" s="64">
        <f t="shared" si="45"/>
        <v>0.60273972602739723</v>
      </c>
      <c r="N537" s="64">
        <f t="shared" si="46"/>
        <v>0.10854892342294853</v>
      </c>
      <c r="O537" s="35">
        <f t="shared" si="43"/>
        <v>0.25456410256410256</v>
      </c>
      <c r="P537" s="35">
        <f>IF(AND(Eingabe!$B$31&gt;1,$M537&lt;=C$55),C$56,O537)</f>
        <v>0.25456410256410256</v>
      </c>
      <c r="Q537" s="35">
        <f>IF(AND(Eingabe!$B$31&gt;2,$M537&lt;=D$55),D$56,P537)</f>
        <v>0.25456410256410256</v>
      </c>
      <c r="R537" s="35">
        <f>IF(AND(Eingabe!$B$31&gt;3,$M537&lt;=E$55),E$56,Q537)</f>
        <v>0.25456410256410256</v>
      </c>
      <c r="S537" s="35">
        <f>IF(AND(Eingabe!$B$31&gt;4,$M537&lt;=F$55),F$56,R537)</f>
        <v>0.25456410256410256</v>
      </c>
      <c r="T537" s="35">
        <f>IF(AND(Eingabe!$B$31&gt;5,$M537&lt;=G$55),G$56,S537)</f>
        <v>0.25456410256410256</v>
      </c>
    </row>
    <row r="538" spans="11:20" x14ac:dyDescent="0.25">
      <c r="K538" s="62">
        <v>5290</v>
      </c>
      <c r="L538" s="35">
        <f t="shared" si="44"/>
        <v>5290</v>
      </c>
      <c r="M538" s="64">
        <f t="shared" si="45"/>
        <v>0.60388127853881279</v>
      </c>
      <c r="N538" s="64">
        <f t="shared" si="46"/>
        <v>0.10827900136525992</v>
      </c>
      <c r="O538" s="35">
        <f t="shared" si="43"/>
        <v>0.25456410256410256</v>
      </c>
      <c r="P538" s="35">
        <f>IF(AND(Eingabe!$B$31&gt;1,$M538&lt;=C$55),C$56,O538)</f>
        <v>0.25456410256410256</v>
      </c>
      <c r="Q538" s="35">
        <f>IF(AND(Eingabe!$B$31&gt;2,$M538&lt;=D$55),D$56,P538)</f>
        <v>0.25456410256410256</v>
      </c>
      <c r="R538" s="35">
        <f>IF(AND(Eingabe!$B$31&gt;3,$M538&lt;=E$55),E$56,Q538)</f>
        <v>0.25456410256410256</v>
      </c>
      <c r="S538" s="35">
        <f>IF(AND(Eingabe!$B$31&gt;4,$M538&lt;=F$55),F$56,R538)</f>
        <v>0.25456410256410256</v>
      </c>
      <c r="T538" s="35">
        <f>IF(AND(Eingabe!$B$31&gt;5,$M538&lt;=G$55),G$56,S538)</f>
        <v>0.25456410256410256</v>
      </c>
    </row>
    <row r="539" spans="11:20" x14ac:dyDescent="0.25">
      <c r="K539" s="62">
        <v>5300</v>
      </c>
      <c r="L539" s="35">
        <f t="shared" si="44"/>
        <v>5300</v>
      </c>
      <c r="M539" s="64">
        <f t="shared" si="45"/>
        <v>0.60502283105022836</v>
      </c>
      <c r="N539" s="64">
        <f t="shared" si="46"/>
        <v>0.10800950757751293</v>
      </c>
      <c r="O539" s="35">
        <f t="shared" si="43"/>
        <v>0.25456410256410256</v>
      </c>
      <c r="P539" s="35">
        <f>IF(AND(Eingabe!$B$31&gt;1,$M539&lt;=C$55),C$56,O539)</f>
        <v>0.25456410256410256</v>
      </c>
      <c r="Q539" s="35">
        <f>IF(AND(Eingabe!$B$31&gt;2,$M539&lt;=D$55),D$56,P539)</f>
        <v>0.25456410256410256</v>
      </c>
      <c r="R539" s="35">
        <f>IF(AND(Eingabe!$B$31&gt;3,$M539&lt;=E$55),E$56,Q539)</f>
        <v>0.25456410256410256</v>
      </c>
      <c r="S539" s="35">
        <f>IF(AND(Eingabe!$B$31&gt;4,$M539&lt;=F$55),F$56,R539)</f>
        <v>0.25456410256410256</v>
      </c>
      <c r="T539" s="35">
        <f>IF(AND(Eingabe!$B$31&gt;5,$M539&lt;=G$55),G$56,S539)</f>
        <v>0.25456410256410256</v>
      </c>
    </row>
    <row r="540" spans="11:20" x14ac:dyDescent="0.25">
      <c r="K540" s="62">
        <v>5310</v>
      </c>
      <c r="L540" s="35">
        <f t="shared" si="44"/>
        <v>5310</v>
      </c>
      <c r="M540" s="64">
        <f t="shared" si="45"/>
        <v>0.60616438356164382</v>
      </c>
      <c r="N540" s="64">
        <f t="shared" si="46"/>
        <v>0.1077404405740594</v>
      </c>
      <c r="O540" s="35">
        <f t="shared" si="43"/>
        <v>0.25456410256410256</v>
      </c>
      <c r="P540" s="35">
        <f>IF(AND(Eingabe!$B$31&gt;1,$M540&lt;=C$55),C$56,O540)</f>
        <v>0.25456410256410256</v>
      </c>
      <c r="Q540" s="35">
        <f>IF(AND(Eingabe!$B$31&gt;2,$M540&lt;=D$55),D$56,P540)</f>
        <v>0.25456410256410256</v>
      </c>
      <c r="R540" s="35">
        <f>IF(AND(Eingabe!$B$31&gt;3,$M540&lt;=E$55),E$56,Q540)</f>
        <v>0.25456410256410256</v>
      </c>
      <c r="S540" s="35">
        <f>IF(AND(Eingabe!$B$31&gt;4,$M540&lt;=F$55),F$56,R540)</f>
        <v>0.25456410256410256</v>
      </c>
      <c r="T540" s="35">
        <f>IF(AND(Eingabe!$B$31&gt;5,$M540&lt;=G$55),G$56,S540)</f>
        <v>0.25456410256410256</v>
      </c>
    </row>
    <row r="541" spans="11:20" x14ac:dyDescent="0.25">
      <c r="K541" s="62">
        <v>5320</v>
      </c>
      <c r="L541" s="35">
        <f t="shared" si="44"/>
        <v>5320</v>
      </c>
      <c r="M541" s="64">
        <f t="shared" si="45"/>
        <v>0.60730593607305938</v>
      </c>
      <c r="N541" s="64">
        <f t="shared" si="46"/>
        <v>0.10747179887719072</v>
      </c>
      <c r="O541" s="35">
        <f t="shared" si="43"/>
        <v>0.25456410256410256</v>
      </c>
      <c r="P541" s="35">
        <f>IF(AND(Eingabe!$B$31&gt;1,$M541&lt;=C$55),C$56,O541)</f>
        <v>0.25456410256410256</v>
      </c>
      <c r="Q541" s="35">
        <f>IF(AND(Eingabe!$B$31&gt;2,$M541&lt;=D$55),D$56,P541)</f>
        <v>0.25456410256410256</v>
      </c>
      <c r="R541" s="35">
        <f>IF(AND(Eingabe!$B$31&gt;3,$M541&lt;=E$55),E$56,Q541)</f>
        <v>0.25456410256410256</v>
      </c>
      <c r="S541" s="35">
        <f>IF(AND(Eingabe!$B$31&gt;4,$M541&lt;=F$55),F$56,R541)</f>
        <v>0.25456410256410256</v>
      </c>
      <c r="T541" s="35">
        <f>IF(AND(Eingabe!$B$31&gt;5,$M541&lt;=G$55),G$56,S541)</f>
        <v>0.25456410256410256</v>
      </c>
    </row>
    <row r="542" spans="11:20" x14ac:dyDescent="0.25">
      <c r="K542" s="62">
        <v>5330</v>
      </c>
      <c r="L542" s="35">
        <f t="shared" si="44"/>
        <v>5330</v>
      </c>
      <c r="M542" s="64">
        <f t="shared" si="45"/>
        <v>0.60844748858447484</v>
      </c>
      <c r="N542" s="64">
        <f t="shared" si="46"/>
        <v>0.10720358101708083</v>
      </c>
      <c r="O542" s="35">
        <f t="shared" si="43"/>
        <v>0.25456410256410256</v>
      </c>
      <c r="P542" s="35">
        <f>IF(AND(Eingabe!$B$31&gt;1,$M542&lt;=C$55),C$56,O542)</f>
        <v>0.25456410256410256</v>
      </c>
      <c r="Q542" s="35">
        <f>IF(AND(Eingabe!$B$31&gt;2,$M542&lt;=D$55),D$56,P542)</f>
        <v>0.25456410256410256</v>
      </c>
      <c r="R542" s="35">
        <f>IF(AND(Eingabe!$B$31&gt;3,$M542&lt;=E$55),E$56,Q542)</f>
        <v>0.25456410256410256</v>
      </c>
      <c r="S542" s="35">
        <f>IF(AND(Eingabe!$B$31&gt;4,$M542&lt;=F$55),F$56,R542)</f>
        <v>0.25456410256410256</v>
      </c>
      <c r="T542" s="35">
        <f>IF(AND(Eingabe!$B$31&gt;5,$M542&lt;=G$55),G$56,S542)</f>
        <v>0.25456410256410256</v>
      </c>
    </row>
    <row r="543" spans="11:20" x14ac:dyDescent="0.25">
      <c r="K543" s="62">
        <v>5340</v>
      </c>
      <c r="L543" s="35">
        <f t="shared" si="44"/>
        <v>5340</v>
      </c>
      <c r="M543" s="64">
        <f t="shared" si="45"/>
        <v>0.6095890410958904</v>
      </c>
      <c r="N543" s="64">
        <f t="shared" si="46"/>
        <v>0.10693578553172889</v>
      </c>
      <c r="O543" s="35">
        <f t="shared" si="43"/>
        <v>0.25456410256410256</v>
      </c>
      <c r="P543" s="35">
        <f>IF(AND(Eingabe!$B$31&gt;1,$M543&lt;=C$55),C$56,O543)</f>
        <v>0.25456410256410256</v>
      </c>
      <c r="Q543" s="35">
        <f>IF(AND(Eingabe!$B$31&gt;2,$M543&lt;=D$55),D$56,P543)</f>
        <v>0.25456410256410256</v>
      </c>
      <c r="R543" s="35">
        <f>IF(AND(Eingabe!$B$31&gt;3,$M543&lt;=E$55),E$56,Q543)</f>
        <v>0.25456410256410256</v>
      </c>
      <c r="S543" s="35">
        <f>IF(AND(Eingabe!$B$31&gt;4,$M543&lt;=F$55),F$56,R543)</f>
        <v>0.25456410256410256</v>
      </c>
      <c r="T543" s="35">
        <f>IF(AND(Eingabe!$B$31&gt;5,$M543&lt;=G$55),G$56,S543)</f>
        <v>0.25456410256410256</v>
      </c>
    </row>
    <row r="544" spans="11:20" x14ac:dyDescent="0.25">
      <c r="K544" s="62">
        <v>5350</v>
      </c>
      <c r="L544" s="35">
        <f t="shared" si="44"/>
        <v>5350</v>
      </c>
      <c r="M544" s="64">
        <f t="shared" si="45"/>
        <v>0.61073059360730597</v>
      </c>
      <c r="N544" s="64">
        <f t="shared" si="46"/>
        <v>0.10666841096690372</v>
      </c>
      <c r="O544" s="35">
        <f t="shared" si="43"/>
        <v>0.25456410256410256</v>
      </c>
      <c r="P544" s="35">
        <f>IF(AND(Eingabe!$B$31&gt;1,$M544&lt;=C$55),C$56,O544)</f>
        <v>0.25456410256410256</v>
      </c>
      <c r="Q544" s="35">
        <f>IF(AND(Eingabe!$B$31&gt;2,$M544&lt;=D$55),D$56,P544)</f>
        <v>0.25456410256410256</v>
      </c>
      <c r="R544" s="35">
        <f>IF(AND(Eingabe!$B$31&gt;3,$M544&lt;=E$55),E$56,Q544)</f>
        <v>0.25456410256410256</v>
      </c>
      <c r="S544" s="35">
        <f>IF(AND(Eingabe!$B$31&gt;4,$M544&lt;=F$55),F$56,R544)</f>
        <v>0.25456410256410256</v>
      </c>
      <c r="T544" s="35">
        <f>IF(AND(Eingabe!$B$31&gt;5,$M544&lt;=G$55),G$56,S544)</f>
        <v>0.25456410256410256</v>
      </c>
    </row>
    <row r="545" spans="11:20" x14ac:dyDescent="0.25">
      <c r="K545" s="62">
        <v>5360</v>
      </c>
      <c r="L545" s="35">
        <f t="shared" si="44"/>
        <v>5360</v>
      </c>
      <c r="M545" s="64">
        <f t="shared" si="45"/>
        <v>0.61187214611872143</v>
      </c>
      <c r="N545" s="64">
        <f t="shared" si="46"/>
        <v>0.10640145587608763</v>
      </c>
      <c r="O545" s="35">
        <f t="shared" si="43"/>
        <v>0.25456410256410256</v>
      </c>
      <c r="P545" s="35">
        <f>IF(AND(Eingabe!$B$31&gt;1,$M545&lt;=C$55),C$56,O545)</f>
        <v>0.25456410256410256</v>
      </c>
      <c r="Q545" s="35">
        <f>IF(AND(Eingabe!$B$31&gt;2,$M545&lt;=D$55),D$56,P545)</f>
        <v>0.25456410256410256</v>
      </c>
      <c r="R545" s="35">
        <f>IF(AND(Eingabe!$B$31&gt;3,$M545&lt;=E$55),E$56,Q545)</f>
        <v>0.25456410256410256</v>
      </c>
      <c r="S545" s="35">
        <f>IF(AND(Eingabe!$B$31&gt;4,$M545&lt;=F$55),F$56,R545)</f>
        <v>0.25456410256410256</v>
      </c>
      <c r="T545" s="35">
        <f>IF(AND(Eingabe!$B$31&gt;5,$M545&lt;=G$55),G$56,S545)</f>
        <v>0.25456410256410256</v>
      </c>
    </row>
    <row r="546" spans="11:20" x14ac:dyDescent="0.25">
      <c r="K546" s="62">
        <v>5370</v>
      </c>
      <c r="L546" s="35">
        <f t="shared" si="44"/>
        <v>5370</v>
      </c>
      <c r="M546" s="64">
        <f t="shared" si="45"/>
        <v>0.61301369863013699</v>
      </c>
      <c r="N546" s="64">
        <f t="shared" si="46"/>
        <v>0.10613491882042114</v>
      </c>
      <c r="O546" s="35">
        <f t="shared" si="43"/>
        <v>0.25456410256410256</v>
      </c>
      <c r="P546" s="35">
        <f>IF(AND(Eingabe!$B$31&gt;1,$M546&lt;=C$55),C$56,O546)</f>
        <v>0.25456410256410256</v>
      </c>
      <c r="Q546" s="35">
        <f>IF(AND(Eingabe!$B$31&gt;2,$M546&lt;=D$55),D$56,P546)</f>
        <v>0.25456410256410256</v>
      </c>
      <c r="R546" s="35">
        <f>IF(AND(Eingabe!$B$31&gt;3,$M546&lt;=E$55),E$56,Q546)</f>
        <v>0.25456410256410256</v>
      </c>
      <c r="S546" s="35">
        <f>IF(AND(Eingabe!$B$31&gt;4,$M546&lt;=F$55),F$56,R546)</f>
        <v>0.25456410256410256</v>
      </c>
      <c r="T546" s="35">
        <f>IF(AND(Eingabe!$B$31&gt;5,$M546&lt;=G$55),G$56,S546)</f>
        <v>0.25456410256410256</v>
      </c>
    </row>
    <row r="547" spans="11:20" x14ac:dyDescent="0.25">
      <c r="K547" s="62">
        <v>5380</v>
      </c>
      <c r="L547" s="35">
        <f t="shared" si="44"/>
        <v>5380</v>
      </c>
      <c r="M547" s="64">
        <f t="shared" si="45"/>
        <v>0.61415525114155256</v>
      </c>
      <c r="N547" s="64">
        <f t="shared" si="46"/>
        <v>0.10586879836864882</v>
      </c>
      <c r="O547" s="35">
        <f t="shared" si="43"/>
        <v>0.25456410256410256</v>
      </c>
      <c r="P547" s="35">
        <f>IF(AND(Eingabe!$B$31&gt;1,$M547&lt;=C$55),C$56,O547)</f>
        <v>0.25456410256410256</v>
      </c>
      <c r="Q547" s="35">
        <f>IF(AND(Eingabe!$B$31&gt;2,$M547&lt;=D$55),D$56,P547)</f>
        <v>0.25456410256410256</v>
      </c>
      <c r="R547" s="35">
        <f>IF(AND(Eingabe!$B$31&gt;3,$M547&lt;=E$55),E$56,Q547)</f>
        <v>0.25456410256410256</v>
      </c>
      <c r="S547" s="35">
        <f>IF(AND(Eingabe!$B$31&gt;4,$M547&lt;=F$55),F$56,R547)</f>
        <v>0.25456410256410256</v>
      </c>
      <c r="T547" s="35">
        <f>IF(AND(Eingabe!$B$31&gt;5,$M547&lt;=G$55),G$56,S547)</f>
        <v>0.25456410256410256</v>
      </c>
    </row>
    <row r="548" spans="11:20" x14ac:dyDescent="0.25">
      <c r="K548" s="62">
        <v>5390</v>
      </c>
      <c r="L548" s="35">
        <f t="shared" si="44"/>
        <v>5390</v>
      </c>
      <c r="M548" s="64">
        <f t="shared" si="45"/>
        <v>0.61529680365296802</v>
      </c>
      <c r="N548" s="64">
        <f t="shared" si="46"/>
        <v>0.10560309309706439</v>
      </c>
      <c r="O548" s="35">
        <f t="shared" si="43"/>
        <v>0.25456410256410256</v>
      </c>
      <c r="P548" s="35">
        <f>IF(AND(Eingabe!$B$31&gt;1,$M548&lt;=C$55),C$56,O548)</f>
        <v>0.25456410256410256</v>
      </c>
      <c r="Q548" s="35">
        <f>IF(AND(Eingabe!$B$31&gt;2,$M548&lt;=D$55),D$56,P548)</f>
        <v>0.25456410256410256</v>
      </c>
      <c r="R548" s="35">
        <f>IF(AND(Eingabe!$B$31&gt;3,$M548&lt;=E$55),E$56,Q548)</f>
        <v>0.25456410256410256</v>
      </c>
      <c r="S548" s="35">
        <f>IF(AND(Eingabe!$B$31&gt;4,$M548&lt;=F$55),F$56,R548)</f>
        <v>0.25456410256410256</v>
      </c>
      <c r="T548" s="35">
        <f>IF(AND(Eingabe!$B$31&gt;5,$M548&lt;=G$55),G$56,S548)</f>
        <v>0.25456410256410256</v>
      </c>
    </row>
    <row r="549" spans="11:20" x14ac:dyDescent="0.25">
      <c r="K549" s="62">
        <v>5400</v>
      </c>
      <c r="L549" s="35">
        <f t="shared" si="44"/>
        <v>5400</v>
      </c>
      <c r="M549" s="64">
        <f t="shared" si="45"/>
        <v>0.61643835616438358</v>
      </c>
      <c r="N549" s="64">
        <f t="shared" si="46"/>
        <v>0.10533780158945727</v>
      </c>
      <c r="O549" s="35">
        <f t="shared" si="43"/>
        <v>0.25456410256410256</v>
      </c>
      <c r="P549" s="35">
        <f>IF(AND(Eingabe!$B$31&gt;1,$M549&lt;=C$55),C$56,O549)</f>
        <v>0.25456410256410256</v>
      </c>
      <c r="Q549" s="35">
        <f>IF(AND(Eingabe!$B$31&gt;2,$M549&lt;=D$55),D$56,P549)</f>
        <v>0.25456410256410256</v>
      </c>
      <c r="R549" s="35">
        <f>IF(AND(Eingabe!$B$31&gt;3,$M549&lt;=E$55),E$56,Q549)</f>
        <v>0.25456410256410256</v>
      </c>
      <c r="S549" s="35">
        <f>IF(AND(Eingabe!$B$31&gt;4,$M549&lt;=F$55),F$56,R549)</f>
        <v>0.25456410256410256</v>
      </c>
      <c r="T549" s="35">
        <f>IF(AND(Eingabe!$B$31&gt;5,$M549&lt;=G$55),G$56,S549)</f>
        <v>0.25456410256410256</v>
      </c>
    </row>
    <row r="550" spans="11:20" x14ac:dyDescent="0.25">
      <c r="K550" s="62">
        <v>5410</v>
      </c>
      <c r="L550" s="35">
        <f t="shared" si="44"/>
        <v>5410</v>
      </c>
      <c r="M550" s="64">
        <f t="shared" si="45"/>
        <v>0.61757990867579904</v>
      </c>
      <c r="N550" s="64">
        <f t="shared" si="46"/>
        <v>0.10507292243705946</v>
      </c>
      <c r="O550" s="35">
        <f t="shared" si="43"/>
        <v>0.25456410256410256</v>
      </c>
      <c r="P550" s="35">
        <f>IF(AND(Eingabe!$B$31&gt;1,$M550&lt;=C$55),C$56,O550)</f>
        <v>0.25456410256410256</v>
      </c>
      <c r="Q550" s="35">
        <f>IF(AND(Eingabe!$B$31&gt;2,$M550&lt;=D$55),D$56,P550)</f>
        <v>0.25456410256410256</v>
      </c>
      <c r="R550" s="35">
        <f>IF(AND(Eingabe!$B$31&gt;3,$M550&lt;=E$55),E$56,Q550)</f>
        <v>0.25456410256410256</v>
      </c>
      <c r="S550" s="35">
        <f>IF(AND(Eingabe!$B$31&gt;4,$M550&lt;=F$55),F$56,R550)</f>
        <v>0.25456410256410256</v>
      </c>
      <c r="T550" s="35">
        <f>IF(AND(Eingabe!$B$31&gt;5,$M550&lt;=G$55),G$56,S550)</f>
        <v>0.25456410256410256</v>
      </c>
    </row>
    <row r="551" spans="11:20" x14ac:dyDescent="0.25">
      <c r="K551" s="62">
        <v>5420</v>
      </c>
      <c r="L551" s="35">
        <f t="shared" si="44"/>
        <v>5420</v>
      </c>
      <c r="M551" s="64">
        <f t="shared" si="45"/>
        <v>0.61872146118721461</v>
      </c>
      <c r="N551" s="64">
        <f t="shared" si="46"/>
        <v>0.1048084542384925</v>
      </c>
      <c r="O551" s="35">
        <f t="shared" si="43"/>
        <v>0.25456410256410256</v>
      </c>
      <c r="P551" s="35">
        <f>IF(AND(Eingabe!$B$31&gt;1,$M551&lt;=C$55),C$56,O551)</f>
        <v>0.25456410256410256</v>
      </c>
      <c r="Q551" s="35">
        <f>IF(AND(Eingabe!$B$31&gt;2,$M551&lt;=D$55),D$56,P551)</f>
        <v>0.25456410256410256</v>
      </c>
      <c r="R551" s="35">
        <f>IF(AND(Eingabe!$B$31&gt;3,$M551&lt;=E$55),E$56,Q551)</f>
        <v>0.25456410256410256</v>
      </c>
      <c r="S551" s="35">
        <f>IF(AND(Eingabe!$B$31&gt;4,$M551&lt;=F$55),F$56,R551)</f>
        <v>0.25456410256410256</v>
      </c>
      <c r="T551" s="35">
        <f>IF(AND(Eingabe!$B$31&gt;5,$M551&lt;=G$55),G$56,S551)</f>
        <v>0.25456410256410256</v>
      </c>
    </row>
    <row r="552" spans="11:20" x14ac:dyDescent="0.25">
      <c r="K552" s="62">
        <v>5430</v>
      </c>
      <c r="L552" s="35">
        <f t="shared" si="44"/>
        <v>5430</v>
      </c>
      <c r="M552" s="64">
        <f t="shared" si="45"/>
        <v>0.61986301369863017</v>
      </c>
      <c r="N552" s="64">
        <f t="shared" si="46"/>
        <v>0.10454439559971551</v>
      </c>
      <c r="O552" s="35">
        <f t="shared" si="43"/>
        <v>0</v>
      </c>
      <c r="P552" s="35">
        <f>IF(AND(Eingabe!$B$31&gt;1,$M552&lt;=C$55),C$56,O552)</f>
        <v>0</v>
      </c>
      <c r="Q552" s="35">
        <f>IF(AND(Eingabe!$B$31&gt;2,$M552&lt;=D$55),D$56,P552)</f>
        <v>0</v>
      </c>
      <c r="R552" s="35">
        <f>IF(AND(Eingabe!$B$31&gt;3,$M552&lt;=E$55),E$56,Q552)</f>
        <v>0</v>
      </c>
      <c r="S552" s="35">
        <f>IF(AND(Eingabe!$B$31&gt;4,$M552&lt;=F$55),F$56,R552)</f>
        <v>0</v>
      </c>
      <c r="T552" s="35">
        <f>IF(AND(Eingabe!$B$31&gt;5,$M552&lt;=G$55),G$56,S552)</f>
        <v>0</v>
      </c>
    </row>
    <row r="553" spans="11:20" x14ac:dyDescent="0.25">
      <c r="K553" s="62">
        <v>5440</v>
      </c>
      <c r="L553" s="35">
        <f t="shared" si="44"/>
        <v>5440</v>
      </c>
      <c r="M553" s="64">
        <f t="shared" si="45"/>
        <v>0.62100456621004563</v>
      </c>
      <c r="N553" s="64">
        <f t="shared" si="46"/>
        <v>0.10428074513397267</v>
      </c>
      <c r="O553" s="35">
        <f t="shared" si="43"/>
        <v>0</v>
      </c>
      <c r="P553" s="35">
        <f>IF(AND(Eingabe!$B$31&gt;1,$M553&lt;=C$55),C$56,O553)</f>
        <v>0</v>
      </c>
      <c r="Q553" s="35">
        <f>IF(AND(Eingabe!$B$31&gt;2,$M553&lt;=D$55),D$56,P553)</f>
        <v>0</v>
      </c>
      <c r="R553" s="35">
        <f>IF(AND(Eingabe!$B$31&gt;3,$M553&lt;=E$55),E$56,Q553)</f>
        <v>0</v>
      </c>
      <c r="S553" s="35">
        <f>IF(AND(Eingabe!$B$31&gt;4,$M553&lt;=F$55),F$56,R553)</f>
        <v>0</v>
      </c>
      <c r="T553" s="35">
        <f>IF(AND(Eingabe!$B$31&gt;5,$M553&lt;=G$55),G$56,S553)</f>
        <v>0</v>
      </c>
    </row>
    <row r="554" spans="11:20" x14ac:dyDescent="0.25">
      <c r="K554" s="62">
        <v>5450</v>
      </c>
      <c r="L554" s="35">
        <f t="shared" si="44"/>
        <v>5450</v>
      </c>
      <c r="M554" s="64">
        <f t="shared" si="45"/>
        <v>0.62214611872146119</v>
      </c>
      <c r="N554" s="64">
        <f t="shared" si="46"/>
        <v>0.1040175014617426</v>
      </c>
      <c r="O554" s="35">
        <f t="shared" si="43"/>
        <v>0</v>
      </c>
      <c r="P554" s="35">
        <f>IF(AND(Eingabe!$B$31&gt;1,$M554&lt;=C$55),C$56,O554)</f>
        <v>0</v>
      </c>
      <c r="Q554" s="35">
        <f>IF(AND(Eingabe!$B$31&gt;2,$M554&lt;=D$55),D$56,P554)</f>
        <v>0</v>
      </c>
      <c r="R554" s="35">
        <f>IF(AND(Eingabe!$B$31&gt;3,$M554&lt;=E$55),E$56,Q554)</f>
        <v>0</v>
      </c>
      <c r="S554" s="35">
        <f>IF(AND(Eingabe!$B$31&gt;4,$M554&lt;=F$55),F$56,R554)</f>
        <v>0</v>
      </c>
      <c r="T554" s="35">
        <f>IF(AND(Eingabe!$B$31&gt;5,$M554&lt;=G$55),G$56,S554)</f>
        <v>0</v>
      </c>
    </row>
    <row r="555" spans="11:20" x14ac:dyDescent="0.25">
      <c r="K555" s="62">
        <v>5460</v>
      </c>
      <c r="L555" s="35">
        <f t="shared" si="44"/>
        <v>5460</v>
      </c>
      <c r="M555" s="64">
        <f t="shared" si="45"/>
        <v>0.62328767123287676</v>
      </c>
      <c r="N555" s="64">
        <f t="shared" si="46"/>
        <v>0.10375466321068705</v>
      </c>
      <c r="O555" s="35">
        <f t="shared" si="43"/>
        <v>0</v>
      </c>
      <c r="P555" s="35">
        <f>IF(AND(Eingabe!$B$31&gt;1,$M555&lt;=C$55),C$56,O555)</f>
        <v>0</v>
      </c>
      <c r="Q555" s="35">
        <f>IF(AND(Eingabe!$B$31&gt;2,$M555&lt;=D$55),D$56,P555)</f>
        <v>0</v>
      </c>
      <c r="R555" s="35">
        <f>IF(AND(Eingabe!$B$31&gt;3,$M555&lt;=E$55),E$56,Q555)</f>
        <v>0</v>
      </c>
      <c r="S555" s="35">
        <f>IF(AND(Eingabe!$B$31&gt;4,$M555&lt;=F$55),F$56,R555)</f>
        <v>0</v>
      </c>
      <c r="T555" s="35">
        <f>IF(AND(Eingabe!$B$31&gt;5,$M555&lt;=G$55),G$56,S555)</f>
        <v>0</v>
      </c>
    </row>
    <row r="556" spans="11:20" x14ac:dyDescent="0.25">
      <c r="K556" s="62">
        <v>5470</v>
      </c>
      <c r="L556" s="35">
        <f t="shared" si="44"/>
        <v>5470</v>
      </c>
      <c r="M556" s="64">
        <f t="shared" si="45"/>
        <v>0.62442922374429222</v>
      </c>
      <c r="N556" s="64">
        <f t="shared" si="46"/>
        <v>0.10349222901560029</v>
      </c>
      <c r="O556" s="35">
        <f t="shared" si="43"/>
        <v>0</v>
      </c>
      <c r="P556" s="35">
        <f>IF(AND(Eingabe!$B$31&gt;1,$M556&lt;=C$55),C$56,O556)</f>
        <v>0</v>
      </c>
      <c r="Q556" s="35">
        <f>IF(AND(Eingabe!$B$31&gt;2,$M556&lt;=D$55),D$56,P556)</f>
        <v>0</v>
      </c>
      <c r="R556" s="35">
        <f>IF(AND(Eingabe!$B$31&gt;3,$M556&lt;=E$55),E$56,Q556)</f>
        <v>0</v>
      </c>
      <c r="S556" s="35">
        <f>IF(AND(Eingabe!$B$31&gt;4,$M556&lt;=F$55),F$56,R556)</f>
        <v>0</v>
      </c>
      <c r="T556" s="35">
        <f>IF(AND(Eingabe!$B$31&gt;5,$M556&lt;=G$55),G$56,S556)</f>
        <v>0</v>
      </c>
    </row>
    <row r="557" spans="11:20" x14ac:dyDescent="0.25">
      <c r="K557" s="62">
        <v>5480</v>
      </c>
      <c r="L557" s="35">
        <f t="shared" si="44"/>
        <v>5480</v>
      </c>
      <c r="M557" s="64">
        <f t="shared" si="45"/>
        <v>0.62557077625570778</v>
      </c>
      <c r="N557" s="64">
        <f t="shared" si="46"/>
        <v>0.1032301975183596</v>
      </c>
      <c r="O557" s="35">
        <f t="shared" si="43"/>
        <v>0</v>
      </c>
      <c r="P557" s="35">
        <f>IF(AND(Eingabe!$B$31&gt;1,$M557&lt;=C$55),C$56,O557)</f>
        <v>0</v>
      </c>
      <c r="Q557" s="35">
        <f>IF(AND(Eingabe!$B$31&gt;2,$M557&lt;=D$55),D$56,P557)</f>
        <v>0</v>
      </c>
      <c r="R557" s="35">
        <f>IF(AND(Eingabe!$B$31&gt;3,$M557&lt;=E$55),E$56,Q557)</f>
        <v>0</v>
      </c>
      <c r="S557" s="35">
        <f>IF(AND(Eingabe!$B$31&gt;4,$M557&lt;=F$55),F$56,R557)</f>
        <v>0</v>
      </c>
      <c r="T557" s="35">
        <f>IF(AND(Eingabe!$B$31&gt;5,$M557&lt;=G$55),G$56,S557)</f>
        <v>0</v>
      </c>
    </row>
    <row r="558" spans="11:20" x14ac:dyDescent="0.25">
      <c r="K558" s="62">
        <v>5490</v>
      </c>
      <c r="L558" s="35">
        <f t="shared" si="44"/>
        <v>5490</v>
      </c>
      <c r="M558" s="64">
        <f t="shared" si="45"/>
        <v>0.62671232876712324</v>
      </c>
      <c r="N558" s="64">
        <f t="shared" si="46"/>
        <v>0.10296856736787485</v>
      </c>
      <c r="O558" s="35">
        <f t="shared" si="43"/>
        <v>0</v>
      </c>
      <c r="P558" s="35">
        <f>IF(AND(Eingabe!$B$31&gt;1,$M558&lt;=C$55),C$56,O558)</f>
        <v>0</v>
      </c>
      <c r="Q558" s="35">
        <f>IF(AND(Eingabe!$B$31&gt;2,$M558&lt;=D$55),D$56,P558)</f>
        <v>0</v>
      </c>
      <c r="R558" s="35">
        <f>IF(AND(Eingabe!$B$31&gt;3,$M558&lt;=E$55),E$56,Q558)</f>
        <v>0</v>
      </c>
      <c r="S558" s="35">
        <f>IF(AND(Eingabe!$B$31&gt;4,$M558&lt;=F$55),F$56,R558)</f>
        <v>0</v>
      </c>
      <c r="T558" s="35">
        <f>IF(AND(Eingabe!$B$31&gt;5,$M558&lt;=G$55),G$56,S558)</f>
        <v>0</v>
      </c>
    </row>
    <row r="559" spans="11:20" x14ac:dyDescent="0.25">
      <c r="K559" s="62">
        <v>5500</v>
      </c>
      <c r="L559" s="35">
        <f t="shared" si="44"/>
        <v>5500</v>
      </c>
      <c r="M559" s="64">
        <f t="shared" si="45"/>
        <v>0.62785388127853881</v>
      </c>
      <c r="N559" s="64">
        <f t="shared" si="46"/>
        <v>0.10270733722004022</v>
      </c>
      <c r="O559" s="35">
        <f t="shared" si="43"/>
        <v>0</v>
      </c>
      <c r="P559" s="35">
        <f>IF(AND(Eingabe!$B$31&gt;1,$M559&lt;=C$55),C$56,O559)</f>
        <v>0</v>
      </c>
      <c r="Q559" s="35">
        <f>IF(AND(Eingabe!$B$31&gt;2,$M559&lt;=D$55),D$56,P559)</f>
        <v>0</v>
      </c>
      <c r="R559" s="35">
        <f>IF(AND(Eingabe!$B$31&gt;3,$M559&lt;=E$55),E$56,Q559)</f>
        <v>0</v>
      </c>
      <c r="S559" s="35">
        <f>IF(AND(Eingabe!$B$31&gt;4,$M559&lt;=F$55),F$56,R559)</f>
        <v>0</v>
      </c>
      <c r="T559" s="35">
        <f>IF(AND(Eingabe!$B$31&gt;5,$M559&lt;=G$55),G$56,S559)</f>
        <v>0</v>
      </c>
    </row>
    <row r="560" spans="11:20" x14ac:dyDescent="0.25">
      <c r="K560" s="62">
        <v>5510</v>
      </c>
      <c r="L560" s="35">
        <f t="shared" si="44"/>
        <v>5510</v>
      </c>
      <c r="M560" s="64">
        <f t="shared" si="45"/>
        <v>0.62899543378995437</v>
      </c>
      <c r="N560" s="64">
        <f t="shared" si="46"/>
        <v>0.10244650573768488</v>
      </c>
      <c r="O560" s="35">
        <f t="shared" si="43"/>
        <v>0</v>
      </c>
      <c r="P560" s="35">
        <f>IF(AND(Eingabe!$B$31&gt;1,$M560&lt;=C$55),C$56,O560)</f>
        <v>0</v>
      </c>
      <c r="Q560" s="35">
        <f>IF(AND(Eingabe!$B$31&gt;2,$M560&lt;=D$55),D$56,P560)</f>
        <v>0</v>
      </c>
      <c r="R560" s="35">
        <f>IF(AND(Eingabe!$B$31&gt;3,$M560&lt;=E$55),E$56,Q560)</f>
        <v>0</v>
      </c>
      <c r="S560" s="35">
        <f>IF(AND(Eingabe!$B$31&gt;4,$M560&lt;=F$55),F$56,R560)</f>
        <v>0</v>
      </c>
      <c r="T560" s="35">
        <f>IF(AND(Eingabe!$B$31&gt;5,$M560&lt;=G$55),G$56,S560)</f>
        <v>0</v>
      </c>
    </row>
    <row r="561" spans="11:20" x14ac:dyDescent="0.25">
      <c r="K561" s="62">
        <v>5520</v>
      </c>
      <c r="L561" s="35">
        <f t="shared" si="44"/>
        <v>5520</v>
      </c>
      <c r="M561" s="64">
        <f t="shared" si="45"/>
        <v>0.63013698630136983</v>
      </c>
      <c r="N561" s="64">
        <f t="shared" si="46"/>
        <v>0.10218607159052484</v>
      </c>
      <c r="O561" s="35">
        <f t="shared" si="43"/>
        <v>0</v>
      </c>
      <c r="P561" s="35">
        <f>IF(AND(Eingabe!$B$31&gt;1,$M561&lt;=C$55),C$56,O561)</f>
        <v>0</v>
      </c>
      <c r="Q561" s="35">
        <f>IF(AND(Eingabe!$B$31&gt;2,$M561&lt;=D$55),D$56,P561)</f>
        <v>0</v>
      </c>
      <c r="R561" s="35">
        <f>IF(AND(Eingabe!$B$31&gt;3,$M561&lt;=E$55),E$56,Q561)</f>
        <v>0</v>
      </c>
      <c r="S561" s="35">
        <f>IF(AND(Eingabe!$B$31&gt;4,$M561&lt;=F$55),F$56,R561)</f>
        <v>0</v>
      </c>
      <c r="T561" s="35">
        <f>IF(AND(Eingabe!$B$31&gt;5,$M561&lt;=G$55),G$56,S561)</f>
        <v>0</v>
      </c>
    </row>
    <row r="562" spans="11:20" x14ac:dyDescent="0.25">
      <c r="K562" s="62">
        <v>5530</v>
      </c>
      <c r="L562" s="35">
        <f t="shared" si="44"/>
        <v>5530</v>
      </c>
      <c r="M562" s="64">
        <f t="shared" si="45"/>
        <v>0.63127853881278539</v>
      </c>
      <c r="N562" s="64">
        <f t="shared" si="46"/>
        <v>0.10192603345511542</v>
      </c>
      <c r="O562" s="35">
        <f t="shared" si="43"/>
        <v>0</v>
      </c>
      <c r="P562" s="35">
        <f>IF(AND(Eingabe!$B$31&gt;1,$M562&lt;=C$55),C$56,O562)</f>
        <v>0</v>
      </c>
      <c r="Q562" s="35">
        <f>IF(AND(Eingabe!$B$31&gt;2,$M562&lt;=D$55),D$56,P562)</f>
        <v>0</v>
      </c>
      <c r="R562" s="35">
        <f>IF(AND(Eingabe!$B$31&gt;3,$M562&lt;=E$55),E$56,Q562)</f>
        <v>0</v>
      </c>
      <c r="S562" s="35">
        <f>IF(AND(Eingabe!$B$31&gt;4,$M562&lt;=F$55),F$56,R562)</f>
        <v>0</v>
      </c>
      <c r="T562" s="35">
        <f>IF(AND(Eingabe!$B$31&gt;5,$M562&lt;=G$55),G$56,S562)</f>
        <v>0</v>
      </c>
    </row>
    <row r="563" spans="11:20" x14ac:dyDescent="0.25">
      <c r="K563" s="62">
        <v>5540</v>
      </c>
      <c r="L563" s="35">
        <f t="shared" si="44"/>
        <v>5540</v>
      </c>
      <c r="M563" s="64">
        <f t="shared" si="45"/>
        <v>0.63242009132420096</v>
      </c>
      <c r="N563" s="64">
        <f t="shared" si="46"/>
        <v>0.10166639001480315</v>
      </c>
      <c r="O563" s="35">
        <f t="shared" si="43"/>
        <v>0</v>
      </c>
      <c r="P563" s="35">
        <f>IF(AND(Eingabe!$B$31&gt;1,$M563&lt;=C$55),C$56,O563)</f>
        <v>0</v>
      </c>
      <c r="Q563" s="35">
        <f>IF(AND(Eingabe!$B$31&gt;2,$M563&lt;=D$55),D$56,P563)</f>
        <v>0</v>
      </c>
      <c r="R563" s="35">
        <f>IF(AND(Eingabe!$B$31&gt;3,$M563&lt;=E$55),E$56,Q563)</f>
        <v>0</v>
      </c>
      <c r="S563" s="35">
        <f>IF(AND(Eingabe!$B$31&gt;4,$M563&lt;=F$55),F$56,R563)</f>
        <v>0</v>
      </c>
      <c r="T563" s="35">
        <f>IF(AND(Eingabe!$B$31&gt;5,$M563&lt;=G$55),G$56,S563)</f>
        <v>0</v>
      </c>
    </row>
    <row r="564" spans="11:20" x14ac:dyDescent="0.25">
      <c r="K564" s="62">
        <v>5550</v>
      </c>
      <c r="L564" s="35">
        <f t="shared" si="44"/>
        <v>5550</v>
      </c>
      <c r="M564" s="64">
        <f t="shared" si="45"/>
        <v>0.63356164383561642</v>
      </c>
      <c r="N564" s="64">
        <f t="shared" si="46"/>
        <v>0.10140713995967932</v>
      </c>
      <c r="O564" s="35">
        <f t="shared" si="43"/>
        <v>0</v>
      </c>
      <c r="P564" s="35">
        <f>IF(AND(Eingabe!$B$31&gt;1,$M564&lt;=C$55),C$56,O564)</f>
        <v>0</v>
      </c>
      <c r="Q564" s="35">
        <f>IF(AND(Eingabe!$B$31&gt;2,$M564&lt;=D$55),D$56,P564)</f>
        <v>0</v>
      </c>
      <c r="R564" s="35">
        <f>IF(AND(Eingabe!$B$31&gt;3,$M564&lt;=E$55),E$56,Q564)</f>
        <v>0</v>
      </c>
      <c r="S564" s="35">
        <f>IF(AND(Eingabe!$B$31&gt;4,$M564&lt;=F$55),F$56,R564)</f>
        <v>0</v>
      </c>
      <c r="T564" s="35">
        <f>IF(AND(Eingabe!$B$31&gt;5,$M564&lt;=G$55),G$56,S564)</f>
        <v>0</v>
      </c>
    </row>
    <row r="565" spans="11:20" x14ac:dyDescent="0.25">
      <c r="K565" s="62">
        <v>5560</v>
      </c>
      <c r="L565" s="35">
        <f t="shared" si="44"/>
        <v>5560</v>
      </c>
      <c r="M565" s="64">
        <f t="shared" si="45"/>
        <v>0.63470319634703198</v>
      </c>
      <c r="N565" s="64">
        <f t="shared" si="46"/>
        <v>0.10114828198653303</v>
      </c>
      <c r="O565" s="35">
        <f t="shared" si="43"/>
        <v>0</v>
      </c>
      <c r="P565" s="35">
        <f>IF(AND(Eingabe!$B$31&gt;1,$M565&lt;=C$55),C$56,O565)</f>
        <v>0</v>
      </c>
      <c r="Q565" s="35">
        <f>IF(AND(Eingabe!$B$31&gt;2,$M565&lt;=D$55),D$56,P565)</f>
        <v>0</v>
      </c>
      <c r="R565" s="35">
        <f>IF(AND(Eingabe!$B$31&gt;3,$M565&lt;=E$55),E$56,Q565)</f>
        <v>0</v>
      </c>
      <c r="S565" s="35">
        <f>IF(AND(Eingabe!$B$31&gt;4,$M565&lt;=F$55),F$56,R565)</f>
        <v>0</v>
      </c>
      <c r="T565" s="35">
        <f>IF(AND(Eingabe!$B$31&gt;5,$M565&lt;=G$55),G$56,S565)</f>
        <v>0</v>
      </c>
    </row>
    <row r="566" spans="11:20" x14ac:dyDescent="0.25">
      <c r="K566" s="62">
        <v>5570</v>
      </c>
      <c r="L566" s="35">
        <f t="shared" si="44"/>
        <v>5570</v>
      </c>
      <c r="M566" s="64">
        <f t="shared" si="45"/>
        <v>0.63584474885844744</v>
      </c>
      <c r="N566" s="64">
        <f t="shared" si="46"/>
        <v>0.10088981479880499</v>
      </c>
      <c r="O566" s="35">
        <f t="shared" si="43"/>
        <v>0</v>
      </c>
      <c r="P566" s="35">
        <f>IF(AND(Eingabe!$B$31&gt;1,$M566&lt;=C$55),C$56,O566)</f>
        <v>0</v>
      </c>
      <c r="Q566" s="35">
        <f>IF(AND(Eingabe!$B$31&gt;2,$M566&lt;=D$55),D$56,P566)</f>
        <v>0</v>
      </c>
      <c r="R566" s="35">
        <f>IF(AND(Eingabe!$B$31&gt;3,$M566&lt;=E$55),E$56,Q566)</f>
        <v>0</v>
      </c>
      <c r="S566" s="35">
        <f>IF(AND(Eingabe!$B$31&gt;4,$M566&lt;=F$55),F$56,R566)</f>
        <v>0</v>
      </c>
      <c r="T566" s="35">
        <f>IF(AND(Eingabe!$B$31&gt;5,$M566&lt;=G$55),G$56,S566)</f>
        <v>0</v>
      </c>
    </row>
    <row r="567" spans="11:20" x14ac:dyDescent="0.25">
      <c r="K567" s="62">
        <v>5580</v>
      </c>
      <c r="L567" s="35">
        <f t="shared" si="44"/>
        <v>5580</v>
      </c>
      <c r="M567" s="64">
        <f t="shared" si="45"/>
        <v>0.63698630136986301</v>
      </c>
      <c r="N567" s="64">
        <f t="shared" si="46"/>
        <v>0.10063173710654194</v>
      </c>
      <c r="O567" s="35">
        <f t="shared" si="43"/>
        <v>0</v>
      </c>
      <c r="P567" s="35">
        <f>IF(AND(Eingabe!$B$31&gt;1,$M567&lt;=C$55),C$56,O567)</f>
        <v>0</v>
      </c>
      <c r="Q567" s="35">
        <f>IF(AND(Eingabe!$B$31&gt;2,$M567&lt;=D$55),D$56,P567)</f>
        <v>0</v>
      </c>
      <c r="R567" s="35">
        <f>IF(AND(Eingabe!$B$31&gt;3,$M567&lt;=E$55),E$56,Q567)</f>
        <v>0</v>
      </c>
      <c r="S567" s="35">
        <f>IF(AND(Eingabe!$B$31&gt;4,$M567&lt;=F$55),F$56,R567)</f>
        <v>0</v>
      </c>
      <c r="T567" s="35">
        <f>IF(AND(Eingabe!$B$31&gt;5,$M567&lt;=G$55),G$56,S567)</f>
        <v>0</v>
      </c>
    </row>
    <row r="568" spans="11:20" x14ac:dyDescent="0.25">
      <c r="K568" s="62">
        <v>5590</v>
      </c>
      <c r="L568" s="35">
        <f t="shared" si="44"/>
        <v>5590</v>
      </c>
      <c r="M568" s="64">
        <f t="shared" si="45"/>
        <v>0.63812785388127857</v>
      </c>
      <c r="N568" s="64">
        <f t="shared" si="46"/>
        <v>0.10037404762635083</v>
      </c>
      <c r="O568" s="35">
        <f t="shared" si="43"/>
        <v>0</v>
      </c>
      <c r="P568" s="35">
        <f>IF(AND(Eingabe!$B$31&gt;1,$M568&lt;=C$55),C$56,O568)</f>
        <v>0</v>
      </c>
      <c r="Q568" s="35">
        <f>IF(AND(Eingabe!$B$31&gt;2,$M568&lt;=D$55),D$56,P568)</f>
        <v>0</v>
      </c>
      <c r="R568" s="35">
        <f>IF(AND(Eingabe!$B$31&gt;3,$M568&lt;=E$55),E$56,Q568)</f>
        <v>0</v>
      </c>
      <c r="S568" s="35">
        <f>IF(AND(Eingabe!$B$31&gt;4,$M568&lt;=F$55),F$56,R568)</f>
        <v>0</v>
      </c>
      <c r="T568" s="35">
        <f>IF(AND(Eingabe!$B$31&gt;5,$M568&lt;=G$55),G$56,S568)</f>
        <v>0</v>
      </c>
    </row>
    <row r="569" spans="11:20" x14ac:dyDescent="0.25">
      <c r="K569" s="62">
        <v>5600</v>
      </c>
      <c r="L569" s="35">
        <f t="shared" si="44"/>
        <v>5600</v>
      </c>
      <c r="M569" s="64">
        <f t="shared" si="45"/>
        <v>0.63926940639269403</v>
      </c>
      <c r="N569" s="64">
        <f t="shared" si="46"/>
        <v>0.10011674508135426</v>
      </c>
      <c r="O569" s="35">
        <f t="shared" si="43"/>
        <v>0</v>
      </c>
      <c r="P569" s="35">
        <f>IF(AND(Eingabe!$B$31&gt;1,$M569&lt;=C$55),C$56,O569)</f>
        <v>0</v>
      </c>
      <c r="Q569" s="35">
        <f>IF(AND(Eingabe!$B$31&gt;2,$M569&lt;=D$55),D$56,P569)</f>
        <v>0</v>
      </c>
      <c r="R569" s="35">
        <f>IF(AND(Eingabe!$B$31&gt;3,$M569&lt;=E$55),E$56,Q569)</f>
        <v>0</v>
      </c>
      <c r="S569" s="35">
        <f>IF(AND(Eingabe!$B$31&gt;4,$M569&lt;=F$55),F$56,R569)</f>
        <v>0</v>
      </c>
      <c r="T569" s="35">
        <f>IF(AND(Eingabe!$B$31&gt;5,$M569&lt;=G$55),G$56,S569)</f>
        <v>0</v>
      </c>
    </row>
    <row r="570" spans="11:20" x14ac:dyDescent="0.25">
      <c r="K570" s="62">
        <v>5610</v>
      </c>
      <c r="L570" s="35">
        <f t="shared" si="44"/>
        <v>5610</v>
      </c>
      <c r="M570" s="64">
        <f t="shared" si="45"/>
        <v>0.6404109589041096</v>
      </c>
      <c r="N570" s="64">
        <f t="shared" si="46"/>
        <v>9.9859828201145251E-2</v>
      </c>
      <c r="O570" s="35">
        <f t="shared" si="43"/>
        <v>0</v>
      </c>
      <c r="P570" s="35">
        <f>IF(AND(Eingabe!$B$31&gt;1,$M570&lt;=C$55),C$56,O570)</f>
        <v>0</v>
      </c>
      <c r="Q570" s="35">
        <f>IF(AND(Eingabe!$B$31&gt;2,$M570&lt;=D$55),D$56,P570)</f>
        <v>0</v>
      </c>
      <c r="R570" s="35">
        <f>IF(AND(Eingabe!$B$31&gt;3,$M570&lt;=E$55),E$56,Q570)</f>
        <v>0</v>
      </c>
      <c r="S570" s="35">
        <f>IF(AND(Eingabe!$B$31&gt;4,$M570&lt;=F$55),F$56,R570)</f>
        <v>0</v>
      </c>
      <c r="T570" s="35">
        <f>IF(AND(Eingabe!$B$31&gt;5,$M570&lt;=G$55),G$56,S570)</f>
        <v>0</v>
      </c>
    </row>
    <row r="571" spans="11:20" x14ac:dyDescent="0.25">
      <c r="K571" s="62">
        <v>5620</v>
      </c>
      <c r="L571" s="35">
        <f t="shared" si="44"/>
        <v>5620</v>
      </c>
      <c r="M571" s="64">
        <f t="shared" si="45"/>
        <v>0.64155251141552516</v>
      </c>
      <c r="N571" s="64">
        <f t="shared" si="46"/>
        <v>9.9603295721743645E-2</v>
      </c>
      <c r="O571" s="35">
        <f t="shared" si="43"/>
        <v>0</v>
      </c>
      <c r="P571" s="35">
        <f>IF(AND(Eingabe!$B$31&gt;1,$M571&lt;=C$55),C$56,O571)</f>
        <v>0</v>
      </c>
      <c r="Q571" s="35">
        <f>IF(AND(Eingabe!$B$31&gt;2,$M571&lt;=D$55),D$56,P571)</f>
        <v>0</v>
      </c>
      <c r="R571" s="35">
        <f>IF(AND(Eingabe!$B$31&gt;3,$M571&lt;=E$55),E$56,Q571)</f>
        <v>0</v>
      </c>
      <c r="S571" s="35">
        <f>IF(AND(Eingabe!$B$31&gt;4,$M571&lt;=F$55),F$56,R571)</f>
        <v>0</v>
      </c>
      <c r="T571" s="35">
        <f>IF(AND(Eingabe!$B$31&gt;5,$M571&lt;=G$55),G$56,S571)</f>
        <v>0</v>
      </c>
    </row>
    <row r="572" spans="11:20" x14ac:dyDescent="0.25">
      <c r="K572" s="62">
        <v>5630</v>
      </c>
      <c r="L572" s="35">
        <f t="shared" si="44"/>
        <v>5630</v>
      </c>
      <c r="M572" s="64">
        <f t="shared" si="45"/>
        <v>0.64269406392694062</v>
      </c>
      <c r="N572" s="64">
        <f t="shared" si="46"/>
        <v>9.9347146385551754E-2</v>
      </c>
      <c r="O572" s="35">
        <f t="shared" si="43"/>
        <v>0</v>
      </c>
      <c r="P572" s="35">
        <f>IF(AND(Eingabe!$B$31&gt;1,$M572&lt;=C$55),C$56,O572)</f>
        <v>0</v>
      </c>
      <c r="Q572" s="35">
        <f>IF(AND(Eingabe!$B$31&gt;2,$M572&lt;=D$55),D$56,P572)</f>
        <v>0</v>
      </c>
      <c r="R572" s="35">
        <f>IF(AND(Eingabe!$B$31&gt;3,$M572&lt;=E$55),E$56,Q572)</f>
        <v>0</v>
      </c>
      <c r="S572" s="35">
        <f>IF(AND(Eingabe!$B$31&gt;4,$M572&lt;=F$55),F$56,R572)</f>
        <v>0</v>
      </c>
      <c r="T572" s="35">
        <f>IF(AND(Eingabe!$B$31&gt;5,$M572&lt;=G$55),G$56,S572)</f>
        <v>0</v>
      </c>
    </row>
    <row r="573" spans="11:20" x14ac:dyDescent="0.25">
      <c r="K573" s="62">
        <v>5640</v>
      </c>
      <c r="L573" s="35">
        <f t="shared" si="44"/>
        <v>5640</v>
      </c>
      <c r="M573" s="64">
        <f t="shared" si="45"/>
        <v>0.64383561643835618</v>
      </c>
      <c r="N573" s="64">
        <f t="shared" si="46"/>
        <v>9.9091378941310704E-2</v>
      </c>
      <c r="O573" s="35">
        <f t="shared" si="43"/>
        <v>0</v>
      </c>
      <c r="P573" s="35">
        <f>IF(AND(Eingabe!$B$31&gt;1,$M573&lt;=C$55),C$56,O573)</f>
        <v>0</v>
      </c>
      <c r="Q573" s="35">
        <f>IF(AND(Eingabe!$B$31&gt;2,$M573&lt;=D$55),D$56,P573)</f>
        <v>0</v>
      </c>
      <c r="R573" s="35">
        <f>IF(AND(Eingabe!$B$31&gt;3,$M573&lt;=E$55),E$56,Q573)</f>
        <v>0</v>
      </c>
      <c r="S573" s="35">
        <f>IF(AND(Eingabe!$B$31&gt;4,$M573&lt;=F$55),F$56,R573)</f>
        <v>0</v>
      </c>
      <c r="T573" s="35">
        <f>IF(AND(Eingabe!$B$31&gt;5,$M573&lt;=G$55),G$56,S573)</f>
        <v>0</v>
      </c>
    </row>
    <row r="574" spans="11:20" x14ac:dyDescent="0.25">
      <c r="K574" s="62">
        <v>5650</v>
      </c>
      <c r="L574" s="35">
        <f t="shared" si="44"/>
        <v>5650</v>
      </c>
      <c r="M574" s="64">
        <f t="shared" si="45"/>
        <v>0.64497716894977164</v>
      </c>
      <c r="N574" s="64">
        <f t="shared" si="46"/>
        <v>9.8835992144058138E-2</v>
      </c>
      <c r="O574" s="35">
        <f t="shared" si="43"/>
        <v>0</v>
      </c>
      <c r="P574" s="35">
        <f>IF(AND(Eingabe!$B$31&gt;1,$M574&lt;=C$55),C$56,O574)</f>
        <v>0</v>
      </c>
      <c r="Q574" s="35">
        <f>IF(AND(Eingabe!$B$31&gt;2,$M574&lt;=D$55),D$56,P574)</f>
        <v>0</v>
      </c>
      <c r="R574" s="35">
        <f>IF(AND(Eingabe!$B$31&gt;3,$M574&lt;=E$55),E$56,Q574)</f>
        <v>0</v>
      </c>
      <c r="S574" s="35">
        <f>IF(AND(Eingabe!$B$31&gt;4,$M574&lt;=F$55),F$56,R574)</f>
        <v>0</v>
      </c>
      <c r="T574" s="35">
        <f>IF(AND(Eingabe!$B$31&gt;5,$M574&lt;=G$55),G$56,S574)</f>
        <v>0</v>
      </c>
    </row>
    <row r="575" spans="11:20" x14ac:dyDescent="0.25">
      <c r="K575" s="62">
        <v>5660</v>
      </c>
      <c r="L575" s="35">
        <f t="shared" si="44"/>
        <v>5660</v>
      </c>
      <c r="M575" s="64">
        <f t="shared" si="45"/>
        <v>0.64611872146118721</v>
      </c>
      <c r="N575" s="64">
        <f t="shared" si="46"/>
        <v>9.8580984755084589E-2</v>
      </c>
      <c r="O575" s="35">
        <f t="shared" si="43"/>
        <v>0</v>
      </c>
      <c r="P575" s="35">
        <f>IF(AND(Eingabe!$B$31&gt;1,$M575&lt;=C$55),C$56,O575)</f>
        <v>0</v>
      </c>
      <c r="Q575" s="35">
        <f>IF(AND(Eingabe!$B$31&gt;2,$M575&lt;=D$55),D$56,P575)</f>
        <v>0</v>
      </c>
      <c r="R575" s="35">
        <f>IF(AND(Eingabe!$B$31&gt;3,$M575&lt;=E$55),E$56,Q575)</f>
        <v>0</v>
      </c>
      <c r="S575" s="35">
        <f>IF(AND(Eingabe!$B$31&gt;4,$M575&lt;=F$55),F$56,R575)</f>
        <v>0</v>
      </c>
      <c r="T575" s="35">
        <f>IF(AND(Eingabe!$B$31&gt;5,$M575&lt;=G$55),G$56,S575)</f>
        <v>0</v>
      </c>
    </row>
    <row r="576" spans="11:20" x14ac:dyDescent="0.25">
      <c r="K576" s="62">
        <v>5670</v>
      </c>
      <c r="L576" s="35">
        <f t="shared" si="44"/>
        <v>5670</v>
      </c>
      <c r="M576" s="64">
        <f t="shared" si="45"/>
        <v>0.64726027397260277</v>
      </c>
      <c r="N576" s="64">
        <f t="shared" si="46"/>
        <v>9.8326355541891619E-2</v>
      </c>
      <c r="O576" s="35">
        <f t="shared" si="43"/>
        <v>0</v>
      </c>
      <c r="P576" s="35">
        <f>IF(AND(Eingabe!$B$31&gt;1,$M576&lt;=C$55),C$56,O576)</f>
        <v>0</v>
      </c>
      <c r="Q576" s="35">
        <f>IF(AND(Eingabe!$B$31&gt;2,$M576&lt;=D$55),D$56,P576)</f>
        <v>0</v>
      </c>
      <c r="R576" s="35">
        <f>IF(AND(Eingabe!$B$31&gt;3,$M576&lt;=E$55),E$56,Q576)</f>
        <v>0</v>
      </c>
      <c r="S576" s="35">
        <f>IF(AND(Eingabe!$B$31&gt;4,$M576&lt;=F$55),F$56,R576)</f>
        <v>0</v>
      </c>
      <c r="T576" s="35">
        <f>IF(AND(Eingabe!$B$31&gt;5,$M576&lt;=G$55),G$56,S576)</f>
        <v>0</v>
      </c>
    </row>
    <row r="577" spans="11:20" x14ac:dyDescent="0.25">
      <c r="K577" s="62">
        <v>5680</v>
      </c>
      <c r="L577" s="35">
        <f t="shared" si="44"/>
        <v>5680</v>
      </c>
      <c r="M577" s="64">
        <f t="shared" si="45"/>
        <v>0.64840182648401823</v>
      </c>
      <c r="N577" s="64">
        <f t="shared" si="46"/>
        <v>9.8072103278149414E-2</v>
      </c>
      <c r="O577" s="35">
        <f t="shared" si="43"/>
        <v>0</v>
      </c>
      <c r="P577" s="35">
        <f>IF(AND(Eingabe!$B$31&gt;1,$M577&lt;=C$55),C$56,O577)</f>
        <v>0</v>
      </c>
      <c r="Q577" s="35">
        <f>IF(AND(Eingabe!$B$31&gt;2,$M577&lt;=D$55),D$56,P577)</f>
        <v>0</v>
      </c>
      <c r="R577" s="35">
        <f>IF(AND(Eingabe!$B$31&gt;3,$M577&lt;=E$55),E$56,Q577)</f>
        <v>0</v>
      </c>
      <c r="S577" s="35">
        <f>IF(AND(Eingabe!$B$31&gt;4,$M577&lt;=F$55),F$56,R577)</f>
        <v>0</v>
      </c>
      <c r="T577" s="35">
        <f>IF(AND(Eingabe!$B$31&gt;5,$M577&lt;=G$55),G$56,S577)</f>
        <v>0</v>
      </c>
    </row>
    <row r="578" spans="11:20" x14ac:dyDescent="0.25">
      <c r="K578" s="62">
        <v>5690</v>
      </c>
      <c r="L578" s="35">
        <f t="shared" si="44"/>
        <v>5690</v>
      </c>
      <c r="M578" s="64">
        <f t="shared" si="45"/>
        <v>0.6495433789954338</v>
      </c>
      <c r="N578" s="64">
        <f t="shared" si="46"/>
        <v>9.7818226743655146E-2</v>
      </c>
      <c r="O578" s="35">
        <f t="shared" si="43"/>
        <v>0</v>
      </c>
      <c r="P578" s="35">
        <f>IF(AND(Eingabe!$B$31&gt;1,$M578&lt;=C$55),C$56,O578)</f>
        <v>0</v>
      </c>
      <c r="Q578" s="35">
        <f>IF(AND(Eingabe!$B$31&gt;2,$M578&lt;=D$55),D$56,P578)</f>
        <v>0</v>
      </c>
      <c r="R578" s="35">
        <f>IF(AND(Eingabe!$B$31&gt;3,$M578&lt;=E$55),E$56,Q578)</f>
        <v>0</v>
      </c>
      <c r="S578" s="35">
        <f>IF(AND(Eingabe!$B$31&gt;4,$M578&lt;=F$55),F$56,R578)</f>
        <v>0</v>
      </c>
      <c r="T578" s="35">
        <f>IF(AND(Eingabe!$B$31&gt;5,$M578&lt;=G$55),G$56,S578)</f>
        <v>0</v>
      </c>
    </row>
    <row r="579" spans="11:20" x14ac:dyDescent="0.25">
      <c r="K579" s="62">
        <v>5700</v>
      </c>
      <c r="L579" s="35">
        <f t="shared" si="44"/>
        <v>5700</v>
      </c>
      <c r="M579" s="64">
        <f t="shared" si="45"/>
        <v>0.65068493150684936</v>
      </c>
      <c r="N579" s="64">
        <f t="shared" si="46"/>
        <v>9.7564724724292118E-2</v>
      </c>
      <c r="O579" s="35">
        <f t="shared" si="43"/>
        <v>0</v>
      </c>
      <c r="P579" s="35">
        <f>IF(AND(Eingabe!$B$31&gt;1,$M579&lt;=C$55),C$56,O579)</f>
        <v>0</v>
      </c>
      <c r="Q579" s="35">
        <f>IF(AND(Eingabe!$B$31&gt;2,$M579&lt;=D$55),D$56,P579)</f>
        <v>0</v>
      </c>
      <c r="R579" s="35">
        <f>IF(AND(Eingabe!$B$31&gt;3,$M579&lt;=E$55),E$56,Q579)</f>
        <v>0</v>
      </c>
      <c r="S579" s="35">
        <f>IF(AND(Eingabe!$B$31&gt;4,$M579&lt;=F$55),F$56,R579)</f>
        <v>0</v>
      </c>
      <c r="T579" s="35">
        <f>IF(AND(Eingabe!$B$31&gt;5,$M579&lt;=G$55),G$56,S579)</f>
        <v>0</v>
      </c>
    </row>
    <row r="580" spans="11:20" x14ac:dyDescent="0.25">
      <c r="K580" s="62">
        <v>5710</v>
      </c>
      <c r="L580" s="35">
        <f t="shared" si="44"/>
        <v>5710</v>
      </c>
      <c r="M580" s="64">
        <f t="shared" si="45"/>
        <v>0.65182648401826482</v>
      </c>
      <c r="N580" s="64">
        <f t="shared" si="46"/>
        <v>9.7311596011988466E-2</v>
      </c>
      <c r="O580" s="35">
        <f t="shared" si="43"/>
        <v>0</v>
      </c>
      <c r="P580" s="35">
        <f>IF(AND(Eingabe!$B$31&gt;1,$M580&lt;=C$55),C$56,O580)</f>
        <v>0</v>
      </c>
      <c r="Q580" s="35">
        <f>IF(AND(Eingabe!$B$31&gt;2,$M580&lt;=D$55),D$56,P580)</f>
        <v>0</v>
      </c>
      <c r="R580" s="35">
        <f>IF(AND(Eingabe!$B$31&gt;3,$M580&lt;=E$55),E$56,Q580)</f>
        <v>0</v>
      </c>
      <c r="S580" s="35">
        <f>IF(AND(Eingabe!$B$31&gt;4,$M580&lt;=F$55),F$56,R580)</f>
        <v>0</v>
      </c>
      <c r="T580" s="35">
        <f>IF(AND(Eingabe!$B$31&gt;5,$M580&lt;=G$55),G$56,S580)</f>
        <v>0</v>
      </c>
    </row>
    <row r="581" spans="11:20" x14ac:dyDescent="0.25">
      <c r="K581" s="62">
        <v>5720</v>
      </c>
      <c r="L581" s="35">
        <f t="shared" si="44"/>
        <v>5720</v>
      </c>
      <c r="M581" s="64">
        <f t="shared" si="45"/>
        <v>0.65296803652968038</v>
      </c>
      <c r="N581" s="64">
        <f t="shared" si="46"/>
        <v>9.70588394046763E-2</v>
      </c>
      <c r="O581" s="35">
        <f t="shared" si="43"/>
        <v>0</v>
      </c>
      <c r="P581" s="35">
        <f>IF(AND(Eingabe!$B$31&gt;1,$M581&lt;=C$55),C$56,O581)</f>
        <v>0</v>
      </c>
      <c r="Q581" s="35">
        <f>IF(AND(Eingabe!$B$31&gt;2,$M581&lt;=D$55),D$56,P581)</f>
        <v>0</v>
      </c>
      <c r="R581" s="35">
        <f>IF(AND(Eingabe!$B$31&gt;3,$M581&lt;=E$55),E$56,Q581)</f>
        <v>0</v>
      </c>
      <c r="S581" s="35">
        <f>IF(AND(Eingabe!$B$31&gt;4,$M581&lt;=F$55),F$56,R581)</f>
        <v>0</v>
      </c>
      <c r="T581" s="35">
        <f>IF(AND(Eingabe!$B$31&gt;5,$M581&lt;=G$55),G$56,S581)</f>
        <v>0</v>
      </c>
    </row>
    <row r="582" spans="11:20" x14ac:dyDescent="0.25">
      <c r="K582" s="62">
        <v>5730</v>
      </c>
      <c r="L582" s="35">
        <f t="shared" si="44"/>
        <v>5730</v>
      </c>
      <c r="M582" s="64">
        <f t="shared" si="45"/>
        <v>0.65410958904109584</v>
      </c>
      <c r="N582" s="64">
        <f t="shared" si="46"/>
        <v>9.6806453706251849E-2</v>
      </c>
      <c r="O582" s="35">
        <f t="shared" si="43"/>
        <v>0</v>
      </c>
      <c r="P582" s="35">
        <f>IF(AND(Eingabe!$B$31&gt;1,$M582&lt;=C$55),C$56,O582)</f>
        <v>0</v>
      </c>
      <c r="Q582" s="35">
        <f>IF(AND(Eingabe!$B$31&gt;2,$M582&lt;=D$55),D$56,P582)</f>
        <v>0</v>
      </c>
      <c r="R582" s="35">
        <f>IF(AND(Eingabe!$B$31&gt;3,$M582&lt;=E$55),E$56,Q582)</f>
        <v>0</v>
      </c>
      <c r="S582" s="35">
        <f>IF(AND(Eingabe!$B$31&gt;4,$M582&lt;=F$55),F$56,R582)</f>
        <v>0</v>
      </c>
      <c r="T582" s="35">
        <f>IF(AND(Eingabe!$B$31&gt;5,$M582&lt;=G$55),G$56,S582)</f>
        <v>0</v>
      </c>
    </row>
    <row r="583" spans="11:20" x14ac:dyDescent="0.25">
      <c r="K583" s="62">
        <v>5740</v>
      </c>
      <c r="L583" s="35">
        <f t="shared" si="44"/>
        <v>5740</v>
      </c>
      <c r="M583" s="64">
        <f t="shared" si="45"/>
        <v>0.65525114155251141</v>
      </c>
      <c r="N583" s="64">
        <f t="shared" si="46"/>
        <v>9.6554437726535158E-2</v>
      </c>
      <c r="O583" s="35">
        <f t="shared" si="43"/>
        <v>0</v>
      </c>
      <c r="P583" s="35">
        <f>IF(AND(Eingabe!$B$31&gt;1,$M583&lt;=C$55),C$56,O583)</f>
        <v>0</v>
      </c>
      <c r="Q583" s="35">
        <f>IF(AND(Eingabe!$B$31&gt;2,$M583&lt;=D$55),D$56,P583)</f>
        <v>0</v>
      </c>
      <c r="R583" s="35">
        <f>IF(AND(Eingabe!$B$31&gt;3,$M583&lt;=E$55),E$56,Q583)</f>
        <v>0</v>
      </c>
      <c r="S583" s="35">
        <f>IF(AND(Eingabe!$B$31&gt;4,$M583&lt;=F$55),F$56,R583)</f>
        <v>0</v>
      </c>
      <c r="T583" s="35">
        <f>IF(AND(Eingabe!$B$31&gt;5,$M583&lt;=G$55),G$56,S583)</f>
        <v>0</v>
      </c>
    </row>
    <row r="584" spans="11:20" x14ac:dyDescent="0.25">
      <c r="K584" s="62">
        <v>5750</v>
      </c>
      <c r="L584" s="35">
        <f t="shared" si="44"/>
        <v>5750</v>
      </c>
      <c r="M584" s="64">
        <f t="shared" si="45"/>
        <v>0.65639269406392697</v>
      </c>
      <c r="N584" s="64">
        <f t="shared" si="46"/>
        <v>9.6302790281230899E-2</v>
      </c>
      <c r="O584" s="35">
        <f t="shared" si="43"/>
        <v>0</v>
      </c>
      <c r="P584" s="35">
        <f>IF(AND(Eingabe!$B$31&gt;1,$M584&lt;=C$55),C$56,O584)</f>
        <v>0</v>
      </c>
      <c r="Q584" s="35">
        <f>IF(AND(Eingabe!$B$31&gt;2,$M584&lt;=D$55),D$56,P584)</f>
        <v>0</v>
      </c>
      <c r="R584" s="35">
        <f>IF(AND(Eingabe!$B$31&gt;3,$M584&lt;=E$55),E$56,Q584)</f>
        <v>0</v>
      </c>
      <c r="S584" s="35">
        <f>IF(AND(Eingabe!$B$31&gt;4,$M584&lt;=F$55),F$56,R584)</f>
        <v>0</v>
      </c>
      <c r="T584" s="35">
        <f>IF(AND(Eingabe!$B$31&gt;5,$M584&lt;=G$55),G$56,S584)</f>
        <v>0</v>
      </c>
    </row>
    <row r="585" spans="11:20" x14ac:dyDescent="0.25">
      <c r="K585" s="62">
        <v>5760</v>
      </c>
      <c r="L585" s="35">
        <f t="shared" si="44"/>
        <v>5760</v>
      </c>
      <c r="M585" s="64">
        <f t="shared" si="45"/>
        <v>0.65753424657534243</v>
      </c>
      <c r="N585" s="64">
        <f t="shared" si="46"/>
        <v>9.6051510191888734E-2</v>
      </c>
      <c r="O585" s="35">
        <f t="shared" ref="O585:O648" si="47">IF(K585&lt;$B$51,$B$57,0)</f>
        <v>0</v>
      </c>
      <c r="P585" s="35">
        <f>IF(AND(Eingabe!$B$31&gt;1,$M585&lt;=C$55),C$56,O585)</f>
        <v>0</v>
      </c>
      <c r="Q585" s="35">
        <f>IF(AND(Eingabe!$B$31&gt;2,$M585&lt;=D$55),D$56,P585)</f>
        <v>0</v>
      </c>
      <c r="R585" s="35">
        <f>IF(AND(Eingabe!$B$31&gt;3,$M585&lt;=E$55),E$56,Q585)</f>
        <v>0</v>
      </c>
      <c r="S585" s="35">
        <f>IF(AND(Eingabe!$B$31&gt;4,$M585&lt;=F$55),F$56,R585)</f>
        <v>0</v>
      </c>
      <c r="T585" s="35">
        <f>IF(AND(Eingabe!$B$31&gt;5,$M585&lt;=G$55),G$56,S585)</f>
        <v>0</v>
      </c>
    </row>
    <row r="586" spans="11:20" x14ac:dyDescent="0.25">
      <c r="K586" s="62">
        <v>5770</v>
      </c>
      <c r="L586" s="35">
        <f t="shared" ref="L586:L649" si="48">IF(K586&gt;$B$10,$B$10,K586)</f>
        <v>5770</v>
      </c>
      <c r="M586" s="64">
        <f t="shared" ref="M586:M649" si="49">L586/$B$10</f>
        <v>0.658675799086758</v>
      </c>
      <c r="N586" s="64">
        <f t="shared" ref="N586:N649" si="50">IF(M586=1,0,1-$G$11*M586^$G$10)</f>
        <v>9.5800596285864348E-2</v>
      </c>
      <c r="O586" s="35">
        <f t="shared" si="47"/>
        <v>0</v>
      </c>
      <c r="P586" s="35">
        <f>IF(AND(Eingabe!$B$31&gt;1,$M586&lt;=C$55),C$56,O586)</f>
        <v>0</v>
      </c>
      <c r="Q586" s="35">
        <f>IF(AND(Eingabe!$B$31&gt;2,$M586&lt;=D$55),D$56,P586)</f>
        <v>0</v>
      </c>
      <c r="R586" s="35">
        <f>IF(AND(Eingabe!$B$31&gt;3,$M586&lt;=E$55),E$56,Q586)</f>
        <v>0</v>
      </c>
      <c r="S586" s="35">
        <f>IF(AND(Eingabe!$B$31&gt;4,$M586&lt;=F$55),F$56,R586)</f>
        <v>0</v>
      </c>
      <c r="T586" s="35">
        <f>IF(AND(Eingabe!$B$31&gt;5,$M586&lt;=G$55),G$56,S586)</f>
        <v>0</v>
      </c>
    </row>
    <row r="587" spans="11:20" x14ac:dyDescent="0.25">
      <c r="K587" s="62">
        <v>5780</v>
      </c>
      <c r="L587" s="35">
        <f t="shared" si="48"/>
        <v>5780</v>
      </c>
      <c r="M587" s="64">
        <f t="shared" si="49"/>
        <v>0.65981735159817356</v>
      </c>
      <c r="N587" s="64">
        <f t="shared" si="50"/>
        <v>9.5550047396281479E-2</v>
      </c>
      <c r="O587" s="35">
        <f t="shared" si="47"/>
        <v>0</v>
      </c>
      <c r="P587" s="35">
        <f>IF(AND(Eingabe!$B$31&gt;1,$M587&lt;=C$55),C$56,O587)</f>
        <v>0</v>
      </c>
      <c r="Q587" s="35">
        <f>IF(AND(Eingabe!$B$31&gt;2,$M587&lt;=D$55),D$56,P587)</f>
        <v>0</v>
      </c>
      <c r="R587" s="35">
        <f>IF(AND(Eingabe!$B$31&gt;3,$M587&lt;=E$55),E$56,Q587)</f>
        <v>0</v>
      </c>
      <c r="S587" s="35">
        <f>IF(AND(Eingabe!$B$31&gt;4,$M587&lt;=F$55),F$56,R587)</f>
        <v>0</v>
      </c>
      <c r="T587" s="35">
        <f>IF(AND(Eingabe!$B$31&gt;5,$M587&lt;=G$55),G$56,S587)</f>
        <v>0</v>
      </c>
    </row>
    <row r="588" spans="11:20" x14ac:dyDescent="0.25">
      <c r="K588" s="62">
        <v>5790</v>
      </c>
      <c r="L588" s="35">
        <f t="shared" si="48"/>
        <v>5790</v>
      </c>
      <c r="M588" s="64">
        <f t="shared" si="49"/>
        <v>0.66095890410958902</v>
      </c>
      <c r="N588" s="64">
        <f t="shared" si="50"/>
        <v>9.5299862361992727E-2</v>
      </c>
      <c r="O588" s="35">
        <f t="shared" si="47"/>
        <v>0</v>
      </c>
      <c r="P588" s="35">
        <f>IF(AND(Eingabe!$B$31&gt;1,$M588&lt;=C$55),C$56,O588)</f>
        <v>0</v>
      </c>
      <c r="Q588" s="35">
        <f>IF(AND(Eingabe!$B$31&gt;2,$M588&lt;=D$55),D$56,P588)</f>
        <v>0</v>
      </c>
      <c r="R588" s="35">
        <f>IF(AND(Eingabe!$B$31&gt;3,$M588&lt;=E$55),E$56,Q588)</f>
        <v>0</v>
      </c>
      <c r="S588" s="35">
        <f>IF(AND(Eingabe!$B$31&gt;4,$M588&lt;=F$55),F$56,R588)</f>
        <v>0</v>
      </c>
      <c r="T588" s="35">
        <f>IF(AND(Eingabe!$B$31&gt;5,$M588&lt;=G$55),G$56,S588)</f>
        <v>0</v>
      </c>
    </row>
    <row r="589" spans="11:20" x14ac:dyDescent="0.25">
      <c r="K589" s="62">
        <v>5800</v>
      </c>
      <c r="L589" s="35">
        <f t="shared" si="48"/>
        <v>5800</v>
      </c>
      <c r="M589" s="64">
        <f t="shared" si="49"/>
        <v>0.66210045662100458</v>
      </c>
      <c r="N589" s="64">
        <f t="shared" si="50"/>
        <v>9.5050040027542027E-2</v>
      </c>
      <c r="O589" s="35">
        <f t="shared" si="47"/>
        <v>0</v>
      </c>
      <c r="P589" s="35">
        <f>IF(AND(Eingabe!$B$31&gt;1,$M589&lt;=C$55),C$56,O589)</f>
        <v>0</v>
      </c>
      <c r="Q589" s="35">
        <f>IF(AND(Eingabe!$B$31&gt;2,$M589&lt;=D$55),D$56,P589)</f>
        <v>0</v>
      </c>
      <c r="R589" s="35">
        <f>IF(AND(Eingabe!$B$31&gt;3,$M589&lt;=E$55),E$56,Q589)</f>
        <v>0</v>
      </c>
      <c r="S589" s="35">
        <f>IF(AND(Eingabe!$B$31&gt;4,$M589&lt;=F$55),F$56,R589)</f>
        <v>0</v>
      </c>
      <c r="T589" s="35">
        <f>IF(AND(Eingabe!$B$31&gt;5,$M589&lt;=G$55),G$56,S589)</f>
        <v>0</v>
      </c>
    </row>
    <row r="590" spans="11:20" x14ac:dyDescent="0.25">
      <c r="K590" s="62">
        <v>5810</v>
      </c>
      <c r="L590" s="35">
        <f t="shared" si="48"/>
        <v>5810</v>
      </c>
      <c r="M590" s="64">
        <f t="shared" si="49"/>
        <v>0.66324200913242004</v>
      </c>
      <c r="N590" s="64">
        <f t="shared" si="50"/>
        <v>9.4800579243127236E-2</v>
      </c>
      <c r="O590" s="35">
        <f t="shared" si="47"/>
        <v>0</v>
      </c>
      <c r="P590" s="35">
        <f>IF(AND(Eingabe!$B$31&gt;1,$M590&lt;=C$55),C$56,O590)</f>
        <v>0</v>
      </c>
      <c r="Q590" s="35">
        <f>IF(AND(Eingabe!$B$31&gt;2,$M590&lt;=D$55),D$56,P590)</f>
        <v>0</v>
      </c>
      <c r="R590" s="35">
        <f>IF(AND(Eingabe!$B$31&gt;3,$M590&lt;=E$55),E$56,Q590)</f>
        <v>0</v>
      </c>
      <c r="S590" s="35">
        <f>IF(AND(Eingabe!$B$31&gt;4,$M590&lt;=F$55),F$56,R590)</f>
        <v>0</v>
      </c>
      <c r="T590" s="35">
        <f>IF(AND(Eingabe!$B$31&gt;5,$M590&lt;=G$55),G$56,S590)</f>
        <v>0</v>
      </c>
    </row>
    <row r="591" spans="11:20" x14ac:dyDescent="0.25">
      <c r="K591" s="62">
        <v>5820</v>
      </c>
      <c r="L591" s="35">
        <f t="shared" si="48"/>
        <v>5820</v>
      </c>
      <c r="M591" s="64">
        <f t="shared" si="49"/>
        <v>0.66438356164383561</v>
      </c>
      <c r="N591" s="64">
        <f t="shared" si="50"/>
        <v>9.4551478864562388E-2</v>
      </c>
      <c r="O591" s="35">
        <f t="shared" si="47"/>
        <v>0</v>
      </c>
      <c r="P591" s="35">
        <f>IF(AND(Eingabe!$B$31&gt;1,$M591&lt;=C$55),C$56,O591)</f>
        <v>0</v>
      </c>
      <c r="Q591" s="35">
        <f>IF(AND(Eingabe!$B$31&gt;2,$M591&lt;=D$55),D$56,P591)</f>
        <v>0</v>
      </c>
      <c r="R591" s="35">
        <f>IF(AND(Eingabe!$B$31&gt;3,$M591&lt;=E$55),E$56,Q591)</f>
        <v>0</v>
      </c>
      <c r="S591" s="35">
        <f>IF(AND(Eingabe!$B$31&gt;4,$M591&lt;=F$55),F$56,R591)</f>
        <v>0</v>
      </c>
      <c r="T591" s="35">
        <f>IF(AND(Eingabe!$B$31&gt;5,$M591&lt;=G$55),G$56,S591)</f>
        <v>0</v>
      </c>
    </row>
    <row r="592" spans="11:20" x14ac:dyDescent="0.25">
      <c r="K592" s="62">
        <v>5830</v>
      </c>
      <c r="L592" s="35">
        <f t="shared" si="48"/>
        <v>5830</v>
      </c>
      <c r="M592" s="64">
        <f t="shared" si="49"/>
        <v>0.66552511415525117</v>
      </c>
      <c r="N592" s="64">
        <f t="shared" si="50"/>
        <v>9.4302737753240606E-2</v>
      </c>
      <c r="O592" s="35">
        <f t="shared" si="47"/>
        <v>0</v>
      </c>
      <c r="P592" s="35">
        <f>IF(AND(Eingabe!$B$31&gt;1,$M592&lt;=C$55),C$56,O592)</f>
        <v>0</v>
      </c>
      <c r="Q592" s="35">
        <f>IF(AND(Eingabe!$B$31&gt;2,$M592&lt;=D$55),D$56,P592)</f>
        <v>0</v>
      </c>
      <c r="R592" s="35">
        <f>IF(AND(Eingabe!$B$31&gt;3,$M592&lt;=E$55),E$56,Q592)</f>
        <v>0</v>
      </c>
      <c r="S592" s="35">
        <f>IF(AND(Eingabe!$B$31&gt;4,$M592&lt;=F$55),F$56,R592)</f>
        <v>0</v>
      </c>
      <c r="T592" s="35">
        <f>IF(AND(Eingabe!$B$31&gt;5,$M592&lt;=G$55),G$56,S592)</f>
        <v>0</v>
      </c>
    </row>
    <row r="593" spans="11:20" x14ac:dyDescent="0.25">
      <c r="K593" s="62">
        <v>5840</v>
      </c>
      <c r="L593" s="35">
        <f t="shared" si="48"/>
        <v>5840</v>
      </c>
      <c r="M593" s="64">
        <f t="shared" si="49"/>
        <v>0.66666666666666663</v>
      </c>
      <c r="N593" s="64">
        <f t="shared" si="50"/>
        <v>9.4054354776098137E-2</v>
      </c>
      <c r="O593" s="35">
        <f t="shared" si="47"/>
        <v>0</v>
      </c>
      <c r="P593" s="35">
        <f>IF(AND(Eingabe!$B$31&gt;1,$M593&lt;=C$55),C$56,O593)</f>
        <v>0</v>
      </c>
      <c r="Q593" s="35">
        <f>IF(AND(Eingabe!$B$31&gt;2,$M593&lt;=D$55),D$56,P593)</f>
        <v>0</v>
      </c>
      <c r="R593" s="35">
        <f>IF(AND(Eingabe!$B$31&gt;3,$M593&lt;=E$55),E$56,Q593)</f>
        <v>0</v>
      </c>
      <c r="S593" s="35">
        <f>IF(AND(Eingabe!$B$31&gt;4,$M593&lt;=F$55),F$56,R593)</f>
        <v>0</v>
      </c>
      <c r="T593" s="35">
        <f>IF(AND(Eingabe!$B$31&gt;5,$M593&lt;=G$55),G$56,S593)</f>
        <v>0</v>
      </c>
    </row>
    <row r="594" spans="11:20" x14ac:dyDescent="0.25">
      <c r="K594" s="62">
        <v>5850</v>
      </c>
      <c r="L594" s="35">
        <f t="shared" si="48"/>
        <v>5850</v>
      </c>
      <c r="M594" s="64">
        <f t="shared" si="49"/>
        <v>0.6678082191780822</v>
      </c>
      <c r="N594" s="64">
        <f t="shared" si="50"/>
        <v>9.3806328805576711E-2</v>
      </c>
      <c r="O594" s="35">
        <f t="shared" si="47"/>
        <v>0</v>
      </c>
      <c r="P594" s="35">
        <f>IF(AND(Eingabe!$B$31&gt;1,$M594&lt;=C$55),C$56,O594)</f>
        <v>0</v>
      </c>
      <c r="Q594" s="35">
        <f>IF(AND(Eingabe!$B$31&gt;2,$M594&lt;=D$55),D$56,P594)</f>
        <v>0</v>
      </c>
      <c r="R594" s="35">
        <f>IF(AND(Eingabe!$B$31&gt;3,$M594&lt;=E$55),E$56,Q594)</f>
        <v>0</v>
      </c>
      <c r="S594" s="35">
        <f>IF(AND(Eingabe!$B$31&gt;4,$M594&lt;=F$55),F$56,R594)</f>
        <v>0</v>
      </c>
      <c r="T594" s="35">
        <f>IF(AND(Eingabe!$B$31&gt;5,$M594&lt;=G$55),G$56,S594)</f>
        <v>0</v>
      </c>
    </row>
    <row r="595" spans="11:20" x14ac:dyDescent="0.25">
      <c r="K595" s="62">
        <v>5860</v>
      </c>
      <c r="L595" s="35">
        <f t="shared" si="48"/>
        <v>5860</v>
      </c>
      <c r="M595" s="64">
        <f t="shared" si="49"/>
        <v>0.66894977168949776</v>
      </c>
      <c r="N595" s="64">
        <f t="shared" si="50"/>
        <v>9.3558658719588572E-2</v>
      </c>
      <c r="O595" s="35">
        <f t="shared" si="47"/>
        <v>0</v>
      </c>
      <c r="P595" s="35">
        <f>IF(AND(Eingabe!$B$31&gt;1,$M595&lt;=C$55),C$56,O595)</f>
        <v>0</v>
      </c>
      <c r="Q595" s="35">
        <f>IF(AND(Eingabe!$B$31&gt;2,$M595&lt;=D$55),D$56,P595)</f>
        <v>0</v>
      </c>
      <c r="R595" s="35">
        <f>IF(AND(Eingabe!$B$31&gt;3,$M595&lt;=E$55),E$56,Q595)</f>
        <v>0</v>
      </c>
      <c r="S595" s="35">
        <f>IF(AND(Eingabe!$B$31&gt;4,$M595&lt;=F$55),F$56,R595)</f>
        <v>0</v>
      </c>
      <c r="T595" s="35">
        <f>IF(AND(Eingabe!$B$31&gt;5,$M595&lt;=G$55),G$56,S595)</f>
        <v>0</v>
      </c>
    </row>
    <row r="596" spans="11:20" x14ac:dyDescent="0.25">
      <c r="K596" s="62">
        <v>5870</v>
      </c>
      <c r="L596" s="35">
        <f t="shared" si="48"/>
        <v>5870</v>
      </c>
      <c r="M596" s="64">
        <f t="shared" si="49"/>
        <v>0.67009132420091322</v>
      </c>
      <c r="N596" s="64">
        <f t="shared" si="50"/>
        <v>9.331134340147984E-2</v>
      </c>
      <c r="O596" s="35">
        <f t="shared" si="47"/>
        <v>0</v>
      </c>
      <c r="P596" s="35">
        <f>IF(AND(Eingabe!$B$31&gt;1,$M596&lt;=C$55),C$56,O596)</f>
        <v>0</v>
      </c>
      <c r="Q596" s="35">
        <f>IF(AND(Eingabe!$B$31&gt;2,$M596&lt;=D$55),D$56,P596)</f>
        <v>0</v>
      </c>
      <c r="R596" s="35">
        <f>IF(AND(Eingabe!$B$31&gt;3,$M596&lt;=E$55),E$56,Q596)</f>
        <v>0</v>
      </c>
      <c r="S596" s="35">
        <f>IF(AND(Eingabe!$B$31&gt;4,$M596&lt;=F$55),F$56,R596)</f>
        <v>0</v>
      </c>
      <c r="T596" s="35">
        <f>IF(AND(Eingabe!$B$31&gt;5,$M596&lt;=G$55),G$56,S596)</f>
        <v>0</v>
      </c>
    </row>
    <row r="597" spans="11:20" x14ac:dyDescent="0.25">
      <c r="K597" s="62">
        <v>5880</v>
      </c>
      <c r="L597" s="35">
        <f t="shared" si="48"/>
        <v>5880</v>
      </c>
      <c r="M597" s="64">
        <f t="shared" si="49"/>
        <v>0.67123287671232879</v>
      </c>
      <c r="N597" s="64">
        <f t="shared" si="50"/>
        <v>9.306438173999565E-2</v>
      </c>
      <c r="O597" s="35">
        <f t="shared" si="47"/>
        <v>0</v>
      </c>
      <c r="P597" s="35">
        <f>IF(AND(Eingabe!$B$31&gt;1,$M597&lt;=C$55),C$56,O597)</f>
        <v>0</v>
      </c>
      <c r="Q597" s="35">
        <f>IF(AND(Eingabe!$B$31&gt;2,$M597&lt;=D$55),D$56,P597)</f>
        <v>0</v>
      </c>
      <c r="R597" s="35">
        <f>IF(AND(Eingabe!$B$31&gt;3,$M597&lt;=E$55),E$56,Q597)</f>
        <v>0</v>
      </c>
      <c r="S597" s="35">
        <f>IF(AND(Eingabe!$B$31&gt;4,$M597&lt;=F$55),F$56,R597)</f>
        <v>0</v>
      </c>
      <c r="T597" s="35">
        <f>IF(AND(Eingabe!$B$31&gt;5,$M597&lt;=G$55),G$56,S597)</f>
        <v>0</v>
      </c>
    </row>
    <row r="598" spans="11:20" x14ac:dyDescent="0.25">
      <c r="K598" s="62">
        <v>5890</v>
      </c>
      <c r="L598" s="35">
        <f t="shared" si="48"/>
        <v>5890</v>
      </c>
      <c r="M598" s="64">
        <f t="shared" si="49"/>
        <v>0.67237442922374424</v>
      </c>
      <c r="N598" s="64">
        <f t="shared" si="50"/>
        <v>9.2817772629244399E-2</v>
      </c>
      <c r="O598" s="35">
        <f t="shared" si="47"/>
        <v>0</v>
      </c>
      <c r="P598" s="35">
        <f>IF(AND(Eingabe!$B$31&gt;1,$M598&lt;=C$55),C$56,O598)</f>
        <v>0</v>
      </c>
      <c r="Q598" s="35">
        <f>IF(AND(Eingabe!$B$31&gt;2,$M598&lt;=D$55),D$56,P598)</f>
        <v>0</v>
      </c>
      <c r="R598" s="35">
        <f>IF(AND(Eingabe!$B$31&gt;3,$M598&lt;=E$55),E$56,Q598)</f>
        <v>0</v>
      </c>
      <c r="S598" s="35">
        <f>IF(AND(Eingabe!$B$31&gt;4,$M598&lt;=F$55),F$56,R598)</f>
        <v>0</v>
      </c>
      <c r="T598" s="35">
        <f>IF(AND(Eingabe!$B$31&gt;5,$M598&lt;=G$55),G$56,S598)</f>
        <v>0</v>
      </c>
    </row>
    <row r="599" spans="11:20" x14ac:dyDescent="0.25">
      <c r="K599" s="62">
        <v>5900</v>
      </c>
      <c r="L599" s="35">
        <f t="shared" si="48"/>
        <v>5900</v>
      </c>
      <c r="M599" s="64">
        <f t="shared" si="49"/>
        <v>0.67351598173515981</v>
      </c>
      <c r="N599" s="64">
        <f t="shared" si="50"/>
        <v>9.2571514968663227E-2</v>
      </c>
      <c r="O599" s="35">
        <f t="shared" si="47"/>
        <v>0</v>
      </c>
      <c r="P599" s="35">
        <f>IF(AND(Eingabe!$B$31&gt;1,$M599&lt;=C$55),C$56,O599)</f>
        <v>0</v>
      </c>
      <c r="Q599" s="35">
        <f>IF(AND(Eingabe!$B$31&gt;2,$M599&lt;=D$55),D$56,P599)</f>
        <v>0</v>
      </c>
      <c r="R599" s="35">
        <f>IF(AND(Eingabe!$B$31&gt;3,$M599&lt;=E$55),E$56,Q599)</f>
        <v>0</v>
      </c>
      <c r="S599" s="35">
        <f>IF(AND(Eingabe!$B$31&gt;4,$M599&lt;=F$55),F$56,R599)</f>
        <v>0</v>
      </c>
      <c r="T599" s="35">
        <f>IF(AND(Eingabe!$B$31&gt;5,$M599&lt;=G$55),G$56,S599)</f>
        <v>0</v>
      </c>
    </row>
    <row r="600" spans="11:20" x14ac:dyDescent="0.25">
      <c r="K600" s="62">
        <v>5910</v>
      </c>
      <c r="L600" s="35">
        <f t="shared" si="48"/>
        <v>5910</v>
      </c>
      <c r="M600" s="64">
        <f t="shared" si="49"/>
        <v>0.67465753424657537</v>
      </c>
      <c r="N600" s="64">
        <f t="shared" si="50"/>
        <v>9.23256076629827E-2</v>
      </c>
      <c r="O600" s="35">
        <f t="shared" si="47"/>
        <v>0</v>
      </c>
      <c r="P600" s="35">
        <f>IF(AND(Eingabe!$B$31&gt;1,$M600&lt;=C$55),C$56,O600)</f>
        <v>0</v>
      </c>
      <c r="Q600" s="35">
        <f>IF(AND(Eingabe!$B$31&gt;2,$M600&lt;=D$55),D$56,P600)</f>
        <v>0</v>
      </c>
      <c r="R600" s="35">
        <f>IF(AND(Eingabe!$B$31&gt;3,$M600&lt;=E$55),E$56,Q600)</f>
        <v>0</v>
      </c>
      <c r="S600" s="35">
        <f>IF(AND(Eingabe!$B$31&gt;4,$M600&lt;=F$55),F$56,R600)</f>
        <v>0</v>
      </c>
      <c r="T600" s="35">
        <f>IF(AND(Eingabe!$B$31&gt;5,$M600&lt;=G$55),G$56,S600)</f>
        <v>0</v>
      </c>
    </row>
    <row r="601" spans="11:20" x14ac:dyDescent="0.25">
      <c r="K601" s="62">
        <v>5920</v>
      </c>
      <c r="L601" s="35">
        <f t="shared" si="48"/>
        <v>5920</v>
      </c>
      <c r="M601" s="64">
        <f t="shared" si="49"/>
        <v>0.67579908675799083</v>
      </c>
      <c r="N601" s="64">
        <f t="shared" si="50"/>
        <v>9.2080049622193294E-2</v>
      </c>
      <c r="O601" s="35">
        <f t="shared" si="47"/>
        <v>0</v>
      </c>
      <c r="P601" s="35">
        <f>IF(AND(Eingabe!$B$31&gt;1,$M601&lt;=C$55),C$56,O601)</f>
        <v>0</v>
      </c>
      <c r="Q601" s="35">
        <f>IF(AND(Eingabe!$B$31&gt;2,$M601&lt;=D$55),D$56,P601)</f>
        <v>0</v>
      </c>
      <c r="R601" s="35">
        <f>IF(AND(Eingabe!$B$31&gt;3,$M601&lt;=E$55),E$56,Q601)</f>
        <v>0</v>
      </c>
      <c r="S601" s="35">
        <f>IF(AND(Eingabe!$B$31&gt;4,$M601&lt;=F$55),F$56,R601)</f>
        <v>0</v>
      </c>
      <c r="T601" s="35">
        <f>IF(AND(Eingabe!$B$31&gt;5,$M601&lt;=G$55),G$56,S601)</f>
        <v>0</v>
      </c>
    </row>
    <row r="602" spans="11:20" x14ac:dyDescent="0.25">
      <c r="K602" s="62">
        <v>5930</v>
      </c>
      <c r="L602" s="35">
        <f t="shared" si="48"/>
        <v>5930</v>
      </c>
      <c r="M602" s="64">
        <f t="shared" si="49"/>
        <v>0.6769406392694064</v>
      </c>
      <c r="N602" s="64">
        <f t="shared" si="50"/>
        <v>9.1834839761510634E-2</v>
      </c>
      <c r="O602" s="35">
        <f t="shared" si="47"/>
        <v>0</v>
      </c>
      <c r="P602" s="35">
        <f>IF(AND(Eingabe!$B$31&gt;1,$M602&lt;=C$55),C$56,O602)</f>
        <v>0</v>
      </c>
      <c r="Q602" s="35">
        <f>IF(AND(Eingabe!$B$31&gt;2,$M602&lt;=D$55),D$56,P602)</f>
        <v>0</v>
      </c>
      <c r="R602" s="35">
        <f>IF(AND(Eingabe!$B$31&gt;3,$M602&lt;=E$55),E$56,Q602)</f>
        <v>0</v>
      </c>
      <c r="S602" s="35">
        <f>IF(AND(Eingabe!$B$31&gt;4,$M602&lt;=F$55),F$56,R602)</f>
        <v>0</v>
      </c>
      <c r="T602" s="35">
        <f>IF(AND(Eingabe!$B$31&gt;5,$M602&lt;=G$55),G$56,S602)</f>
        <v>0</v>
      </c>
    </row>
    <row r="603" spans="11:20" x14ac:dyDescent="0.25">
      <c r="K603" s="62">
        <v>5940</v>
      </c>
      <c r="L603" s="35">
        <f t="shared" si="48"/>
        <v>5940</v>
      </c>
      <c r="M603" s="64">
        <f t="shared" si="49"/>
        <v>0.67808219178082196</v>
      </c>
      <c r="N603" s="64">
        <f t="shared" si="50"/>
        <v>9.1589977001342193E-2</v>
      </c>
      <c r="O603" s="35">
        <f t="shared" si="47"/>
        <v>0</v>
      </c>
      <c r="P603" s="35">
        <f>IF(AND(Eingabe!$B$31&gt;1,$M603&lt;=C$55),C$56,O603)</f>
        <v>0</v>
      </c>
      <c r="Q603" s="35">
        <f>IF(AND(Eingabe!$B$31&gt;2,$M603&lt;=D$55),D$56,P603)</f>
        <v>0</v>
      </c>
      <c r="R603" s="35">
        <f>IF(AND(Eingabe!$B$31&gt;3,$M603&lt;=E$55),E$56,Q603)</f>
        <v>0</v>
      </c>
      <c r="S603" s="35">
        <f>IF(AND(Eingabe!$B$31&gt;4,$M603&lt;=F$55),F$56,R603)</f>
        <v>0</v>
      </c>
      <c r="T603" s="35">
        <f>IF(AND(Eingabe!$B$31&gt;5,$M603&lt;=G$55),G$56,S603)</f>
        <v>0</v>
      </c>
    </row>
    <row r="604" spans="11:20" x14ac:dyDescent="0.25">
      <c r="K604" s="62">
        <v>5950</v>
      </c>
      <c r="L604" s="35">
        <f t="shared" si="48"/>
        <v>5950</v>
      </c>
      <c r="M604" s="64">
        <f t="shared" si="49"/>
        <v>0.67922374429223742</v>
      </c>
      <c r="N604" s="64">
        <f t="shared" si="50"/>
        <v>9.1345460267253209E-2</v>
      </c>
      <c r="O604" s="35">
        <f t="shared" si="47"/>
        <v>0</v>
      </c>
      <c r="P604" s="35">
        <f>IF(AND(Eingabe!$B$31&gt;1,$M604&lt;=C$55),C$56,O604)</f>
        <v>0</v>
      </c>
      <c r="Q604" s="35">
        <f>IF(AND(Eingabe!$B$31&gt;2,$M604&lt;=D$55),D$56,P604)</f>
        <v>0</v>
      </c>
      <c r="R604" s="35">
        <f>IF(AND(Eingabe!$B$31&gt;3,$M604&lt;=E$55),E$56,Q604)</f>
        <v>0</v>
      </c>
      <c r="S604" s="35">
        <f>IF(AND(Eingabe!$B$31&gt;4,$M604&lt;=F$55),F$56,R604)</f>
        <v>0</v>
      </c>
      <c r="T604" s="35">
        <f>IF(AND(Eingabe!$B$31&gt;5,$M604&lt;=G$55),G$56,S604)</f>
        <v>0</v>
      </c>
    </row>
    <row r="605" spans="11:20" x14ac:dyDescent="0.25">
      <c r="K605" s="62">
        <v>5960</v>
      </c>
      <c r="L605" s="35">
        <f t="shared" si="48"/>
        <v>5960</v>
      </c>
      <c r="M605" s="64">
        <f t="shared" si="49"/>
        <v>0.68036529680365299</v>
      </c>
      <c r="N605" s="64">
        <f t="shared" si="50"/>
        <v>9.1101288489933707E-2</v>
      </c>
      <c r="O605" s="35">
        <f t="shared" si="47"/>
        <v>0</v>
      </c>
      <c r="P605" s="35">
        <f>IF(AND(Eingabe!$B$31&gt;1,$M605&lt;=C$55),C$56,O605)</f>
        <v>0</v>
      </c>
      <c r="Q605" s="35">
        <f>IF(AND(Eingabe!$B$31&gt;2,$M605&lt;=D$55),D$56,P605)</f>
        <v>0</v>
      </c>
      <c r="R605" s="35">
        <f>IF(AND(Eingabe!$B$31&gt;3,$M605&lt;=E$55),E$56,Q605)</f>
        <v>0</v>
      </c>
      <c r="S605" s="35">
        <f>IF(AND(Eingabe!$B$31&gt;4,$M605&lt;=F$55),F$56,R605)</f>
        <v>0</v>
      </c>
      <c r="T605" s="35">
        <f>IF(AND(Eingabe!$B$31&gt;5,$M605&lt;=G$55),G$56,S605)</f>
        <v>0</v>
      </c>
    </row>
    <row r="606" spans="11:20" x14ac:dyDescent="0.25">
      <c r="K606" s="62">
        <v>5970</v>
      </c>
      <c r="L606" s="35">
        <f t="shared" si="48"/>
        <v>5970</v>
      </c>
      <c r="M606" s="64">
        <f t="shared" si="49"/>
        <v>0.68150684931506844</v>
      </c>
      <c r="N606" s="64">
        <f t="shared" si="50"/>
        <v>9.0857460605165863E-2</v>
      </c>
      <c r="O606" s="35">
        <f t="shared" si="47"/>
        <v>0</v>
      </c>
      <c r="P606" s="35">
        <f>IF(AND(Eingabe!$B$31&gt;1,$M606&lt;=C$55),C$56,O606)</f>
        <v>0</v>
      </c>
      <c r="Q606" s="35">
        <f>IF(AND(Eingabe!$B$31&gt;2,$M606&lt;=D$55),D$56,P606)</f>
        <v>0</v>
      </c>
      <c r="R606" s="35">
        <f>IF(AND(Eingabe!$B$31&gt;3,$M606&lt;=E$55),E$56,Q606)</f>
        <v>0</v>
      </c>
      <c r="S606" s="35">
        <f>IF(AND(Eingabe!$B$31&gt;4,$M606&lt;=F$55),F$56,R606)</f>
        <v>0</v>
      </c>
      <c r="T606" s="35">
        <f>IF(AND(Eingabe!$B$31&gt;5,$M606&lt;=G$55),G$56,S606)</f>
        <v>0</v>
      </c>
    </row>
    <row r="607" spans="11:20" x14ac:dyDescent="0.25">
      <c r="K607" s="62">
        <v>5980</v>
      </c>
      <c r="L607" s="35">
        <f t="shared" si="48"/>
        <v>5980</v>
      </c>
      <c r="M607" s="64">
        <f t="shared" si="49"/>
        <v>0.68264840182648401</v>
      </c>
      <c r="N607" s="64">
        <f t="shared" si="50"/>
        <v>9.061397555379036E-2</v>
      </c>
      <c r="O607" s="35">
        <f t="shared" si="47"/>
        <v>0</v>
      </c>
      <c r="P607" s="35">
        <f>IF(AND(Eingabe!$B$31&gt;1,$M607&lt;=C$55),C$56,O607)</f>
        <v>0</v>
      </c>
      <c r="Q607" s="35">
        <f>IF(AND(Eingabe!$B$31&gt;2,$M607&lt;=D$55),D$56,P607)</f>
        <v>0</v>
      </c>
      <c r="R607" s="35">
        <f>IF(AND(Eingabe!$B$31&gt;3,$M607&lt;=E$55),E$56,Q607)</f>
        <v>0</v>
      </c>
      <c r="S607" s="35">
        <f>IF(AND(Eingabe!$B$31&gt;4,$M607&lt;=F$55),F$56,R607)</f>
        <v>0</v>
      </c>
      <c r="T607" s="35">
        <f>IF(AND(Eingabe!$B$31&gt;5,$M607&lt;=G$55),G$56,S607)</f>
        <v>0</v>
      </c>
    </row>
    <row r="608" spans="11:20" x14ac:dyDescent="0.25">
      <c r="K608" s="62">
        <v>5990</v>
      </c>
      <c r="L608" s="35">
        <f t="shared" si="48"/>
        <v>5990</v>
      </c>
      <c r="M608" s="64">
        <f t="shared" si="49"/>
        <v>0.68378995433789957</v>
      </c>
      <c r="N608" s="64">
        <f t="shared" si="50"/>
        <v>9.0370832281675084E-2</v>
      </c>
      <c r="O608" s="35">
        <f t="shared" si="47"/>
        <v>0</v>
      </c>
      <c r="P608" s="35">
        <f>IF(AND(Eingabe!$B$31&gt;1,$M608&lt;=C$55),C$56,O608)</f>
        <v>0</v>
      </c>
      <c r="Q608" s="35">
        <f>IF(AND(Eingabe!$B$31&gt;2,$M608&lt;=D$55),D$56,P608)</f>
        <v>0</v>
      </c>
      <c r="R608" s="35">
        <f>IF(AND(Eingabe!$B$31&gt;3,$M608&lt;=E$55),E$56,Q608)</f>
        <v>0</v>
      </c>
      <c r="S608" s="35">
        <f>IF(AND(Eingabe!$B$31&gt;4,$M608&lt;=F$55),F$56,R608)</f>
        <v>0</v>
      </c>
      <c r="T608" s="35">
        <f>IF(AND(Eingabe!$B$31&gt;5,$M608&lt;=G$55),G$56,S608)</f>
        <v>0</v>
      </c>
    </row>
    <row r="609" spans="11:20" x14ac:dyDescent="0.25">
      <c r="K609" s="62">
        <v>6000</v>
      </c>
      <c r="L609" s="35">
        <f t="shared" si="48"/>
        <v>6000</v>
      </c>
      <c r="M609" s="64">
        <f t="shared" si="49"/>
        <v>0.68493150684931503</v>
      </c>
      <c r="N609" s="64">
        <f t="shared" si="50"/>
        <v>9.0128029739681814E-2</v>
      </c>
      <c r="O609" s="35">
        <f t="shared" si="47"/>
        <v>0</v>
      </c>
      <c r="P609" s="35">
        <f>IF(AND(Eingabe!$B$31&gt;1,$M609&lt;=C$55),C$56,O609)</f>
        <v>0</v>
      </c>
      <c r="Q609" s="35">
        <f>IF(AND(Eingabe!$B$31&gt;2,$M609&lt;=D$55),D$56,P609)</f>
        <v>0</v>
      </c>
      <c r="R609" s="35">
        <f>IF(AND(Eingabe!$B$31&gt;3,$M609&lt;=E$55),E$56,Q609)</f>
        <v>0</v>
      </c>
      <c r="S609" s="35">
        <f>IF(AND(Eingabe!$B$31&gt;4,$M609&lt;=F$55),F$56,R609)</f>
        <v>0</v>
      </c>
      <c r="T609" s="35">
        <f>IF(AND(Eingabe!$B$31&gt;5,$M609&lt;=G$55),G$56,S609)</f>
        <v>0</v>
      </c>
    </row>
    <row r="610" spans="11:20" x14ac:dyDescent="0.25">
      <c r="K610" s="62">
        <v>6010</v>
      </c>
      <c r="L610" s="35">
        <f t="shared" si="48"/>
        <v>6010</v>
      </c>
      <c r="M610" s="64">
        <f t="shared" si="49"/>
        <v>0.6860730593607306</v>
      </c>
      <c r="N610" s="64">
        <f t="shared" si="50"/>
        <v>8.9885566883635026E-2</v>
      </c>
      <c r="O610" s="35">
        <f t="shared" si="47"/>
        <v>0</v>
      </c>
      <c r="P610" s="35">
        <f>IF(AND(Eingabe!$B$31&gt;1,$M610&lt;=C$55),C$56,O610)</f>
        <v>0</v>
      </c>
      <c r="Q610" s="35">
        <f>IF(AND(Eingabe!$B$31&gt;2,$M610&lt;=D$55),D$56,P610)</f>
        <v>0</v>
      </c>
      <c r="R610" s="35">
        <f>IF(AND(Eingabe!$B$31&gt;3,$M610&lt;=E$55),E$56,Q610)</f>
        <v>0</v>
      </c>
      <c r="S610" s="35">
        <f>IF(AND(Eingabe!$B$31&gt;4,$M610&lt;=F$55),F$56,R610)</f>
        <v>0</v>
      </c>
      <c r="T610" s="35">
        <f>IF(AND(Eingabe!$B$31&gt;5,$M610&lt;=G$55),G$56,S610)</f>
        <v>0</v>
      </c>
    </row>
    <row r="611" spans="11:20" x14ac:dyDescent="0.25">
      <c r="K611" s="62">
        <v>6020</v>
      </c>
      <c r="L611" s="35">
        <f t="shared" si="48"/>
        <v>6020</v>
      </c>
      <c r="M611" s="64">
        <f t="shared" si="49"/>
        <v>0.68721461187214616</v>
      </c>
      <c r="N611" s="64">
        <f t="shared" si="50"/>
        <v>8.9643442674289808E-2</v>
      </c>
      <c r="O611" s="35">
        <f t="shared" si="47"/>
        <v>0</v>
      </c>
      <c r="P611" s="35">
        <f>IF(AND(Eingabe!$B$31&gt;1,$M611&lt;=C$55),C$56,O611)</f>
        <v>0</v>
      </c>
      <c r="Q611" s="35">
        <f>IF(AND(Eingabe!$B$31&gt;2,$M611&lt;=D$55),D$56,P611)</f>
        <v>0</v>
      </c>
      <c r="R611" s="35">
        <f>IF(AND(Eingabe!$B$31&gt;3,$M611&lt;=E$55),E$56,Q611)</f>
        <v>0</v>
      </c>
      <c r="S611" s="35">
        <f>IF(AND(Eingabe!$B$31&gt;4,$M611&lt;=F$55),F$56,R611)</f>
        <v>0</v>
      </c>
      <c r="T611" s="35">
        <f>IF(AND(Eingabe!$B$31&gt;5,$M611&lt;=G$55),G$56,S611)</f>
        <v>0</v>
      </c>
    </row>
    <row r="612" spans="11:20" x14ac:dyDescent="0.25">
      <c r="K612" s="62">
        <v>6030</v>
      </c>
      <c r="L612" s="35">
        <f t="shared" si="48"/>
        <v>6030</v>
      </c>
      <c r="M612" s="64">
        <f t="shared" si="49"/>
        <v>0.68835616438356162</v>
      </c>
      <c r="N612" s="64">
        <f t="shared" si="50"/>
        <v>8.9401656077300773E-2</v>
      </c>
      <c r="O612" s="35">
        <f t="shared" si="47"/>
        <v>0</v>
      </c>
      <c r="P612" s="35">
        <f>IF(AND(Eingabe!$B$31&gt;1,$M612&lt;=C$55),C$56,O612)</f>
        <v>0</v>
      </c>
      <c r="Q612" s="35">
        <f>IF(AND(Eingabe!$B$31&gt;2,$M612&lt;=D$55),D$56,P612)</f>
        <v>0</v>
      </c>
      <c r="R612" s="35">
        <f>IF(AND(Eingabe!$B$31&gt;3,$M612&lt;=E$55),E$56,Q612)</f>
        <v>0</v>
      </c>
      <c r="S612" s="35">
        <f>IF(AND(Eingabe!$B$31&gt;4,$M612&lt;=F$55),F$56,R612)</f>
        <v>0</v>
      </c>
      <c r="T612" s="35">
        <f>IF(AND(Eingabe!$B$31&gt;5,$M612&lt;=G$55),G$56,S612)</f>
        <v>0</v>
      </c>
    </row>
    <row r="613" spans="11:20" x14ac:dyDescent="0.25">
      <c r="K613" s="62">
        <v>6040</v>
      </c>
      <c r="L613" s="35">
        <f t="shared" si="48"/>
        <v>6040</v>
      </c>
      <c r="M613" s="64">
        <f t="shared" si="49"/>
        <v>0.68949771689497719</v>
      </c>
      <c r="N613" s="64">
        <f t="shared" si="50"/>
        <v>8.9160206063190528E-2</v>
      </c>
      <c r="O613" s="35">
        <f t="shared" si="47"/>
        <v>0</v>
      </c>
      <c r="P613" s="35">
        <f>IF(AND(Eingabe!$B$31&gt;1,$M613&lt;=C$55),C$56,O613)</f>
        <v>0</v>
      </c>
      <c r="Q613" s="35">
        <f>IF(AND(Eingabe!$B$31&gt;2,$M613&lt;=D$55),D$56,P613)</f>
        <v>0</v>
      </c>
      <c r="R613" s="35">
        <f>IF(AND(Eingabe!$B$31&gt;3,$M613&lt;=E$55),E$56,Q613)</f>
        <v>0</v>
      </c>
      <c r="S613" s="35">
        <f>IF(AND(Eingabe!$B$31&gt;4,$M613&lt;=F$55),F$56,R613)</f>
        <v>0</v>
      </c>
      <c r="T613" s="35">
        <f>IF(AND(Eingabe!$B$31&gt;5,$M613&lt;=G$55),G$56,S613)</f>
        <v>0</v>
      </c>
    </row>
    <row r="614" spans="11:20" x14ac:dyDescent="0.25">
      <c r="K614" s="62">
        <v>6050</v>
      </c>
      <c r="L614" s="35">
        <f t="shared" si="48"/>
        <v>6050</v>
      </c>
      <c r="M614" s="64">
        <f t="shared" si="49"/>
        <v>0.69063926940639264</v>
      </c>
      <c r="N614" s="64">
        <f t="shared" si="50"/>
        <v>8.8919091607319145E-2</v>
      </c>
      <c r="O614" s="35">
        <f t="shared" si="47"/>
        <v>0</v>
      </c>
      <c r="P614" s="35">
        <f>IF(AND(Eingabe!$B$31&gt;1,$M614&lt;=C$55),C$56,O614)</f>
        <v>0</v>
      </c>
      <c r="Q614" s="35">
        <f>IF(AND(Eingabe!$B$31&gt;2,$M614&lt;=D$55),D$56,P614)</f>
        <v>0</v>
      </c>
      <c r="R614" s="35">
        <f>IF(AND(Eingabe!$B$31&gt;3,$M614&lt;=E$55),E$56,Q614)</f>
        <v>0</v>
      </c>
      <c r="S614" s="35">
        <f>IF(AND(Eingabe!$B$31&gt;4,$M614&lt;=F$55),F$56,R614)</f>
        <v>0</v>
      </c>
      <c r="T614" s="35">
        <f>IF(AND(Eingabe!$B$31&gt;5,$M614&lt;=G$55),G$56,S614)</f>
        <v>0</v>
      </c>
    </row>
    <row r="615" spans="11:20" x14ac:dyDescent="0.25">
      <c r="K615" s="62">
        <v>6060</v>
      </c>
      <c r="L615" s="35">
        <f t="shared" si="48"/>
        <v>6060</v>
      </c>
      <c r="M615" s="64">
        <f t="shared" si="49"/>
        <v>0.69178082191780821</v>
      </c>
      <c r="N615" s="64">
        <f t="shared" si="50"/>
        <v>8.8678311689852962E-2</v>
      </c>
      <c r="O615" s="35">
        <f t="shared" si="47"/>
        <v>0</v>
      </c>
      <c r="P615" s="35">
        <f>IF(AND(Eingabe!$B$31&gt;1,$M615&lt;=C$55),C$56,O615)</f>
        <v>0</v>
      </c>
      <c r="Q615" s="35">
        <f>IF(AND(Eingabe!$B$31&gt;2,$M615&lt;=D$55),D$56,P615)</f>
        <v>0</v>
      </c>
      <c r="R615" s="35">
        <f>IF(AND(Eingabe!$B$31&gt;3,$M615&lt;=E$55),E$56,Q615)</f>
        <v>0</v>
      </c>
      <c r="S615" s="35">
        <f>IF(AND(Eingabe!$B$31&gt;4,$M615&lt;=F$55),F$56,R615)</f>
        <v>0</v>
      </c>
      <c r="T615" s="35">
        <f>IF(AND(Eingabe!$B$31&gt;5,$M615&lt;=G$55),G$56,S615)</f>
        <v>0</v>
      </c>
    </row>
    <row r="616" spans="11:20" x14ac:dyDescent="0.25">
      <c r="K616" s="62">
        <v>6070</v>
      </c>
      <c r="L616" s="35">
        <f t="shared" si="48"/>
        <v>6070</v>
      </c>
      <c r="M616" s="64">
        <f t="shared" si="49"/>
        <v>0.69292237442922378</v>
      </c>
      <c r="N616" s="64">
        <f t="shared" si="50"/>
        <v>8.8437865295734497E-2</v>
      </c>
      <c r="O616" s="35">
        <f t="shared" si="47"/>
        <v>0</v>
      </c>
      <c r="P616" s="35">
        <f>IF(AND(Eingabe!$B$31&gt;1,$M616&lt;=C$55),C$56,O616)</f>
        <v>0</v>
      </c>
      <c r="Q616" s="35">
        <f>IF(AND(Eingabe!$B$31&gt;2,$M616&lt;=D$55),D$56,P616)</f>
        <v>0</v>
      </c>
      <c r="R616" s="35">
        <f>IF(AND(Eingabe!$B$31&gt;3,$M616&lt;=E$55),E$56,Q616)</f>
        <v>0</v>
      </c>
      <c r="S616" s="35">
        <f>IF(AND(Eingabe!$B$31&gt;4,$M616&lt;=F$55),F$56,R616)</f>
        <v>0</v>
      </c>
      <c r="T616" s="35">
        <f>IF(AND(Eingabe!$B$31&gt;5,$M616&lt;=G$55),G$56,S616)</f>
        <v>0</v>
      </c>
    </row>
    <row r="617" spans="11:20" x14ac:dyDescent="0.25">
      <c r="K617" s="62">
        <v>6080</v>
      </c>
      <c r="L617" s="35">
        <f t="shared" si="48"/>
        <v>6080</v>
      </c>
      <c r="M617" s="64">
        <f t="shared" si="49"/>
        <v>0.69406392694063923</v>
      </c>
      <c r="N617" s="64">
        <f t="shared" si="50"/>
        <v>8.8197751414652248E-2</v>
      </c>
      <c r="O617" s="35">
        <f t="shared" si="47"/>
        <v>0</v>
      </c>
      <c r="P617" s="35">
        <f>IF(AND(Eingabe!$B$31&gt;1,$M617&lt;=C$55),C$56,O617)</f>
        <v>0</v>
      </c>
      <c r="Q617" s="35">
        <f>IF(AND(Eingabe!$B$31&gt;2,$M617&lt;=D$55),D$56,P617)</f>
        <v>0</v>
      </c>
      <c r="R617" s="35">
        <f>IF(AND(Eingabe!$B$31&gt;3,$M617&lt;=E$55),E$56,Q617)</f>
        <v>0</v>
      </c>
      <c r="S617" s="35">
        <f>IF(AND(Eingabe!$B$31&gt;4,$M617&lt;=F$55),F$56,R617)</f>
        <v>0</v>
      </c>
      <c r="T617" s="35">
        <f>IF(AND(Eingabe!$B$31&gt;5,$M617&lt;=G$55),G$56,S617)</f>
        <v>0</v>
      </c>
    </row>
    <row r="618" spans="11:20" x14ac:dyDescent="0.25">
      <c r="K618" s="62">
        <v>6090</v>
      </c>
      <c r="L618" s="35">
        <f t="shared" si="48"/>
        <v>6090</v>
      </c>
      <c r="M618" s="64">
        <f t="shared" si="49"/>
        <v>0.6952054794520548</v>
      </c>
      <c r="N618" s="64">
        <f t="shared" si="50"/>
        <v>8.7957969041010942E-2</v>
      </c>
      <c r="O618" s="35">
        <f t="shared" si="47"/>
        <v>0</v>
      </c>
      <c r="P618" s="35">
        <f>IF(AND(Eingabe!$B$31&gt;1,$M618&lt;=C$55),C$56,O618)</f>
        <v>0</v>
      </c>
      <c r="Q618" s="35">
        <f>IF(AND(Eingabe!$B$31&gt;2,$M618&lt;=D$55),D$56,P618)</f>
        <v>0</v>
      </c>
      <c r="R618" s="35">
        <f>IF(AND(Eingabe!$B$31&gt;3,$M618&lt;=E$55),E$56,Q618)</f>
        <v>0</v>
      </c>
      <c r="S618" s="35">
        <f>IF(AND(Eingabe!$B$31&gt;4,$M618&lt;=F$55),F$56,R618)</f>
        <v>0</v>
      </c>
      <c r="T618" s="35">
        <f>IF(AND(Eingabe!$B$31&gt;5,$M618&lt;=G$55),G$56,S618)</f>
        <v>0</v>
      </c>
    </row>
    <row r="619" spans="11:20" x14ac:dyDescent="0.25">
      <c r="K619" s="62">
        <v>6100</v>
      </c>
      <c r="L619" s="35">
        <f t="shared" si="48"/>
        <v>6100</v>
      </c>
      <c r="M619" s="64">
        <f t="shared" si="49"/>
        <v>0.69634703196347036</v>
      </c>
      <c r="N619" s="64">
        <f t="shared" si="50"/>
        <v>8.771851717390089E-2</v>
      </c>
      <c r="O619" s="35">
        <f t="shared" si="47"/>
        <v>0</v>
      </c>
      <c r="P619" s="35">
        <f>IF(AND(Eingabe!$B$31&gt;1,$M619&lt;=C$55),C$56,O619)</f>
        <v>0</v>
      </c>
      <c r="Q619" s="35">
        <f>IF(AND(Eingabe!$B$31&gt;2,$M619&lt;=D$55),D$56,P619)</f>
        <v>0</v>
      </c>
      <c r="R619" s="35">
        <f>IF(AND(Eingabe!$B$31&gt;3,$M619&lt;=E$55),E$56,Q619)</f>
        <v>0</v>
      </c>
      <c r="S619" s="35">
        <f>IF(AND(Eingabe!$B$31&gt;4,$M619&lt;=F$55),F$56,R619)</f>
        <v>0</v>
      </c>
      <c r="T619" s="35">
        <f>IF(AND(Eingabe!$B$31&gt;5,$M619&lt;=G$55),G$56,S619)</f>
        <v>0</v>
      </c>
    </row>
    <row r="620" spans="11:20" x14ac:dyDescent="0.25">
      <c r="K620" s="62">
        <v>6110</v>
      </c>
      <c r="L620" s="35">
        <f t="shared" si="48"/>
        <v>6110</v>
      </c>
      <c r="M620" s="64">
        <f t="shared" si="49"/>
        <v>0.69748858447488582</v>
      </c>
      <c r="N620" s="64">
        <f t="shared" si="50"/>
        <v>8.7479394817069789E-2</v>
      </c>
      <c r="O620" s="35">
        <f t="shared" si="47"/>
        <v>0</v>
      </c>
      <c r="P620" s="35">
        <f>IF(AND(Eingabe!$B$31&gt;1,$M620&lt;=C$55),C$56,O620)</f>
        <v>0</v>
      </c>
      <c r="Q620" s="35">
        <f>IF(AND(Eingabe!$B$31&gt;2,$M620&lt;=D$55),D$56,P620)</f>
        <v>0</v>
      </c>
      <c r="R620" s="35">
        <f>IF(AND(Eingabe!$B$31&gt;3,$M620&lt;=E$55),E$56,Q620)</f>
        <v>0</v>
      </c>
      <c r="S620" s="35">
        <f>IF(AND(Eingabe!$B$31&gt;4,$M620&lt;=F$55),F$56,R620)</f>
        <v>0</v>
      </c>
      <c r="T620" s="35">
        <f>IF(AND(Eingabe!$B$31&gt;5,$M620&lt;=G$55),G$56,S620)</f>
        <v>0</v>
      </c>
    </row>
    <row r="621" spans="11:20" x14ac:dyDescent="0.25">
      <c r="K621" s="62">
        <v>6120</v>
      </c>
      <c r="L621" s="35">
        <f t="shared" si="48"/>
        <v>6120</v>
      </c>
      <c r="M621" s="64">
        <f t="shared" si="49"/>
        <v>0.69863013698630139</v>
      </c>
      <c r="N621" s="64">
        <f t="shared" si="50"/>
        <v>8.7240600978892635E-2</v>
      </c>
      <c r="O621" s="35">
        <f t="shared" si="47"/>
        <v>0</v>
      </c>
      <c r="P621" s="35">
        <f>IF(AND(Eingabe!$B$31&gt;1,$M621&lt;=C$55),C$56,O621)</f>
        <v>0</v>
      </c>
      <c r="Q621" s="35">
        <f>IF(AND(Eingabe!$B$31&gt;2,$M621&lt;=D$55),D$56,P621)</f>
        <v>0</v>
      </c>
      <c r="R621" s="35">
        <f>IF(AND(Eingabe!$B$31&gt;3,$M621&lt;=E$55),E$56,Q621)</f>
        <v>0</v>
      </c>
      <c r="S621" s="35">
        <f>IF(AND(Eingabe!$B$31&gt;4,$M621&lt;=F$55),F$56,R621)</f>
        <v>0</v>
      </c>
      <c r="T621" s="35">
        <f>IF(AND(Eingabe!$B$31&gt;5,$M621&lt;=G$55),G$56,S621)</f>
        <v>0</v>
      </c>
    </row>
    <row r="622" spans="11:20" x14ac:dyDescent="0.25">
      <c r="K622" s="62">
        <v>6130</v>
      </c>
      <c r="L622" s="35">
        <f t="shared" si="48"/>
        <v>6130</v>
      </c>
      <c r="M622" s="64">
        <f t="shared" si="49"/>
        <v>0.69977168949771684</v>
      </c>
      <c r="N622" s="64">
        <f t="shared" si="50"/>
        <v>8.7002134672342857E-2</v>
      </c>
      <c r="O622" s="35">
        <f t="shared" si="47"/>
        <v>0</v>
      </c>
      <c r="P622" s="35">
        <f>IF(AND(Eingabe!$B$31&gt;1,$M622&lt;=C$55),C$56,O622)</f>
        <v>0</v>
      </c>
      <c r="Q622" s="35">
        <f>IF(AND(Eingabe!$B$31&gt;2,$M622&lt;=D$55),D$56,P622)</f>
        <v>0</v>
      </c>
      <c r="R622" s="35">
        <f>IF(AND(Eingabe!$B$31&gt;3,$M622&lt;=E$55),E$56,Q622)</f>
        <v>0</v>
      </c>
      <c r="S622" s="35">
        <f>IF(AND(Eingabe!$B$31&gt;4,$M622&lt;=F$55),F$56,R622)</f>
        <v>0</v>
      </c>
      <c r="T622" s="35">
        <f>IF(AND(Eingabe!$B$31&gt;5,$M622&lt;=G$55),G$56,S622)</f>
        <v>0</v>
      </c>
    </row>
    <row r="623" spans="11:20" x14ac:dyDescent="0.25">
      <c r="K623" s="62">
        <v>6140</v>
      </c>
      <c r="L623" s="35">
        <f t="shared" si="48"/>
        <v>6140</v>
      </c>
      <c r="M623" s="64">
        <f t="shared" si="49"/>
        <v>0.70091324200913241</v>
      </c>
      <c r="N623" s="64">
        <f t="shared" si="50"/>
        <v>8.6763994914963782E-2</v>
      </c>
      <c r="O623" s="35">
        <f t="shared" si="47"/>
        <v>0</v>
      </c>
      <c r="P623" s="35">
        <f>IF(AND(Eingabe!$B$31&gt;1,$M623&lt;=C$55),C$56,O623)</f>
        <v>0</v>
      </c>
      <c r="Q623" s="35">
        <f>IF(AND(Eingabe!$B$31&gt;2,$M623&lt;=D$55),D$56,P623)</f>
        <v>0</v>
      </c>
      <c r="R623" s="35">
        <f>IF(AND(Eingabe!$B$31&gt;3,$M623&lt;=E$55),E$56,Q623)</f>
        <v>0</v>
      </c>
      <c r="S623" s="35">
        <f>IF(AND(Eingabe!$B$31&gt;4,$M623&lt;=F$55),F$56,R623)</f>
        <v>0</v>
      </c>
      <c r="T623" s="35">
        <f>IF(AND(Eingabe!$B$31&gt;5,$M623&lt;=G$55),G$56,S623)</f>
        <v>0</v>
      </c>
    </row>
    <row r="624" spans="11:20" x14ac:dyDescent="0.25">
      <c r="K624" s="62">
        <v>6150</v>
      </c>
      <c r="L624" s="35">
        <f t="shared" si="48"/>
        <v>6150</v>
      </c>
      <c r="M624" s="64">
        <f t="shared" si="49"/>
        <v>0.70205479452054798</v>
      </c>
      <c r="N624" s="64">
        <f t="shared" si="50"/>
        <v>8.6526180728839663E-2</v>
      </c>
      <c r="O624" s="35">
        <f t="shared" si="47"/>
        <v>0</v>
      </c>
      <c r="P624" s="35">
        <f>IF(AND(Eingabe!$B$31&gt;1,$M624&lt;=C$55),C$56,O624)</f>
        <v>0</v>
      </c>
      <c r="Q624" s="35">
        <f>IF(AND(Eingabe!$B$31&gt;2,$M624&lt;=D$55),D$56,P624)</f>
        <v>0</v>
      </c>
      <c r="R624" s="35">
        <f>IF(AND(Eingabe!$B$31&gt;3,$M624&lt;=E$55),E$56,Q624)</f>
        <v>0</v>
      </c>
      <c r="S624" s="35">
        <f>IF(AND(Eingabe!$B$31&gt;4,$M624&lt;=F$55),F$56,R624)</f>
        <v>0</v>
      </c>
      <c r="T624" s="35">
        <f>IF(AND(Eingabe!$B$31&gt;5,$M624&lt;=G$55),G$56,S624)</f>
        <v>0</v>
      </c>
    </row>
    <row r="625" spans="11:20" x14ac:dyDescent="0.25">
      <c r="K625" s="62">
        <v>6160</v>
      </c>
      <c r="L625" s="35">
        <f t="shared" si="48"/>
        <v>6160</v>
      </c>
      <c r="M625" s="64">
        <f t="shared" si="49"/>
        <v>0.70319634703196343</v>
      </c>
      <c r="N625" s="64">
        <f t="shared" si="50"/>
        <v>8.6288691140567808E-2</v>
      </c>
      <c r="O625" s="35">
        <f t="shared" si="47"/>
        <v>0</v>
      </c>
      <c r="P625" s="35">
        <f>IF(AND(Eingabe!$B$31&gt;1,$M625&lt;=C$55),C$56,O625)</f>
        <v>0</v>
      </c>
      <c r="Q625" s="35">
        <f>IF(AND(Eingabe!$B$31&gt;2,$M625&lt;=D$55),D$56,P625)</f>
        <v>0</v>
      </c>
      <c r="R625" s="35">
        <f>IF(AND(Eingabe!$B$31&gt;3,$M625&lt;=E$55),E$56,Q625)</f>
        <v>0</v>
      </c>
      <c r="S625" s="35">
        <f>IF(AND(Eingabe!$B$31&gt;4,$M625&lt;=F$55),F$56,R625)</f>
        <v>0</v>
      </c>
      <c r="T625" s="35">
        <f>IF(AND(Eingabe!$B$31&gt;5,$M625&lt;=G$55),G$56,S625)</f>
        <v>0</v>
      </c>
    </row>
    <row r="626" spans="11:20" x14ac:dyDescent="0.25">
      <c r="K626" s="62">
        <v>6170</v>
      </c>
      <c r="L626" s="35">
        <f t="shared" si="48"/>
        <v>6170</v>
      </c>
      <c r="M626" s="64">
        <f t="shared" si="49"/>
        <v>0.704337899543379</v>
      </c>
      <c r="N626" s="64">
        <f t="shared" si="50"/>
        <v>8.605152518123016E-2</v>
      </c>
      <c r="O626" s="35">
        <f t="shared" si="47"/>
        <v>0</v>
      </c>
      <c r="P626" s="35">
        <f>IF(AND(Eingabe!$B$31&gt;1,$M626&lt;=C$55),C$56,O626)</f>
        <v>0</v>
      </c>
      <c r="Q626" s="35">
        <f>IF(AND(Eingabe!$B$31&gt;2,$M626&lt;=D$55),D$56,P626)</f>
        <v>0</v>
      </c>
      <c r="R626" s="35">
        <f>IF(AND(Eingabe!$B$31&gt;3,$M626&lt;=E$55),E$56,Q626)</f>
        <v>0</v>
      </c>
      <c r="S626" s="35">
        <f>IF(AND(Eingabe!$B$31&gt;4,$M626&lt;=F$55),F$56,R626)</f>
        <v>0</v>
      </c>
      <c r="T626" s="35">
        <f>IF(AND(Eingabe!$B$31&gt;5,$M626&lt;=G$55),G$56,S626)</f>
        <v>0</v>
      </c>
    </row>
    <row r="627" spans="11:20" x14ac:dyDescent="0.25">
      <c r="K627" s="62">
        <v>6180</v>
      </c>
      <c r="L627" s="35">
        <f t="shared" si="48"/>
        <v>6180</v>
      </c>
      <c r="M627" s="64">
        <f t="shared" si="49"/>
        <v>0.70547945205479456</v>
      </c>
      <c r="N627" s="64">
        <f t="shared" si="50"/>
        <v>8.5814681886365429E-2</v>
      </c>
      <c r="O627" s="35">
        <f t="shared" si="47"/>
        <v>0</v>
      </c>
      <c r="P627" s="35">
        <f>IF(AND(Eingabe!$B$31&gt;1,$M627&lt;=C$55),C$56,O627)</f>
        <v>0</v>
      </c>
      <c r="Q627" s="35">
        <f>IF(AND(Eingabe!$B$31&gt;2,$M627&lt;=D$55),D$56,P627)</f>
        <v>0</v>
      </c>
      <c r="R627" s="35">
        <f>IF(AND(Eingabe!$B$31&gt;3,$M627&lt;=E$55),E$56,Q627)</f>
        <v>0</v>
      </c>
      <c r="S627" s="35">
        <f>IF(AND(Eingabe!$B$31&gt;4,$M627&lt;=F$55),F$56,R627)</f>
        <v>0</v>
      </c>
      <c r="T627" s="35">
        <f>IF(AND(Eingabe!$B$31&gt;5,$M627&lt;=G$55),G$56,S627)</f>
        <v>0</v>
      </c>
    </row>
    <row r="628" spans="11:20" x14ac:dyDescent="0.25">
      <c r="K628" s="62">
        <v>6190</v>
      </c>
      <c r="L628" s="35">
        <f t="shared" si="48"/>
        <v>6190</v>
      </c>
      <c r="M628" s="64">
        <f t="shared" si="49"/>
        <v>0.70662100456621002</v>
      </c>
      <c r="N628" s="64">
        <f t="shared" si="50"/>
        <v>8.5578160295941452E-2</v>
      </c>
      <c r="O628" s="35">
        <f t="shared" si="47"/>
        <v>0</v>
      </c>
      <c r="P628" s="35">
        <f>IF(AND(Eingabe!$B$31&gt;1,$M628&lt;=C$55),C$56,O628)</f>
        <v>0</v>
      </c>
      <c r="Q628" s="35">
        <f>IF(AND(Eingabe!$B$31&gt;2,$M628&lt;=D$55),D$56,P628)</f>
        <v>0</v>
      </c>
      <c r="R628" s="35">
        <f>IF(AND(Eingabe!$B$31&gt;3,$M628&lt;=E$55),E$56,Q628)</f>
        <v>0</v>
      </c>
      <c r="S628" s="35">
        <f>IF(AND(Eingabe!$B$31&gt;4,$M628&lt;=F$55),F$56,R628)</f>
        <v>0</v>
      </c>
      <c r="T628" s="35">
        <f>IF(AND(Eingabe!$B$31&gt;5,$M628&lt;=G$55),G$56,S628)</f>
        <v>0</v>
      </c>
    </row>
    <row r="629" spans="11:20" x14ac:dyDescent="0.25">
      <c r="K629" s="62">
        <v>6200</v>
      </c>
      <c r="L629" s="35">
        <f t="shared" si="48"/>
        <v>6200</v>
      </c>
      <c r="M629" s="64">
        <f t="shared" si="49"/>
        <v>0.70776255707762559</v>
      </c>
      <c r="N629" s="64">
        <f t="shared" si="50"/>
        <v>8.5341959454327654E-2</v>
      </c>
      <c r="O629" s="35">
        <f t="shared" si="47"/>
        <v>0</v>
      </c>
      <c r="P629" s="35">
        <f>IF(AND(Eingabe!$B$31&gt;1,$M629&lt;=C$55),C$56,O629)</f>
        <v>0</v>
      </c>
      <c r="Q629" s="35">
        <f>IF(AND(Eingabe!$B$31&gt;2,$M629&lt;=D$55),D$56,P629)</f>
        <v>0</v>
      </c>
      <c r="R629" s="35">
        <f>IF(AND(Eingabe!$B$31&gt;3,$M629&lt;=E$55),E$56,Q629)</f>
        <v>0</v>
      </c>
      <c r="S629" s="35">
        <f>IF(AND(Eingabe!$B$31&gt;4,$M629&lt;=F$55),F$56,R629)</f>
        <v>0</v>
      </c>
      <c r="T629" s="35">
        <f>IF(AND(Eingabe!$B$31&gt;5,$M629&lt;=G$55),G$56,S629)</f>
        <v>0</v>
      </c>
    </row>
    <row r="630" spans="11:20" x14ac:dyDescent="0.25">
      <c r="K630" s="62">
        <v>6210</v>
      </c>
      <c r="L630" s="35">
        <f t="shared" si="48"/>
        <v>6210</v>
      </c>
      <c r="M630" s="64">
        <f t="shared" si="49"/>
        <v>0.70890410958904104</v>
      </c>
      <c r="N630" s="64">
        <f t="shared" si="50"/>
        <v>8.5106078410268515E-2</v>
      </c>
      <c r="O630" s="35">
        <f t="shared" si="47"/>
        <v>0</v>
      </c>
      <c r="P630" s="35">
        <f>IF(AND(Eingabe!$B$31&gt;1,$M630&lt;=C$55),C$56,O630)</f>
        <v>0</v>
      </c>
      <c r="Q630" s="35">
        <f>IF(AND(Eingabe!$B$31&gt;2,$M630&lt;=D$55),D$56,P630)</f>
        <v>0</v>
      </c>
      <c r="R630" s="35">
        <f>IF(AND(Eingabe!$B$31&gt;3,$M630&lt;=E$55),E$56,Q630)</f>
        <v>0</v>
      </c>
      <c r="S630" s="35">
        <f>IF(AND(Eingabe!$B$31&gt;4,$M630&lt;=F$55),F$56,R630)</f>
        <v>0</v>
      </c>
      <c r="T630" s="35">
        <f>IF(AND(Eingabe!$B$31&gt;5,$M630&lt;=G$55),G$56,S630)</f>
        <v>0</v>
      </c>
    </row>
    <row r="631" spans="11:20" x14ac:dyDescent="0.25">
      <c r="K631" s="62">
        <v>6220</v>
      </c>
      <c r="L631" s="35">
        <f t="shared" si="48"/>
        <v>6220</v>
      </c>
      <c r="M631" s="64">
        <f t="shared" si="49"/>
        <v>0.71004566210045661</v>
      </c>
      <c r="N631" s="64">
        <f t="shared" si="50"/>
        <v>8.4870516216855041E-2</v>
      </c>
      <c r="O631" s="35">
        <f t="shared" si="47"/>
        <v>0</v>
      </c>
      <c r="P631" s="35">
        <f>IF(AND(Eingabe!$B$31&gt;1,$M631&lt;=C$55),C$56,O631)</f>
        <v>0</v>
      </c>
      <c r="Q631" s="35">
        <f>IF(AND(Eingabe!$B$31&gt;2,$M631&lt;=D$55),D$56,P631)</f>
        <v>0</v>
      </c>
      <c r="R631" s="35">
        <f>IF(AND(Eingabe!$B$31&gt;3,$M631&lt;=E$55),E$56,Q631)</f>
        <v>0</v>
      </c>
      <c r="S631" s="35">
        <f>IF(AND(Eingabe!$B$31&gt;4,$M631&lt;=F$55),F$56,R631)</f>
        <v>0</v>
      </c>
      <c r="T631" s="35">
        <f>IF(AND(Eingabe!$B$31&gt;5,$M631&lt;=G$55),G$56,S631)</f>
        <v>0</v>
      </c>
    </row>
    <row r="632" spans="11:20" x14ac:dyDescent="0.25">
      <c r="K632" s="62">
        <v>6230</v>
      </c>
      <c r="L632" s="35">
        <f t="shared" si="48"/>
        <v>6230</v>
      </c>
      <c r="M632" s="64">
        <f t="shared" si="49"/>
        <v>0.71118721461187218</v>
      </c>
      <c r="N632" s="64">
        <f t="shared" si="50"/>
        <v>8.4635271931499556E-2</v>
      </c>
      <c r="O632" s="35">
        <f t="shared" si="47"/>
        <v>0</v>
      </c>
      <c r="P632" s="35">
        <f>IF(AND(Eingabe!$B$31&gt;1,$M632&lt;=C$55),C$56,O632)</f>
        <v>0</v>
      </c>
      <c r="Q632" s="35">
        <f>IF(AND(Eingabe!$B$31&gt;2,$M632&lt;=D$55),D$56,P632)</f>
        <v>0</v>
      </c>
      <c r="R632" s="35">
        <f>IF(AND(Eingabe!$B$31&gt;3,$M632&lt;=E$55),E$56,Q632)</f>
        <v>0</v>
      </c>
      <c r="S632" s="35">
        <f>IF(AND(Eingabe!$B$31&gt;4,$M632&lt;=F$55),F$56,R632)</f>
        <v>0</v>
      </c>
      <c r="T632" s="35">
        <f>IF(AND(Eingabe!$B$31&gt;5,$M632&lt;=G$55),G$56,S632)</f>
        <v>0</v>
      </c>
    </row>
    <row r="633" spans="11:20" x14ac:dyDescent="0.25">
      <c r="K633" s="62">
        <v>6240</v>
      </c>
      <c r="L633" s="35">
        <f t="shared" si="48"/>
        <v>6240</v>
      </c>
      <c r="M633" s="64">
        <f t="shared" si="49"/>
        <v>0.71232876712328763</v>
      </c>
      <c r="N633" s="64">
        <f t="shared" si="50"/>
        <v>8.4400344615907952E-2</v>
      </c>
      <c r="O633" s="35">
        <f t="shared" si="47"/>
        <v>0</v>
      </c>
      <c r="P633" s="35">
        <f>IF(AND(Eingabe!$B$31&gt;1,$M633&lt;=C$55),C$56,O633)</f>
        <v>0</v>
      </c>
      <c r="Q633" s="35">
        <f>IF(AND(Eingabe!$B$31&gt;2,$M633&lt;=D$55),D$56,P633)</f>
        <v>0</v>
      </c>
      <c r="R633" s="35">
        <f>IF(AND(Eingabe!$B$31&gt;3,$M633&lt;=E$55),E$56,Q633)</f>
        <v>0</v>
      </c>
      <c r="S633" s="35">
        <f>IF(AND(Eingabe!$B$31&gt;4,$M633&lt;=F$55),F$56,R633)</f>
        <v>0</v>
      </c>
      <c r="T633" s="35">
        <f>IF(AND(Eingabe!$B$31&gt;5,$M633&lt;=G$55),G$56,S633)</f>
        <v>0</v>
      </c>
    </row>
    <row r="634" spans="11:20" x14ac:dyDescent="0.25">
      <c r="K634" s="62">
        <v>6250</v>
      </c>
      <c r="L634" s="35">
        <f t="shared" si="48"/>
        <v>6250</v>
      </c>
      <c r="M634" s="64">
        <f t="shared" si="49"/>
        <v>0.7134703196347032</v>
      </c>
      <c r="N634" s="64">
        <f t="shared" si="50"/>
        <v>8.4165733336053705E-2</v>
      </c>
      <c r="O634" s="35">
        <f t="shared" si="47"/>
        <v>0</v>
      </c>
      <c r="P634" s="35">
        <f>IF(AND(Eingabe!$B$31&gt;1,$M634&lt;=C$55),C$56,O634)</f>
        <v>0</v>
      </c>
      <c r="Q634" s="35">
        <f>IF(AND(Eingabe!$B$31&gt;2,$M634&lt;=D$55),D$56,P634)</f>
        <v>0</v>
      </c>
      <c r="R634" s="35">
        <f>IF(AND(Eingabe!$B$31&gt;3,$M634&lt;=E$55),E$56,Q634)</f>
        <v>0</v>
      </c>
      <c r="S634" s="35">
        <f>IF(AND(Eingabe!$B$31&gt;4,$M634&lt;=F$55),F$56,R634)</f>
        <v>0</v>
      </c>
      <c r="T634" s="35">
        <f>IF(AND(Eingabe!$B$31&gt;5,$M634&lt;=G$55),G$56,S634)</f>
        <v>0</v>
      </c>
    </row>
    <row r="635" spans="11:20" x14ac:dyDescent="0.25">
      <c r="K635" s="62">
        <v>6260</v>
      </c>
      <c r="L635" s="35">
        <f t="shared" si="48"/>
        <v>6260</v>
      </c>
      <c r="M635" s="64">
        <f t="shared" si="49"/>
        <v>0.71461187214611877</v>
      </c>
      <c r="N635" s="64">
        <f t="shared" si="50"/>
        <v>8.3931437162151901E-2</v>
      </c>
      <c r="O635" s="35">
        <f t="shared" si="47"/>
        <v>0</v>
      </c>
      <c r="P635" s="35">
        <f>IF(AND(Eingabe!$B$31&gt;1,$M635&lt;=C$55),C$56,O635)</f>
        <v>0</v>
      </c>
      <c r="Q635" s="35">
        <f>IF(AND(Eingabe!$B$31&gt;2,$M635&lt;=D$55),D$56,P635)</f>
        <v>0</v>
      </c>
      <c r="R635" s="35">
        <f>IF(AND(Eingabe!$B$31&gt;3,$M635&lt;=E$55),E$56,Q635)</f>
        <v>0</v>
      </c>
      <c r="S635" s="35">
        <f>IF(AND(Eingabe!$B$31&gt;4,$M635&lt;=F$55),F$56,R635)</f>
        <v>0</v>
      </c>
      <c r="T635" s="35">
        <f>IF(AND(Eingabe!$B$31&gt;5,$M635&lt;=G$55),G$56,S635)</f>
        <v>0</v>
      </c>
    </row>
    <row r="636" spans="11:20" x14ac:dyDescent="0.25">
      <c r="K636" s="62">
        <v>6270</v>
      </c>
      <c r="L636" s="35">
        <f t="shared" si="48"/>
        <v>6270</v>
      </c>
      <c r="M636" s="64">
        <f t="shared" si="49"/>
        <v>0.71575342465753422</v>
      </c>
      <c r="N636" s="64">
        <f t="shared" si="50"/>
        <v>8.3697455168632806E-2</v>
      </c>
      <c r="O636" s="35">
        <f t="shared" si="47"/>
        <v>0</v>
      </c>
      <c r="P636" s="35">
        <f>IF(AND(Eingabe!$B$31&gt;1,$M636&lt;=C$55),C$56,O636)</f>
        <v>0</v>
      </c>
      <c r="Q636" s="35">
        <f>IF(AND(Eingabe!$B$31&gt;2,$M636&lt;=D$55),D$56,P636)</f>
        <v>0</v>
      </c>
      <c r="R636" s="35">
        <f>IF(AND(Eingabe!$B$31&gt;3,$M636&lt;=E$55),E$56,Q636)</f>
        <v>0</v>
      </c>
      <c r="S636" s="35">
        <f>IF(AND(Eingabe!$B$31&gt;4,$M636&lt;=F$55),F$56,R636)</f>
        <v>0</v>
      </c>
      <c r="T636" s="35">
        <f>IF(AND(Eingabe!$B$31&gt;5,$M636&lt;=G$55),G$56,S636)</f>
        <v>0</v>
      </c>
    </row>
    <row r="637" spans="11:20" x14ac:dyDescent="0.25">
      <c r="K637" s="62">
        <v>6280</v>
      </c>
      <c r="L637" s="35">
        <f t="shared" si="48"/>
        <v>6280</v>
      </c>
      <c r="M637" s="64">
        <f t="shared" si="49"/>
        <v>0.71689497716894979</v>
      </c>
      <c r="N637" s="64">
        <f t="shared" si="50"/>
        <v>8.3463786434116338E-2</v>
      </c>
      <c r="O637" s="35">
        <f t="shared" si="47"/>
        <v>0</v>
      </c>
      <c r="P637" s="35">
        <f>IF(AND(Eingabe!$B$31&gt;1,$M637&lt;=C$55),C$56,O637)</f>
        <v>0</v>
      </c>
      <c r="Q637" s="35">
        <f>IF(AND(Eingabe!$B$31&gt;2,$M637&lt;=D$55),D$56,P637)</f>
        <v>0</v>
      </c>
      <c r="R637" s="35">
        <f>IF(AND(Eingabe!$B$31&gt;3,$M637&lt;=E$55),E$56,Q637)</f>
        <v>0</v>
      </c>
      <c r="S637" s="35">
        <f>IF(AND(Eingabe!$B$31&gt;4,$M637&lt;=F$55),F$56,R637)</f>
        <v>0</v>
      </c>
      <c r="T637" s="35">
        <f>IF(AND(Eingabe!$B$31&gt;5,$M637&lt;=G$55),G$56,S637)</f>
        <v>0</v>
      </c>
    </row>
    <row r="638" spans="11:20" x14ac:dyDescent="0.25">
      <c r="K638" s="62">
        <v>6290</v>
      </c>
      <c r="L638" s="35">
        <f t="shared" si="48"/>
        <v>6290</v>
      </c>
      <c r="M638" s="64">
        <f t="shared" si="49"/>
        <v>0.71803652968036524</v>
      </c>
      <c r="N638" s="64">
        <f t="shared" si="50"/>
        <v>8.3230430041386416E-2</v>
      </c>
      <c r="O638" s="35">
        <f t="shared" si="47"/>
        <v>0</v>
      </c>
      <c r="P638" s="35">
        <f>IF(AND(Eingabe!$B$31&gt;1,$M638&lt;=C$55),C$56,O638)</f>
        <v>0</v>
      </c>
      <c r="Q638" s="35">
        <f>IF(AND(Eingabe!$B$31&gt;2,$M638&lt;=D$55),D$56,P638)</f>
        <v>0</v>
      </c>
      <c r="R638" s="35">
        <f>IF(AND(Eingabe!$B$31&gt;3,$M638&lt;=E$55),E$56,Q638)</f>
        <v>0</v>
      </c>
      <c r="S638" s="35">
        <f>IF(AND(Eingabe!$B$31&gt;4,$M638&lt;=F$55),F$56,R638)</f>
        <v>0</v>
      </c>
      <c r="T638" s="35">
        <f>IF(AND(Eingabe!$B$31&gt;5,$M638&lt;=G$55),G$56,S638)</f>
        <v>0</v>
      </c>
    </row>
    <row r="639" spans="11:20" x14ac:dyDescent="0.25">
      <c r="K639" s="62">
        <v>6300</v>
      </c>
      <c r="L639" s="35">
        <f t="shared" si="48"/>
        <v>6300</v>
      </c>
      <c r="M639" s="64">
        <f t="shared" si="49"/>
        <v>0.71917808219178081</v>
      </c>
      <c r="N639" s="64">
        <f t="shared" si="50"/>
        <v>8.2997385077365315E-2</v>
      </c>
      <c r="O639" s="35">
        <f t="shared" si="47"/>
        <v>0</v>
      </c>
      <c r="P639" s="35">
        <f>IF(AND(Eingabe!$B$31&gt;1,$M639&lt;=C$55),C$56,O639)</f>
        <v>0</v>
      </c>
      <c r="Q639" s="35">
        <f>IF(AND(Eingabe!$B$31&gt;2,$M639&lt;=D$55),D$56,P639)</f>
        <v>0</v>
      </c>
      <c r="R639" s="35">
        <f>IF(AND(Eingabe!$B$31&gt;3,$M639&lt;=E$55),E$56,Q639)</f>
        <v>0</v>
      </c>
      <c r="S639" s="35">
        <f>IF(AND(Eingabe!$B$31&gt;4,$M639&lt;=F$55),F$56,R639)</f>
        <v>0</v>
      </c>
      <c r="T639" s="35">
        <f>IF(AND(Eingabe!$B$31&gt;5,$M639&lt;=G$55),G$56,S639)</f>
        <v>0</v>
      </c>
    </row>
    <row r="640" spans="11:20" x14ac:dyDescent="0.25">
      <c r="K640" s="62">
        <v>6310</v>
      </c>
      <c r="L640" s="35">
        <f t="shared" si="48"/>
        <v>6310</v>
      </c>
      <c r="M640" s="64">
        <f t="shared" si="49"/>
        <v>0.72031963470319638</v>
      </c>
      <c r="N640" s="64">
        <f t="shared" si="50"/>
        <v>8.276465063308891E-2</v>
      </c>
      <c r="O640" s="35">
        <f t="shared" si="47"/>
        <v>0</v>
      </c>
      <c r="P640" s="35">
        <f>IF(AND(Eingabe!$B$31&gt;1,$M640&lt;=C$55),C$56,O640)</f>
        <v>0</v>
      </c>
      <c r="Q640" s="35">
        <f>IF(AND(Eingabe!$B$31&gt;2,$M640&lt;=D$55),D$56,P640)</f>
        <v>0</v>
      </c>
      <c r="R640" s="35">
        <f>IF(AND(Eingabe!$B$31&gt;3,$M640&lt;=E$55),E$56,Q640)</f>
        <v>0</v>
      </c>
      <c r="S640" s="35">
        <f>IF(AND(Eingabe!$B$31&gt;4,$M640&lt;=F$55),F$56,R640)</f>
        <v>0</v>
      </c>
      <c r="T640" s="35">
        <f>IF(AND(Eingabe!$B$31&gt;5,$M640&lt;=G$55),G$56,S640)</f>
        <v>0</v>
      </c>
    </row>
    <row r="641" spans="11:20" x14ac:dyDescent="0.25">
      <c r="K641" s="62">
        <v>6320</v>
      </c>
      <c r="L641" s="35">
        <f t="shared" si="48"/>
        <v>6320</v>
      </c>
      <c r="M641" s="64">
        <f t="shared" si="49"/>
        <v>0.72146118721461183</v>
      </c>
      <c r="N641" s="64">
        <f t="shared" si="50"/>
        <v>8.2532225803681358E-2</v>
      </c>
      <c r="O641" s="35">
        <f t="shared" si="47"/>
        <v>0</v>
      </c>
      <c r="P641" s="35">
        <f>IF(AND(Eingabe!$B$31&gt;1,$M641&lt;=C$55),C$56,O641)</f>
        <v>0</v>
      </c>
      <c r="Q641" s="35">
        <f>IF(AND(Eingabe!$B$31&gt;2,$M641&lt;=D$55),D$56,P641)</f>
        <v>0</v>
      </c>
      <c r="R641" s="35">
        <f>IF(AND(Eingabe!$B$31&gt;3,$M641&lt;=E$55),E$56,Q641)</f>
        <v>0</v>
      </c>
      <c r="S641" s="35">
        <f>IF(AND(Eingabe!$B$31&gt;4,$M641&lt;=F$55),F$56,R641)</f>
        <v>0</v>
      </c>
      <c r="T641" s="35">
        <f>IF(AND(Eingabe!$B$31&gt;5,$M641&lt;=G$55),G$56,S641)</f>
        <v>0</v>
      </c>
    </row>
    <row r="642" spans="11:20" x14ac:dyDescent="0.25">
      <c r="K642" s="62">
        <v>6330</v>
      </c>
      <c r="L642" s="35">
        <f t="shared" si="48"/>
        <v>6330</v>
      </c>
      <c r="M642" s="64">
        <f t="shared" si="49"/>
        <v>0.7226027397260274</v>
      </c>
      <c r="N642" s="64">
        <f t="shared" si="50"/>
        <v>8.2300109688330236E-2</v>
      </c>
      <c r="O642" s="35">
        <f t="shared" si="47"/>
        <v>0</v>
      </c>
      <c r="P642" s="35">
        <f>IF(AND(Eingabe!$B$31&gt;1,$M642&lt;=C$55),C$56,O642)</f>
        <v>0</v>
      </c>
      <c r="Q642" s="35">
        <f>IF(AND(Eingabe!$B$31&gt;2,$M642&lt;=D$55),D$56,P642)</f>
        <v>0</v>
      </c>
      <c r="R642" s="35">
        <f>IF(AND(Eingabe!$B$31&gt;3,$M642&lt;=E$55),E$56,Q642)</f>
        <v>0</v>
      </c>
      <c r="S642" s="35">
        <f>IF(AND(Eingabe!$B$31&gt;4,$M642&lt;=F$55),F$56,R642)</f>
        <v>0</v>
      </c>
      <c r="T642" s="35">
        <f>IF(AND(Eingabe!$B$31&gt;5,$M642&lt;=G$55),G$56,S642)</f>
        <v>0</v>
      </c>
    </row>
    <row r="643" spans="11:20" x14ac:dyDescent="0.25">
      <c r="K643" s="62">
        <v>6340</v>
      </c>
      <c r="L643" s="35">
        <f t="shared" si="48"/>
        <v>6340</v>
      </c>
      <c r="M643" s="64">
        <f t="shared" si="49"/>
        <v>0.72374429223744297</v>
      </c>
      <c r="N643" s="64">
        <f t="shared" si="50"/>
        <v>8.2068301390262111E-2</v>
      </c>
      <c r="O643" s="35">
        <f t="shared" si="47"/>
        <v>0</v>
      </c>
      <c r="P643" s="35">
        <f>IF(AND(Eingabe!$B$31&gt;1,$M643&lt;=C$55),C$56,O643)</f>
        <v>0</v>
      </c>
      <c r="Q643" s="35">
        <f>IF(AND(Eingabe!$B$31&gt;2,$M643&lt;=D$55),D$56,P643)</f>
        <v>0</v>
      </c>
      <c r="R643" s="35">
        <f>IF(AND(Eingabe!$B$31&gt;3,$M643&lt;=E$55),E$56,Q643)</f>
        <v>0</v>
      </c>
      <c r="S643" s="35">
        <f>IF(AND(Eingabe!$B$31&gt;4,$M643&lt;=F$55),F$56,R643)</f>
        <v>0</v>
      </c>
      <c r="T643" s="35">
        <f>IF(AND(Eingabe!$B$31&gt;5,$M643&lt;=G$55),G$56,S643)</f>
        <v>0</v>
      </c>
    </row>
    <row r="644" spans="11:20" x14ac:dyDescent="0.25">
      <c r="K644" s="62">
        <v>6350</v>
      </c>
      <c r="L644" s="35">
        <f t="shared" si="48"/>
        <v>6350</v>
      </c>
      <c r="M644" s="64">
        <f t="shared" si="49"/>
        <v>0.72488584474885842</v>
      </c>
      <c r="N644" s="64">
        <f t="shared" si="50"/>
        <v>8.1836800016717892E-2</v>
      </c>
      <c r="O644" s="35">
        <f t="shared" si="47"/>
        <v>0</v>
      </c>
      <c r="P644" s="35">
        <f>IF(AND(Eingabe!$B$31&gt;1,$M644&lt;=C$55),C$56,O644)</f>
        <v>0</v>
      </c>
      <c r="Q644" s="35">
        <f>IF(AND(Eingabe!$B$31&gt;2,$M644&lt;=D$55),D$56,P644)</f>
        <v>0</v>
      </c>
      <c r="R644" s="35">
        <f>IF(AND(Eingabe!$B$31&gt;3,$M644&lt;=E$55),E$56,Q644)</f>
        <v>0</v>
      </c>
      <c r="S644" s="35">
        <f>IF(AND(Eingabe!$B$31&gt;4,$M644&lt;=F$55),F$56,R644)</f>
        <v>0</v>
      </c>
      <c r="T644" s="35">
        <f>IF(AND(Eingabe!$B$31&gt;5,$M644&lt;=G$55),G$56,S644)</f>
        <v>0</v>
      </c>
    </row>
    <row r="645" spans="11:20" x14ac:dyDescent="0.25">
      <c r="K645" s="62">
        <v>6360</v>
      </c>
      <c r="L645" s="35">
        <f t="shared" si="48"/>
        <v>6360</v>
      </c>
      <c r="M645" s="64">
        <f t="shared" si="49"/>
        <v>0.72602739726027399</v>
      </c>
      <c r="N645" s="64">
        <f t="shared" si="50"/>
        <v>8.1605604678928745E-2</v>
      </c>
      <c r="O645" s="35">
        <f t="shared" si="47"/>
        <v>0</v>
      </c>
      <c r="P645" s="35">
        <f>IF(AND(Eingabe!$B$31&gt;1,$M645&lt;=C$55),C$56,O645)</f>
        <v>0</v>
      </c>
      <c r="Q645" s="35">
        <f>IF(AND(Eingabe!$B$31&gt;2,$M645&lt;=D$55),D$56,P645)</f>
        <v>0</v>
      </c>
      <c r="R645" s="35">
        <f>IF(AND(Eingabe!$B$31&gt;3,$M645&lt;=E$55),E$56,Q645)</f>
        <v>0</v>
      </c>
      <c r="S645" s="35">
        <f>IF(AND(Eingabe!$B$31&gt;4,$M645&lt;=F$55),F$56,R645)</f>
        <v>0</v>
      </c>
      <c r="T645" s="35">
        <f>IF(AND(Eingabe!$B$31&gt;5,$M645&lt;=G$55),G$56,S645)</f>
        <v>0</v>
      </c>
    </row>
    <row r="646" spans="11:20" x14ac:dyDescent="0.25">
      <c r="K646" s="62">
        <v>6370</v>
      </c>
      <c r="L646" s="35">
        <f t="shared" si="48"/>
        <v>6370</v>
      </c>
      <c r="M646" s="64">
        <f t="shared" si="49"/>
        <v>0.72716894977168944</v>
      </c>
      <c r="N646" s="64">
        <f t="shared" si="50"/>
        <v>8.1374714492091993E-2</v>
      </c>
      <c r="O646" s="35">
        <f t="shared" si="47"/>
        <v>0</v>
      </c>
      <c r="P646" s="35">
        <f>IF(AND(Eingabe!$B$31&gt;1,$M646&lt;=C$55),C$56,O646)</f>
        <v>0</v>
      </c>
      <c r="Q646" s="35">
        <f>IF(AND(Eingabe!$B$31&gt;2,$M646&lt;=D$55),D$56,P646)</f>
        <v>0</v>
      </c>
      <c r="R646" s="35">
        <f>IF(AND(Eingabe!$B$31&gt;3,$M646&lt;=E$55),E$56,Q646)</f>
        <v>0</v>
      </c>
      <c r="S646" s="35">
        <f>IF(AND(Eingabe!$B$31&gt;4,$M646&lt;=F$55),F$56,R646)</f>
        <v>0</v>
      </c>
      <c r="T646" s="35">
        <f>IF(AND(Eingabe!$B$31&gt;5,$M646&lt;=G$55),G$56,S646)</f>
        <v>0</v>
      </c>
    </row>
    <row r="647" spans="11:20" x14ac:dyDescent="0.25">
      <c r="K647" s="62">
        <v>6380</v>
      </c>
      <c r="L647" s="35">
        <f t="shared" si="48"/>
        <v>6380</v>
      </c>
      <c r="M647" s="64">
        <f t="shared" si="49"/>
        <v>0.72831050228310501</v>
      </c>
      <c r="N647" s="64">
        <f t="shared" si="50"/>
        <v>8.1144128575347141E-2</v>
      </c>
      <c r="O647" s="35">
        <f t="shared" si="47"/>
        <v>0</v>
      </c>
      <c r="P647" s="35">
        <f>IF(AND(Eingabe!$B$31&gt;1,$M647&lt;=C$55),C$56,O647)</f>
        <v>0</v>
      </c>
      <c r="Q647" s="35">
        <f>IF(AND(Eingabe!$B$31&gt;2,$M647&lt;=D$55),D$56,P647)</f>
        <v>0</v>
      </c>
      <c r="R647" s="35">
        <f>IF(AND(Eingabe!$B$31&gt;3,$M647&lt;=E$55),E$56,Q647)</f>
        <v>0</v>
      </c>
      <c r="S647" s="35">
        <f>IF(AND(Eingabe!$B$31&gt;4,$M647&lt;=F$55),F$56,R647)</f>
        <v>0</v>
      </c>
      <c r="T647" s="35">
        <f>IF(AND(Eingabe!$B$31&gt;5,$M647&lt;=G$55),G$56,S647)</f>
        <v>0</v>
      </c>
    </row>
    <row r="648" spans="11:20" x14ac:dyDescent="0.25">
      <c r="K648" s="62">
        <v>6390</v>
      </c>
      <c r="L648" s="35">
        <f t="shared" si="48"/>
        <v>6390</v>
      </c>
      <c r="M648" s="64">
        <f t="shared" si="49"/>
        <v>0.72945205479452058</v>
      </c>
      <c r="N648" s="64">
        <f t="shared" si="50"/>
        <v>8.0913846051751781E-2</v>
      </c>
      <c r="O648" s="35">
        <f t="shared" si="47"/>
        <v>0</v>
      </c>
      <c r="P648" s="35">
        <f>IF(AND(Eingabe!$B$31&gt;1,$M648&lt;=C$55),C$56,O648)</f>
        <v>0</v>
      </c>
      <c r="Q648" s="35">
        <f>IF(AND(Eingabe!$B$31&gt;2,$M648&lt;=D$55),D$56,P648)</f>
        <v>0</v>
      </c>
      <c r="R648" s="35">
        <f>IF(AND(Eingabe!$B$31&gt;3,$M648&lt;=E$55),E$56,Q648)</f>
        <v>0</v>
      </c>
      <c r="S648" s="35">
        <f>IF(AND(Eingabe!$B$31&gt;4,$M648&lt;=F$55),F$56,R648)</f>
        <v>0</v>
      </c>
      <c r="T648" s="35">
        <f>IF(AND(Eingabe!$B$31&gt;5,$M648&lt;=G$55),G$56,S648)</f>
        <v>0</v>
      </c>
    </row>
    <row r="649" spans="11:20" x14ac:dyDescent="0.25">
      <c r="K649" s="62">
        <v>6400</v>
      </c>
      <c r="L649" s="35">
        <f t="shared" si="48"/>
        <v>6400</v>
      </c>
      <c r="M649" s="64">
        <f t="shared" si="49"/>
        <v>0.73059360730593603</v>
      </c>
      <c r="N649" s="64">
        <f t="shared" si="50"/>
        <v>8.0683866048259278E-2</v>
      </c>
      <c r="O649" s="35">
        <f t="shared" ref="O649:O712" si="51">IF(K649&lt;$B$51,$B$57,0)</f>
        <v>0</v>
      </c>
      <c r="P649" s="35">
        <f>IF(AND(Eingabe!$B$31&gt;1,$M649&lt;=C$55),C$56,O649)</f>
        <v>0</v>
      </c>
      <c r="Q649" s="35">
        <f>IF(AND(Eingabe!$B$31&gt;2,$M649&lt;=D$55),D$56,P649)</f>
        <v>0</v>
      </c>
      <c r="R649" s="35">
        <f>IF(AND(Eingabe!$B$31&gt;3,$M649&lt;=E$55),E$56,Q649)</f>
        <v>0</v>
      </c>
      <c r="S649" s="35">
        <f>IF(AND(Eingabe!$B$31&gt;4,$M649&lt;=F$55),F$56,R649)</f>
        <v>0</v>
      </c>
      <c r="T649" s="35">
        <f>IF(AND(Eingabe!$B$31&gt;5,$M649&lt;=G$55),G$56,S649)</f>
        <v>0</v>
      </c>
    </row>
    <row r="650" spans="11:20" x14ac:dyDescent="0.25">
      <c r="K650" s="62">
        <v>6410</v>
      </c>
      <c r="L650" s="35">
        <f t="shared" ref="L650:L713" si="52">IF(K650&gt;$B$10,$B$10,K650)</f>
        <v>6410</v>
      </c>
      <c r="M650" s="64">
        <f t="shared" ref="M650:M713" si="53">L650/$B$10</f>
        <v>0.7317351598173516</v>
      </c>
      <c r="N650" s="64">
        <f t="shared" ref="N650:N713" si="54">IF(M650=1,0,1-$G$11*M650^$G$10)</f>
        <v>8.0454187695693791E-2</v>
      </c>
      <c r="O650" s="35">
        <f t="shared" si="51"/>
        <v>0</v>
      </c>
      <c r="P650" s="35">
        <f>IF(AND(Eingabe!$B$31&gt;1,$M650&lt;=C$55),C$56,O650)</f>
        <v>0</v>
      </c>
      <c r="Q650" s="35">
        <f>IF(AND(Eingabe!$B$31&gt;2,$M650&lt;=D$55),D$56,P650)</f>
        <v>0</v>
      </c>
      <c r="R650" s="35">
        <f>IF(AND(Eingabe!$B$31&gt;3,$M650&lt;=E$55),E$56,Q650)</f>
        <v>0</v>
      </c>
      <c r="S650" s="35">
        <f>IF(AND(Eingabe!$B$31&gt;4,$M650&lt;=F$55),F$56,R650)</f>
        <v>0</v>
      </c>
      <c r="T650" s="35">
        <f>IF(AND(Eingabe!$B$31&gt;5,$M650&lt;=G$55),G$56,S650)</f>
        <v>0</v>
      </c>
    </row>
    <row r="651" spans="11:20" x14ac:dyDescent="0.25">
      <c r="K651" s="62">
        <v>6420</v>
      </c>
      <c r="L651" s="35">
        <f t="shared" si="52"/>
        <v>6420</v>
      </c>
      <c r="M651" s="64">
        <f t="shared" si="53"/>
        <v>0.73287671232876717</v>
      </c>
      <c r="N651" s="64">
        <f t="shared" si="54"/>
        <v>8.0224810128728397E-2</v>
      </c>
      <c r="O651" s="35">
        <f t="shared" si="51"/>
        <v>0</v>
      </c>
      <c r="P651" s="35">
        <f>IF(AND(Eingabe!$B$31&gt;1,$M651&lt;=C$55),C$56,O651)</f>
        <v>0</v>
      </c>
      <c r="Q651" s="35">
        <f>IF(AND(Eingabe!$B$31&gt;2,$M651&lt;=D$55),D$56,P651)</f>
        <v>0</v>
      </c>
      <c r="R651" s="35">
        <f>IF(AND(Eingabe!$B$31&gt;3,$M651&lt;=E$55),E$56,Q651)</f>
        <v>0</v>
      </c>
      <c r="S651" s="35">
        <f>IF(AND(Eingabe!$B$31&gt;4,$M651&lt;=F$55),F$56,R651)</f>
        <v>0</v>
      </c>
      <c r="T651" s="35">
        <f>IF(AND(Eingabe!$B$31&gt;5,$M651&lt;=G$55),G$56,S651)</f>
        <v>0</v>
      </c>
    </row>
    <row r="652" spans="11:20" x14ac:dyDescent="0.25">
      <c r="K652" s="62">
        <v>6430</v>
      </c>
      <c r="L652" s="35">
        <f t="shared" si="52"/>
        <v>6430</v>
      </c>
      <c r="M652" s="64">
        <f t="shared" si="53"/>
        <v>0.73401826484018262</v>
      </c>
      <c r="N652" s="64">
        <f t="shared" si="54"/>
        <v>7.9995732485861559E-2</v>
      </c>
      <c r="O652" s="35">
        <f t="shared" si="51"/>
        <v>0</v>
      </c>
      <c r="P652" s="35">
        <f>IF(AND(Eingabe!$B$31&gt;1,$M652&lt;=C$55),C$56,O652)</f>
        <v>0</v>
      </c>
      <c r="Q652" s="35">
        <f>IF(AND(Eingabe!$B$31&gt;2,$M652&lt;=D$55),D$56,P652)</f>
        <v>0</v>
      </c>
      <c r="R652" s="35">
        <f>IF(AND(Eingabe!$B$31&gt;3,$M652&lt;=E$55),E$56,Q652)</f>
        <v>0</v>
      </c>
      <c r="S652" s="35">
        <f>IF(AND(Eingabe!$B$31&gt;4,$M652&lt;=F$55),F$56,R652)</f>
        <v>0</v>
      </c>
      <c r="T652" s="35">
        <f>IF(AND(Eingabe!$B$31&gt;5,$M652&lt;=G$55),G$56,S652)</f>
        <v>0</v>
      </c>
    </row>
    <row r="653" spans="11:20" x14ac:dyDescent="0.25">
      <c r="K653" s="62">
        <v>6440</v>
      </c>
      <c r="L653" s="35">
        <f t="shared" si="52"/>
        <v>6440</v>
      </c>
      <c r="M653" s="64">
        <f t="shared" si="53"/>
        <v>0.73515981735159819</v>
      </c>
      <c r="N653" s="64">
        <f t="shared" si="54"/>
        <v>7.9766953909394034E-2</v>
      </c>
      <c r="O653" s="35">
        <f t="shared" si="51"/>
        <v>0</v>
      </c>
      <c r="P653" s="35">
        <f>IF(AND(Eingabe!$B$31&gt;1,$M653&lt;=C$55),C$56,O653)</f>
        <v>0</v>
      </c>
      <c r="Q653" s="35">
        <f>IF(AND(Eingabe!$B$31&gt;2,$M653&lt;=D$55),D$56,P653)</f>
        <v>0</v>
      </c>
      <c r="R653" s="35">
        <f>IF(AND(Eingabe!$B$31&gt;3,$M653&lt;=E$55),E$56,Q653)</f>
        <v>0</v>
      </c>
      <c r="S653" s="35">
        <f>IF(AND(Eingabe!$B$31&gt;4,$M653&lt;=F$55),F$56,R653)</f>
        <v>0</v>
      </c>
      <c r="T653" s="35">
        <f>IF(AND(Eingabe!$B$31&gt;5,$M653&lt;=G$55),G$56,S653)</f>
        <v>0</v>
      </c>
    </row>
    <row r="654" spans="11:20" x14ac:dyDescent="0.25">
      <c r="K654" s="62">
        <v>6450</v>
      </c>
      <c r="L654" s="35">
        <f t="shared" si="52"/>
        <v>6450</v>
      </c>
      <c r="M654" s="64">
        <f t="shared" si="53"/>
        <v>0.73630136986301364</v>
      </c>
      <c r="N654" s="64">
        <f t="shared" si="54"/>
        <v>7.9538473545406996E-2</v>
      </c>
      <c r="O654" s="35">
        <f t="shared" si="51"/>
        <v>0</v>
      </c>
      <c r="P654" s="35">
        <f>IF(AND(Eingabe!$B$31&gt;1,$M654&lt;=C$55),C$56,O654)</f>
        <v>0</v>
      </c>
      <c r="Q654" s="35">
        <f>IF(AND(Eingabe!$B$31&gt;2,$M654&lt;=D$55),D$56,P654)</f>
        <v>0</v>
      </c>
      <c r="R654" s="35">
        <f>IF(AND(Eingabe!$B$31&gt;3,$M654&lt;=E$55),E$56,Q654)</f>
        <v>0</v>
      </c>
      <c r="S654" s="35">
        <f>IF(AND(Eingabe!$B$31&gt;4,$M654&lt;=F$55),F$56,R654)</f>
        <v>0</v>
      </c>
      <c r="T654" s="35">
        <f>IF(AND(Eingabe!$B$31&gt;5,$M654&lt;=G$55),G$56,S654)</f>
        <v>0</v>
      </c>
    </row>
    <row r="655" spans="11:20" x14ac:dyDescent="0.25">
      <c r="K655" s="62">
        <v>6460</v>
      </c>
      <c r="L655" s="35">
        <f t="shared" si="52"/>
        <v>6460</v>
      </c>
      <c r="M655" s="64">
        <f t="shared" si="53"/>
        <v>0.73744292237442921</v>
      </c>
      <c r="N655" s="64">
        <f t="shared" si="54"/>
        <v>7.9310290543738615E-2</v>
      </c>
      <c r="O655" s="35">
        <f t="shared" si="51"/>
        <v>0</v>
      </c>
      <c r="P655" s="35">
        <f>IF(AND(Eingabe!$B$31&gt;1,$M655&lt;=C$55),C$56,O655)</f>
        <v>0</v>
      </c>
      <c r="Q655" s="35">
        <f>IF(AND(Eingabe!$B$31&gt;2,$M655&lt;=D$55),D$56,P655)</f>
        <v>0</v>
      </c>
      <c r="R655" s="35">
        <f>IF(AND(Eingabe!$B$31&gt;3,$M655&lt;=E$55),E$56,Q655)</f>
        <v>0</v>
      </c>
      <c r="S655" s="35">
        <f>IF(AND(Eingabe!$B$31&gt;4,$M655&lt;=F$55),F$56,R655)</f>
        <v>0</v>
      </c>
      <c r="T655" s="35">
        <f>IF(AND(Eingabe!$B$31&gt;5,$M655&lt;=G$55),G$56,S655)</f>
        <v>0</v>
      </c>
    </row>
    <row r="656" spans="11:20" x14ac:dyDescent="0.25">
      <c r="K656" s="62">
        <v>6470</v>
      </c>
      <c r="L656" s="35">
        <f t="shared" si="52"/>
        <v>6470</v>
      </c>
      <c r="M656" s="64">
        <f t="shared" si="53"/>
        <v>0.73858447488584478</v>
      </c>
      <c r="N656" s="64">
        <f t="shared" si="54"/>
        <v>7.9082404057962519E-2</v>
      </c>
      <c r="O656" s="35">
        <f t="shared" si="51"/>
        <v>0</v>
      </c>
      <c r="P656" s="35">
        <f>IF(AND(Eingabe!$B$31&gt;1,$M656&lt;=C$55),C$56,O656)</f>
        <v>0</v>
      </c>
      <c r="Q656" s="35">
        <f>IF(AND(Eingabe!$B$31&gt;2,$M656&lt;=D$55),D$56,P656)</f>
        <v>0</v>
      </c>
      <c r="R656" s="35">
        <f>IF(AND(Eingabe!$B$31&gt;3,$M656&lt;=E$55),E$56,Q656)</f>
        <v>0</v>
      </c>
      <c r="S656" s="35">
        <f>IF(AND(Eingabe!$B$31&gt;4,$M656&lt;=F$55),F$56,R656)</f>
        <v>0</v>
      </c>
      <c r="T656" s="35">
        <f>IF(AND(Eingabe!$B$31&gt;5,$M656&lt;=G$55),G$56,S656)</f>
        <v>0</v>
      </c>
    </row>
    <row r="657" spans="11:20" x14ac:dyDescent="0.25">
      <c r="K657" s="62">
        <v>6480</v>
      </c>
      <c r="L657" s="35">
        <f t="shared" si="52"/>
        <v>6480</v>
      </c>
      <c r="M657" s="64">
        <f t="shared" si="53"/>
        <v>0.73972602739726023</v>
      </c>
      <c r="N657" s="64">
        <f t="shared" si="54"/>
        <v>7.885481324536503E-2</v>
      </c>
      <c r="O657" s="35">
        <f t="shared" si="51"/>
        <v>0</v>
      </c>
      <c r="P657" s="35">
        <f>IF(AND(Eingabe!$B$31&gt;1,$M657&lt;=C$55),C$56,O657)</f>
        <v>0</v>
      </c>
      <c r="Q657" s="35">
        <f>IF(AND(Eingabe!$B$31&gt;2,$M657&lt;=D$55),D$56,P657)</f>
        <v>0</v>
      </c>
      <c r="R657" s="35">
        <f>IF(AND(Eingabe!$B$31&gt;3,$M657&lt;=E$55),E$56,Q657)</f>
        <v>0</v>
      </c>
      <c r="S657" s="35">
        <f>IF(AND(Eingabe!$B$31&gt;4,$M657&lt;=F$55),F$56,R657)</f>
        <v>0</v>
      </c>
      <c r="T657" s="35">
        <f>IF(AND(Eingabe!$B$31&gt;5,$M657&lt;=G$55),G$56,S657)</f>
        <v>0</v>
      </c>
    </row>
    <row r="658" spans="11:20" x14ac:dyDescent="0.25">
      <c r="K658" s="62">
        <v>6490</v>
      </c>
      <c r="L658" s="35">
        <f t="shared" si="52"/>
        <v>6490</v>
      </c>
      <c r="M658" s="64">
        <f t="shared" si="53"/>
        <v>0.7408675799086758</v>
      </c>
      <c r="N658" s="64">
        <f t="shared" si="54"/>
        <v>7.8627517266923741E-2</v>
      </c>
      <c r="O658" s="35">
        <f t="shared" si="51"/>
        <v>0</v>
      </c>
      <c r="P658" s="35">
        <f>IF(AND(Eingabe!$B$31&gt;1,$M658&lt;=C$55),C$56,O658)</f>
        <v>0</v>
      </c>
      <c r="Q658" s="35">
        <f>IF(AND(Eingabe!$B$31&gt;2,$M658&lt;=D$55),D$56,P658)</f>
        <v>0</v>
      </c>
      <c r="R658" s="35">
        <f>IF(AND(Eingabe!$B$31&gt;3,$M658&lt;=E$55),E$56,Q658)</f>
        <v>0</v>
      </c>
      <c r="S658" s="35">
        <f>IF(AND(Eingabe!$B$31&gt;4,$M658&lt;=F$55),F$56,R658)</f>
        <v>0</v>
      </c>
      <c r="T658" s="35">
        <f>IF(AND(Eingabe!$B$31&gt;5,$M658&lt;=G$55),G$56,S658)</f>
        <v>0</v>
      </c>
    </row>
    <row r="659" spans="11:20" x14ac:dyDescent="0.25">
      <c r="K659" s="62">
        <v>6500</v>
      </c>
      <c r="L659" s="35">
        <f t="shared" si="52"/>
        <v>6500</v>
      </c>
      <c r="M659" s="64">
        <f t="shared" si="53"/>
        <v>0.74200913242009137</v>
      </c>
      <c r="N659" s="64">
        <f t="shared" si="54"/>
        <v>7.8400515287285089E-2</v>
      </c>
      <c r="O659" s="35">
        <f t="shared" si="51"/>
        <v>0</v>
      </c>
      <c r="P659" s="35">
        <f>IF(AND(Eingabe!$B$31&gt;1,$M659&lt;=C$55),C$56,O659)</f>
        <v>0</v>
      </c>
      <c r="Q659" s="35">
        <f>IF(AND(Eingabe!$B$31&gt;2,$M659&lt;=D$55),D$56,P659)</f>
        <v>0</v>
      </c>
      <c r="R659" s="35">
        <f>IF(AND(Eingabe!$B$31&gt;3,$M659&lt;=E$55),E$56,Q659)</f>
        <v>0</v>
      </c>
      <c r="S659" s="35">
        <f>IF(AND(Eingabe!$B$31&gt;4,$M659&lt;=F$55),F$56,R659)</f>
        <v>0</v>
      </c>
      <c r="T659" s="35">
        <f>IF(AND(Eingabe!$B$31&gt;5,$M659&lt;=G$55),G$56,S659)</f>
        <v>0</v>
      </c>
    </row>
    <row r="660" spans="11:20" x14ac:dyDescent="0.25">
      <c r="K660" s="62">
        <v>6510</v>
      </c>
      <c r="L660" s="35">
        <f t="shared" si="52"/>
        <v>6510</v>
      </c>
      <c r="M660" s="64">
        <f t="shared" si="53"/>
        <v>0.74315068493150682</v>
      </c>
      <c r="N660" s="64">
        <f t="shared" si="54"/>
        <v>7.8173806474743257E-2</v>
      </c>
      <c r="O660" s="35">
        <f t="shared" si="51"/>
        <v>0</v>
      </c>
      <c r="P660" s="35">
        <f>IF(AND(Eingabe!$B$31&gt;1,$M660&lt;=C$55),C$56,O660)</f>
        <v>0</v>
      </c>
      <c r="Q660" s="35">
        <f>IF(AND(Eingabe!$B$31&gt;2,$M660&lt;=D$55),D$56,P660)</f>
        <v>0</v>
      </c>
      <c r="R660" s="35">
        <f>IF(AND(Eingabe!$B$31&gt;3,$M660&lt;=E$55),E$56,Q660)</f>
        <v>0</v>
      </c>
      <c r="S660" s="35">
        <f>IF(AND(Eingabe!$B$31&gt;4,$M660&lt;=F$55),F$56,R660)</f>
        <v>0</v>
      </c>
      <c r="T660" s="35">
        <f>IF(AND(Eingabe!$B$31&gt;5,$M660&lt;=G$55),G$56,S660)</f>
        <v>0</v>
      </c>
    </row>
    <row r="661" spans="11:20" x14ac:dyDescent="0.25">
      <c r="K661" s="62">
        <v>6520</v>
      </c>
      <c r="L661" s="35">
        <f t="shared" si="52"/>
        <v>6520</v>
      </c>
      <c r="M661" s="64">
        <f t="shared" si="53"/>
        <v>0.74429223744292239</v>
      </c>
      <c r="N661" s="64">
        <f t="shared" si="54"/>
        <v>7.7947390001218531E-2</v>
      </c>
      <c r="O661" s="35">
        <f t="shared" si="51"/>
        <v>0</v>
      </c>
      <c r="P661" s="35">
        <f>IF(AND(Eingabe!$B$31&gt;1,$M661&lt;=C$55),C$56,O661)</f>
        <v>0</v>
      </c>
      <c r="Q661" s="35">
        <f>IF(AND(Eingabe!$B$31&gt;2,$M661&lt;=D$55),D$56,P661)</f>
        <v>0</v>
      </c>
      <c r="R661" s="35">
        <f>IF(AND(Eingabe!$B$31&gt;3,$M661&lt;=E$55),E$56,Q661)</f>
        <v>0</v>
      </c>
      <c r="S661" s="35">
        <f>IF(AND(Eingabe!$B$31&gt;4,$M661&lt;=F$55),F$56,R661)</f>
        <v>0</v>
      </c>
      <c r="T661" s="35">
        <f>IF(AND(Eingabe!$B$31&gt;5,$M661&lt;=G$55),G$56,S661)</f>
        <v>0</v>
      </c>
    </row>
    <row r="662" spans="11:20" x14ac:dyDescent="0.25">
      <c r="K662" s="62">
        <v>6530</v>
      </c>
      <c r="L662" s="35">
        <f t="shared" si="52"/>
        <v>6530</v>
      </c>
      <c r="M662" s="64">
        <f t="shared" si="53"/>
        <v>0.74543378995433784</v>
      </c>
      <c r="N662" s="64">
        <f t="shared" si="54"/>
        <v>7.7721265042235199E-2</v>
      </c>
      <c r="O662" s="35">
        <f t="shared" si="51"/>
        <v>0</v>
      </c>
      <c r="P662" s="35">
        <f>IF(AND(Eingabe!$B$31&gt;1,$M662&lt;=C$55),C$56,O662)</f>
        <v>0</v>
      </c>
      <c r="Q662" s="35">
        <f>IF(AND(Eingabe!$B$31&gt;2,$M662&lt;=D$55),D$56,P662)</f>
        <v>0</v>
      </c>
      <c r="R662" s="35">
        <f>IF(AND(Eingabe!$B$31&gt;3,$M662&lt;=E$55),E$56,Q662)</f>
        <v>0</v>
      </c>
      <c r="S662" s="35">
        <f>IF(AND(Eingabe!$B$31&gt;4,$M662&lt;=F$55),F$56,R662)</f>
        <v>0</v>
      </c>
      <c r="T662" s="35">
        <f>IF(AND(Eingabe!$B$31&gt;5,$M662&lt;=G$55),G$56,S662)</f>
        <v>0</v>
      </c>
    </row>
    <row r="663" spans="11:20" x14ac:dyDescent="0.25">
      <c r="K663" s="62">
        <v>6540</v>
      </c>
      <c r="L663" s="35">
        <f t="shared" si="52"/>
        <v>6540</v>
      </c>
      <c r="M663" s="64">
        <f t="shared" si="53"/>
        <v>0.74657534246575341</v>
      </c>
      <c r="N663" s="64">
        <f t="shared" si="54"/>
        <v>7.7495430776901908E-2</v>
      </c>
      <c r="O663" s="35">
        <f t="shared" si="51"/>
        <v>0</v>
      </c>
      <c r="P663" s="35">
        <f>IF(AND(Eingabe!$B$31&gt;1,$M663&lt;=C$55),C$56,O663)</f>
        <v>0</v>
      </c>
      <c r="Q663" s="35">
        <f>IF(AND(Eingabe!$B$31&gt;2,$M663&lt;=D$55),D$56,P663)</f>
        <v>0</v>
      </c>
      <c r="R663" s="35">
        <f>IF(AND(Eingabe!$B$31&gt;3,$M663&lt;=E$55),E$56,Q663)</f>
        <v>0</v>
      </c>
      <c r="S663" s="35">
        <f>IF(AND(Eingabe!$B$31&gt;4,$M663&lt;=F$55),F$56,R663)</f>
        <v>0</v>
      </c>
      <c r="T663" s="35">
        <f>IF(AND(Eingabe!$B$31&gt;5,$M663&lt;=G$55),G$56,S663)</f>
        <v>0</v>
      </c>
    </row>
    <row r="664" spans="11:20" x14ac:dyDescent="0.25">
      <c r="K664" s="62">
        <v>6550</v>
      </c>
      <c r="L664" s="35">
        <f t="shared" si="52"/>
        <v>6550</v>
      </c>
      <c r="M664" s="64">
        <f t="shared" si="53"/>
        <v>0.74771689497716898</v>
      </c>
      <c r="N664" s="64">
        <f t="shared" si="54"/>
        <v>7.7269886387889342E-2</v>
      </c>
      <c r="O664" s="35">
        <f t="shared" si="51"/>
        <v>0</v>
      </c>
      <c r="P664" s="35">
        <f>IF(AND(Eingabe!$B$31&gt;1,$M664&lt;=C$55),C$56,O664)</f>
        <v>0</v>
      </c>
      <c r="Q664" s="35">
        <f>IF(AND(Eingabe!$B$31&gt;2,$M664&lt;=D$55),D$56,P664)</f>
        <v>0</v>
      </c>
      <c r="R664" s="35">
        <f>IF(AND(Eingabe!$B$31&gt;3,$M664&lt;=E$55),E$56,Q664)</f>
        <v>0</v>
      </c>
      <c r="S664" s="35">
        <f>IF(AND(Eingabe!$B$31&gt;4,$M664&lt;=F$55),F$56,R664)</f>
        <v>0</v>
      </c>
      <c r="T664" s="35">
        <f>IF(AND(Eingabe!$B$31&gt;5,$M664&lt;=G$55),G$56,S664)</f>
        <v>0</v>
      </c>
    </row>
    <row r="665" spans="11:20" x14ac:dyDescent="0.25">
      <c r="K665" s="62">
        <v>6560</v>
      </c>
      <c r="L665" s="35">
        <f t="shared" si="52"/>
        <v>6560</v>
      </c>
      <c r="M665" s="64">
        <f t="shared" si="53"/>
        <v>0.74885844748858443</v>
      </c>
      <c r="N665" s="64">
        <f t="shared" si="54"/>
        <v>7.7044631061409463E-2</v>
      </c>
      <c r="O665" s="35">
        <f t="shared" si="51"/>
        <v>0</v>
      </c>
      <c r="P665" s="35">
        <f>IF(AND(Eingabe!$B$31&gt;1,$M665&lt;=C$55),C$56,O665)</f>
        <v>0</v>
      </c>
      <c r="Q665" s="35">
        <f>IF(AND(Eingabe!$B$31&gt;2,$M665&lt;=D$55),D$56,P665)</f>
        <v>0</v>
      </c>
      <c r="R665" s="35">
        <f>IF(AND(Eingabe!$B$31&gt;3,$M665&lt;=E$55),E$56,Q665)</f>
        <v>0</v>
      </c>
      <c r="S665" s="35">
        <f>IF(AND(Eingabe!$B$31&gt;4,$M665&lt;=F$55),F$56,R665)</f>
        <v>0</v>
      </c>
      <c r="T665" s="35">
        <f>IF(AND(Eingabe!$B$31&gt;5,$M665&lt;=G$55),G$56,S665)</f>
        <v>0</v>
      </c>
    </row>
    <row r="666" spans="11:20" x14ac:dyDescent="0.25">
      <c r="K666" s="62">
        <v>6570</v>
      </c>
      <c r="L666" s="35">
        <f t="shared" si="52"/>
        <v>6570</v>
      </c>
      <c r="M666" s="64">
        <f t="shared" si="53"/>
        <v>0.75</v>
      </c>
      <c r="N666" s="64">
        <f t="shared" si="54"/>
        <v>7.681966398719553E-2</v>
      </c>
      <c r="O666" s="35">
        <f t="shared" si="51"/>
        <v>0</v>
      </c>
      <c r="P666" s="35">
        <f>IF(AND(Eingabe!$B$31&gt;1,$M666&lt;=C$55),C$56,O666)</f>
        <v>0</v>
      </c>
      <c r="Q666" s="35">
        <f>IF(AND(Eingabe!$B$31&gt;2,$M666&lt;=D$55),D$56,P666)</f>
        <v>0</v>
      </c>
      <c r="R666" s="35">
        <f>IF(AND(Eingabe!$B$31&gt;3,$M666&lt;=E$55),E$56,Q666)</f>
        <v>0</v>
      </c>
      <c r="S666" s="35">
        <f>IF(AND(Eingabe!$B$31&gt;4,$M666&lt;=F$55),F$56,R666)</f>
        <v>0</v>
      </c>
      <c r="T666" s="35">
        <f>IF(AND(Eingabe!$B$31&gt;5,$M666&lt;=G$55),G$56,S666)</f>
        <v>0</v>
      </c>
    </row>
    <row r="667" spans="11:20" x14ac:dyDescent="0.25">
      <c r="K667" s="62">
        <v>6580</v>
      </c>
      <c r="L667" s="35">
        <f t="shared" si="52"/>
        <v>6580</v>
      </c>
      <c r="M667" s="64">
        <f t="shared" si="53"/>
        <v>0.75114155251141557</v>
      </c>
      <c r="N667" s="64">
        <f t="shared" si="54"/>
        <v>7.6594984358480889E-2</v>
      </c>
      <c r="O667" s="35">
        <f t="shared" si="51"/>
        <v>0</v>
      </c>
      <c r="P667" s="35">
        <f>IF(AND(Eingabe!$B$31&gt;1,$M667&lt;=C$55),C$56,O667)</f>
        <v>0</v>
      </c>
      <c r="Q667" s="35">
        <f>IF(AND(Eingabe!$B$31&gt;2,$M667&lt;=D$55),D$56,P667)</f>
        <v>0</v>
      </c>
      <c r="R667" s="35">
        <f>IF(AND(Eingabe!$B$31&gt;3,$M667&lt;=E$55),E$56,Q667)</f>
        <v>0</v>
      </c>
      <c r="S667" s="35">
        <f>IF(AND(Eingabe!$B$31&gt;4,$M667&lt;=F$55),F$56,R667)</f>
        <v>0</v>
      </c>
      <c r="T667" s="35">
        <f>IF(AND(Eingabe!$B$31&gt;5,$M667&lt;=G$55),G$56,S667)</f>
        <v>0</v>
      </c>
    </row>
    <row r="668" spans="11:20" x14ac:dyDescent="0.25">
      <c r="K668" s="62">
        <v>6590</v>
      </c>
      <c r="L668" s="35">
        <f t="shared" si="52"/>
        <v>6590</v>
      </c>
      <c r="M668" s="64">
        <f t="shared" si="53"/>
        <v>0.75228310502283102</v>
      </c>
      <c r="N668" s="64">
        <f t="shared" si="54"/>
        <v>7.6370591371978991E-2</v>
      </c>
      <c r="O668" s="35">
        <f t="shared" si="51"/>
        <v>0</v>
      </c>
      <c r="P668" s="35">
        <f>IF(AND(Eingabe!$B$31&gt;1,$M668&lt;=C$55),C$56,O668)</f>
        <v>0</v>
      </c>
      <c r="Q668" s="35">
        <f>IF(AND(Eingabe!$B$31&gt;2,$M668&lt;=D$55),D$56,P668)</f>
        <v>0</v>
      </c>
      <c r="R668" s="35">
        <f>IF(AND(Eingabe!$B$31&gt;3,$M668&lt;=E$55),E$56,Q668)</f>
        <v>0</v>
      </c>
      <c r="S668" s="35">
        <f>IF(AND(Eingabe!$B$31&gt;4,$M668&lt;=F$55),F$56,R668)</f>
        <v>0</v>
      </c>
      <c r="T668" s="35">
        <f>IF(AND(Eingabe!$B$31&gt;5,$M668&lt;=G$55),G$56,S668)</f>
        <v>0</v>
      </c>
    </row>
    <row r="669" spans="11:20" x14ac:dyDescent="0.25">
      <c r="K669" s="62">
        <v>6600</v>
      </c>
      <c r="L669" s="35">
        <f t="shared" si="52"/>
        <v>6600</v>
      </c>
      <c r="M669" s="64">
        <f t="shared" si="53"/>
        <v>0.75342465753424659</v>
      </c>
      <c r="N669" s="64">
        <f t="shared" si="54"/>
        <v>7.6146484227862299E-2</v>
      </c>
      <c r="O669" s="35">
        <f t="shared" si="51"/>
        <v>0</v>
      </c>
      <c r="P669" s="35">
        <f>IF(AND(Eingabe!$B$31&gt;1,$M669&lt;=C$55),C$56,O669)</f>
        <v>0</v>
      </c>
      <c r="Q669" s="35">
        <f>IF(AND(Eingabe!$B$31&gt;2,$M669&lt;=D$55),D$56,P669)</f>
        <v>0</v>
      </c>
      <c r="R669" s="35">
        <f>IF(AND(Eingabe!$B$31&gt;3,$M669&lt;=E$55),E$56,Q669)</f>
        <v>0</v>
      </c>
      <c r="S669" s="35">
        <f>IF(AND(Eingabe!$B$31&gt;4,$M669&lt;=F$55),F$56,R669)</f>
        <v>0</v>
      </c>
      <c r="T669" s="35">
        <f>IF(AND(Eingabe!$B$31&gt;5,$M669&lt;=G$55),G$56,S669)</f>
        <v>0</v>
      </c>
    </row>
    <row r="670" spans="11:20" x14ac:dyDescent="0.25">
      <c r="K670" s="62">
        <v>6610</v>
      </c>
      <c r="L670" s="35">
        <f t="shared" si="52"/>
        <v>6610</v>
      </c>
      <c r="M670" s="64">
        <f t="shared" si="53"/>
        <v>0.75456621004566216</v>
      </c>
      <c r="N670" s="64">
        <f t="shared" si="54"/>
        <v>7.5922662129743523E-2</v>
      </c>
      <c r="O670" s="35">
        <f t="shared" si="51"/>
        <v>0</v>
      </c>
      <c r="P670" s="35">
        <f>IF(AND(Eingabe!$B$31&gt;1,$M670&lt;=C$55),C$56,O670)</f>
        <v>0</v>
      </c>
      <c r="Q670" s="35">
        <f>IF(AND(Eingabe!$B$31&gt;2,$M670&lt;=D$55),D$56,P670)</f>
        <v>0</v>
      </c>
      <c r="R670" s="35">
        <f>IF(AND(Eingabe!$B$31&gt;3,$M670&lt;=E$55),E$56,Q670)</f>
        <v>0</v>
      </c>
      <c r="S670" s="35">
        <f>IF(AND(Eingabe!$B$31&gt;4,$M670&lt;=F$55),F$56,R670)</f>
        <v>0</v>
      </c>
      <c r="T670" s="35">
        <f>IF(AND(Eingabe!$B$31&gt;5,$M670&lt;=G$55),G$56,S670)</f>
        <v>0</v>
      </c>
    </row>
    <row r="671" spans="11:20" x14ac:dyDescent="0.25">
      <c r="K671" s="62">
        <v>6620</v>
      </c>
      <c r="L671" s="35">
        <f t="shared" si="52"/>
        <v>6620</v>
      </c>
      <c r="M671" s="64">
        <f t="shared" si="53"/>
        <v>0.75570776255707761</v>
      </c>
      <c r="N671" s="64">
        <f t="shared" si="54"/>
        <v>7.5699124284654418E-2</v>
      </c>
      <c r="O671" s="35">
        <f t="shared" si="51"/>
        <v>0</v>
      </c>
      <c r="P671" s="35">
        <f>IF(AND(Eingabe!$B$31&gt;1,$M671&lt;=C$55),C$56,O671)</f>
        <v>0</v>
      </c>
      <c r="Q671" s="35">
        <f>IF(AND(Eingabe!$B$31&gt;2,$M671&lt;=D$55),D$56,P671)</f>
        <v>0</v>
      </c>
      <c r="R671" s="35">
        <f>IF(AND(Eingabe!$B$31&gt;3,$M671&lt;=E$55),E$56,Q671)</f>
        <v>0</v>
      </c>
      <c r="S671" s="35">
        <f>IF(AND(Eingabe!$B$31&gt;4,$M671&lt;=F$55),F$56,R671)</f>
        <v>0</v>
      </c>
      <c r="T671" s="35">
        <f>IF(AND(Eingabe!$B$31&gt;5,$M671&lt;=G$55),G$56,S671)</f>
        <v>0</v>
      </c>
    </row>
    <row r="672" spans="11:20" x14ac:dyDescent="0.25">
      <c r="K672" s="62">
        <v>6630</v>
      </c>
      <c r="L672" s="35">
        <f t="shared" si="52"/>
        <v>6630</v>
      </c>
      <c r="M672" s="64">
        <f t="shared" si="53"/>
        <v>0.75684931506849318</v>
      </c>
      <c r="N672" s="64">
        <f t="shared" si="54"/>
        <v>7.5475869903026682E-2</v>
      </c>
      <c r="O672" s="35">
        <f t="shared" si="51"/>
        <v>0</v>
      </c>
      <c r="P672" s="35">
        <f>IF(AND(Eingabe!$B$31&gt;1,$M672&lt;=C$55),C$56,O672)</f>
        <v>0</v>
      </c>
      <c r="Q672" s="35">
        <f>IF(AND(Eingabe!$B$31&gt;2,$M672&lt;=D$55),D$56,P672)</f>
        <v>0</v>
      </c>
      <c r="R672" s="35">
        <f>IF(AND(Eingabe!$B$31&gt;3,$M672&lt;=E$55),E$56,Q672)</f>
        <v>0</v>
      </c>
      <c r="S672" s="35">
        <f>IF(AND(Eingabe!$B$31&gt;4,$M672&lt;=F$55),F$56,R672)</f>
        <v>0</v>
      </c>
      <c r="T672" s="35">
        <f>IF(AND(Eingabe!$B$31&gt;5,$M672&lt;=G$55),G$56,S672)</f>
        <v>0</v>
      </c>
    </row>
    <row r="673" spans="11:20" x14ac:dyDescent="0.25">
      <c r="K673" s="62">
        <v>6640</v>
      </c>
      <c r="L673" s="35">
        <f t="shared" si="52"/>
        <v>6640</v>
      </c>
      <c r="M673" s="64">
        <f t="shared" si="53"/>
        <v>0.75799086757990863</v>
      </c>
      <c r="N673" s="64">
        <f t="shared" si="54"/>
        <v>7.5252898198671869E-2</v>
      </c>
      <c r="O673" s="35">
        <f t="shared" si="51"/>
        <v>0</v>
      </c>
      <c r="P673" s="35">
        <f>IF(AND(Eingabe!$B$31&gt;1,$M673&lt;=C$55),C$56,O673)</f>
        <v>0</v>
      </c>
      <c r="Q673" s="35">
        <f>IF(AND(Eingabe!$B$31&gt;2,$M673&lt;=D$55),D$56,P673)</f>
        <v>0</v>
      </c>
      <c r="R673" s="35">
        <f>IF(AND(Eingabe!$B$31&gt;3,$M673&lt;=E$55),E$56,Q673)</f>
        <v>0</v>
      </c>
      <c r="S673" s="35">
        <f>IF(AND(Eingabe!$B$31&gt;4,$M673&lt;=F$55),F$56,R673)</f>
        <v>0</v>
      </c>
      <c r="T673" s="35">
        <f>IF(AND(Eingabe!$B$31&gt;5,$M673&lt;=G$55),G$56,S673)</f>
        <v>0</v>
      </c>
    </row>
    <row r="674" spans="11:20" x14ac:dyDescent="0.25">
      <c r="K674" s="62">
        <v>6650</v>
      </c>
      <c r="L674" s="35">
        <f t="shared" si="52"/>
        <v>6650</v>
      </c>
      <c r="M674" s="64">
        <f t="shared" si="53"/>
        <v>0.7591324200913242</v>
      </c>
      <c r="N674" s="64">
        <f t="shared" si="54"/>
        <v>7.5030208388762065E-2</v>
      </c>
      <c r="O674" s="35">
        <f t="shared" si="51"/>
        <v>0</v>
      </c>
      <c r="P674" s="35">
        <f>IF(AND(Eingabe!$B$31&gt;1,$M674&lt;=C$55),C$56,O674)</f>
        <v>0</v>
      </c>
      <c r="Q674" s="35">
        <f>IF(AND(Eingabe!$B$31&gt;2,$M674&lt;=D$55),D$56,P674)</f>
        <v>0</v>
      </c>
      <c r="R674" s="35">
        <f>IF(AND(Eingabe!$B$31&gt;3,$M674&lt;=E$55),E$56,Q674)</f>
        <v>0</v>
      </c>
      <c r="S674" s="35">
        <f>IF(AND(Eingabe!$B$31&gt;4,$M674&lt;=F$55),F$56,R674)</f>
        <v>0</v>
      </c>
      <c r="T674" s="35">
        <f>IF(AND(Eingabe!$B$31&gt;5,$M674&lt;=G$55),G$56,S674)</f>
        <v>0</v>
      </c>
    </row>
    <row r="675" spans="11:20" x14ac:dyDescent="0.25">
      <c r="K675" s="62">
        <v>6660</v>
      </c>
      <c r="L675" s="35">
        <f t="shared" si="52"/>
        <v>6660</v>
      </c>
      <c r="M675" s="64">
        <f t="shared" si="53"/>
        <v>0.76027397260273977</v>
      </c>
      <c r="N675" s="64">
        <f t="shared" si="54"/>
        <v>7.4807799693810462E-2</v>
      </c>
      <c r="O675" s="35">
        <f t="shared" si="51"/>
        <v>0</v>
      </c>
      <c r="P675" s="35">
        <f>IF(AND(Eingabe!$B$31&gt;1,$M675&lt;=C$55),C$56,O675)</f>
        <v>0</v>
      </c>
      <c r="Q675" s="35">
        <f>IF(AND(Eingabe!$B$31&gt;2,$M675&lt;=D$55),D$56,P675)</f>
        <v>0</v>
      </c>
      <c r="R675" s="35">
        <f>IF(AND(Eingabe!$B$31&gt;3,$M675&lt;=E$55),E$56,Q675)</f>
        <v>0</v>
      </c>
      <c r="S675" s="35">
        <f>IF(AND(Eingabe!$B$31&gt;4,$M675&lt;=F$55),F$56,R675)</f>
        <v>0</v>
      </c>
      <c r="T675" s="35">
        <f>IF(AND(Eingabe!$B$31&gt;5,$M675&lt;=G$55),G$56,S675)</f>
        <v>0</v>
      </c>
    </row>
    <row r="676" spans="11:20" x14ac:dyDescent="0.25">
      <c r="K676" s="62">
        <v>6670</v>
      </c>
      <c r="L676" s="35">
        <f t="shared" si="52"/>
        <v>6670</v>
      </c>
      <c r="M676" s="64">
        <f t="shared" si="53"/>
        <v>0.76141552511415522</v>
      </c>
      <c r="N676" s="64">
        <f t="shared" si="54"/>
        <v>7.4585671337652149E-2</v>
      </c>
      <c r="O676" s="35">
        <f t="shared" si="51"/>
        <v>0</v>
      </c>
      <c r="P676" s="35">
        <f>IF(AND(Eingabe!$B$31&gt;1,$M676&lt;=C$55),C$56,O676)</f>
        <v>0</v>
      </c>
      <c r="Q676" s="35">
        <f>IF(AND(Eingabe!$B$31&gt;2,$M676&lt;=D$55),D$56,P676)</f>
        <v>0</v>
      </c>
      <c r="R676" s="35">
        <f>IF(AND(Eingabe!$B$31&gt;3,$M676&lt;=E$55),E$56,Q676)</f>
        <v>0</v>
      </c>
      <c r="S676" s="35">
        <f>IF(AND(Eingabe!$B$31&gt;4,$M676&lt;=F$55),F$56,R676)</f>
        <v>0</v>
      </c>
      <c r="T676" s="35">
        <f>IF(AND(Eingabe!$B$31&gt;5,$M676&lt;=G$55),G$56,S676)</f>
        <v>0</v>
      </c>
    </row>
    <row r="677" spans="11:20" x14ac:dyDescent="0.25">
      <c r="K677" s="62">
        <v>6680</v>
      </c>
      <c r="L677" s="35">
        <f t="shared" si="52"/>
        <v>6680</v>
      </c>
      <c r="M677" s="64">
        <f t="shared" si="53"/>
        <v>0.76255707762557079</v>
      </c>
      <c r="N677" s="64">
        <f t="shared" si="54"/>
        <v>7.4363822547425018E-2</v>
      </c>
      <c r="O677" s="35">
        <f t="shared" si="51"/>
        <v>0</v>
      </c>
      <c r="P677" s="35">
        <f>IF(AND(Eingabe!$B$31&gt;1,$M677&lt;=C$55),C$56,O677)</f>
        <v>0</v>
      </c>
      <c r="Q677" s="35">
        <f>IF(AND(Eingabe!$B$31&gt;2,$M677&lt;=D$55),D$56,P677)</f>
        <v>0</v>
      </c>
      <c r="R677" s="35">
        <f>IF(AND(Eingabe!$B$31&gt;3,$M677&lt;=E$55),E$56,Q677)</f>
        <v>0</v>
      </c>
      <c r="S677" s="35">
        <f>IF(AND(Eingabe!$B$31&gt;4,$M677&lt;=F$55),F$56,R677)</f>
        <v>0</v>
      </c>
      <c r="T677" s="35">
        <f>IF(AND(Eingabe!$B$31&gt;5,$M677&lt;=G$55),G$56,S677)</f>
        <v>0</v>
      </c>
    </row>
    <row r="678" spans="11:20" x14ac:dyDescent="0.25">
      <c r="K678" s="62">
        <v>6690</v>
      </c>
      <c r="L678" s="35">
        <f t="shared" si="52"/>
        <v>6690</v>
      </c>
      <c r="M678" s="64">
        <f t="shared" si="53"/>
        <v>0.76369863013698636</v>
      </c>
      <c r="N678" s="64">
        <f t="shared" si="54"/>
        <v>7.4142252553550447E-2</v>
      </c>
      <c r="O678" s="35">
        <f t="shared" si="51"/>
        <v>0</v>
      </c>
      <c r="P678" s="35">
        <f>IF(AND(Eingabe!$B$31&gt;1,$M678&lt;=C$55),C$56,O678)</f>
        <v>0</v>
      </c>
      <c r="Q678" s="35">
        <f>IF(AND(Eingabe!$B$31&gt;2,$M678&lt;=D$55),D$56,P678)</f>
        <v>0</v>
      </c>
      <c r="R678" s="35">
        <f>IF(AND(Eingabe!$B$31&gt;3,$M678&lt;=E$55),E$56,Q678)</f>
        <v>0</v>
      </c>
      <c r="S678" s="35">
        <f>IF(AND(Eingabe!$B$31&gt;4,$M678&lt;=F$55),F$56,R678)</f>
        <v>0</v>
      </c>
      <c r="T678" s="35">
        <f>IF(AND(Eingabe!$B$31&gt;5,$M678&lt;=G$55),G$56,S678)</f>
        <v>0</v>
      </c>
    </row>
    <row r="679" spans="11:20" x14ac:dyDescent="0.25">
      <c r="K679" s="62">
        <v>6700</v>
      </c>
      <c r="L679" s="35">
        <f t="shared" si="52"/>
        <v>6700</v>
      </c>
      <c r="M679" s="64">
        <f t="shared" si="53"/>
        <v>0.76484018264840181</v>
      </c>
      <c r="N679" s="64">
        <f t="shared" si="54"/>
        <v>7.3920960589714979E-2</v>
      </c>
      <c r="O679" s="35">
        <f t="shared" si="51"/>
        <v>0</v>
      </c>
      <c r="P679" s="35">
        <f>IF(AND(Eingabe!$B$31&gt;1,$M679&lt;=C$55),C$56,O679)</f>
        <v>0</v>
      </c>
      <c r="Q679" s="35">
        <f>IF(AND(Eingabe!$B$31&gt;2,$M679&lt;=D$55),D$56,P679)</f>
        <v>0</v>
      </c>
      <c r="R679" s="35">
        <f>IF(AND(Eingabe!$B$31&gt;3,$M679&lt;=E$55),E$56,Q679)</f>
        <v>0</v>
      </c>
      <c r="S679" s="35">
        <f>IF(AND(Eingabe!$B$31&gt;4,$M679&lt;=F$55),F$56,R679)</f>
        <v>0</v>
      </c>
      <c r="T679" s="35">
        <f>IF(AND(Eingabe!$B$31&gt;5,$M679&lt;=G$55),G$56,S679)</f>
        <v>0</v>
      </c>
    </row>
    <row r="680" spans="11:20" x14ac:dyDescent="0.25">
      <c r="K680" s="62">
        <v>6710</v>
      </c>
      <c r="L680" s="35">
        <f t="shared" si="52"/>
        <v>6710</v>
      </c>
      <c r="M680" s="64">
        <f t="shared" si="53"/>
        <v>0.76598173515981738</v>
      </c>
      <c r="N680" s="64">
        <f t="shared" si="54"/>
        <v>7.3699945892851337E-2</v>
      </c>
      <c r="O680" s="35">
        <f t="shared" si="51"/>
        <v>0</v>
      </c>
      <c r="P680" s="35">
        <f>IF(AND(Eingabe!$B$31&gt;1,$M680&lt;=C$55),C$56,O680)</f>
        <v>0</v>
      </c>
      <c r="Q680" s="35">
        <f>IF(AND(Eingabe!$B$31&gt;2,$M680&lt;=D$55),D$56,P680)</f>
        <v>0</v>
      </c>
      <c r="R680" s="35">
        <f>IF(AND(Eingabe!$B$31&gt;3,$M680&lt;=E$55),E$56,Q680)</f>
        <v>0</v>
      </c>
      <c r="S680" s="35">
        <f>IF(AND(Eingabe!$B$31&gt;4,$M680&lt;=F$55),F$56,R680)</f>
        <v>0</v>
      </c>
      <c r="T680" s="35">
        <f>IF(AND(Eingabe!$B$31&gt;5,$M680&lt;=G$55),G$56,S680)</f>
        <v>0</v>
      </c>
    </row>
    <row r="681" spans="11:20" x14ac:dyDescent="0.25">
      <c r="K681" s="62">
        <v>6720</v>
      </c>
      <c r="L681" s="35">
        <f t="shared" si="52"/>
        <v>6720</v>
      </c>
      <c r="M681" s="64">
        <f t="shared" si="53"/>
        <v>0.76712328767123283</v>
      </c>
      <c r="N681" s="64">
        <f t="shared" si="54"/>
        <v>7.3479207703119886E-2</v>
      </c>
      <c r="O681" s="35">
        <f t="shared" si="51"/>
        <v>0</v>
      </c>
      <c r="P681" s="35">
        <f>IF(AND(Eingabe!$B$31&gt;1,$M681&lt;=C$55),C$56,O681)</f>
        <v>0</v>
      </c>
      <c r="Q681" s="35">
        <f>IF(AND(Eingabe!$B$31&gt;2,$M681&lt;=D$55),D$56,P681)</f>
        <v>0</v>
      </c>
      <c r="R681" s="35">
        <f>IF(AND(Eingabe!$B$31&gt;3,$M681&lt;=E$55),E$56,Q681)</f>
        <v>0</v>
      </c>
      <c r="S681" s="35">
        <f>IF(AND(Eingabe!$B$31&gt;4,$M681&lt;=F$55),F$56,R681)</f>
        <v>0</v>
      </c>
      <c r="T681" s="35">
        <f>IF(AND(Eingabe!$B$31&gt;5,$M681&lt;=G$55),G$56,S681)</f>
        <v>0</v>
      </c>
    </row>
    <row r="682" spans="11:20" x14ac:dyDescent="0.25">
      <c r="K682" s="62">
        <v>6730</v>
      </c>
      <c r="L682" s="35">
        <f t="shared" si="52"/>
        <v>6730</v>
      </c>
      <c r="M682" s="64">
        <f t="shared" si="53"/>
        <v>0.7682648401826484</v>
      </c>
      <c r="N682" s="64">
        <f t="shared" si="54"/>
        <v>7.3258745263889979E-2</v>
      </c>
      <c r="O682" s="35">
        <f t="shared" si="51"/>
        <v>0</v>
      </c>
      <c r="P682" s="35">
        <f>IF(AND(Eingabe!$B$31&gt;1,$M682&lt;=C$55),C$56,O682)</f>
        <v>0</v>
      </c>
      <c r="Q682" s="35">
        <f>IF(AND(Eingabe!$B$31&gt;2,$M682&lt;=D$55),D$56,P682)</f>
        <v>0</v>
      </c>
      <c r="R682" s="35">
        <f>IF(AND(Eingabe!$B$31&gt;3,$M682&lt;=E$55),E$56,Q682)</f>
        <v>0</v>
      </c>
      <c r="S682" s="35">
        <f>IF(AND(Eingabe!$B$31&gt;4,$M682&lt;=F$55),F$56,R682)</f>
        <v>0</v>
      </c>
      <c r="T682" s="35">
        <f>IF(AND(Eingabe!$B$31&gt;5,$M682&lt;=G$55),G$56,S682)</f>
        <v>0</v>
      </c>
    </row>
    <row r="683" spans="11:20" x14ac:dyDescent="0.25">
      <c r="K683" s="62">
        <v>6740</v>
      </c>
      <c r="L683" s="35">
        <f t="shared" si="52"/>
        <v>6740</v>
      </c>
      <c r="M683" s="64">
        <f t="shared" si="53"/>
        <v>0.76940639269406397</v>
      </c>
      <c r="N683" s="64">
        <f t="shared" si="54"/>
        <v>7.3038557821722416E-2</v>
      </c>
      <c r="O683" s="35">
        <f t="shared" si="51"/>
        <v>0</v>
      </c>
      <c r="P683" s="35">
        <f>IF(AND(Eingabe!$B$31&gt;1,$M683&lt;=C$55),C$56,O683)</f>
        <v>0</v>
      </c>
      <c r="Q683" s="35">
        <f>IF(AND(Eingabe!$B$31&gt;2,$M683&lt;=D$55),D$56,P683)</f>
        <v>0</v>
      </c>
      <c r="R683" s="35">
        <f>IF(AND(Eingabe!$B$31&gt;3,$M683&lt;=E$55),E$56,Q683)</f>
        <v>0</v>
      </c>
      <c r="S683" s="35">
        <f>IF(AND(Eingabe!$B$31&gt;4,$M683&lt;=F$55),F$56,R683)</f>
        <v>0</v>
      </c>
      <c r="T683" s="35">
        <f>IF(AND(Eingabe!$B$31&gt;5,$M683&lt;=G$55),G$56,S683)</f>
        <v>0</v>
      </c>
    </row>
    <row r="684" spans="11:20" x14ac:dyDescent="0.25">
      <c r="K684" s="62">
        <v>6750</v>
      </c>
      <c r="L684" s="35">
        <f t="shared" si="52"/>
        <v>6750</v>
      </c>
      <c r="M684" s="64">
        <f t="shared" si="53"/>
        <v>0.77054794520547942</v>
      </c>
      <c r="N684" s="64">
        <f t="shared" si="54"/>
        <v>7.2818644626350237E-2</v>
      </c>
      <c r="O684" s="35">
        <f t="shared" si="51"/>
        <v>0</v>
      </c>
      <c r="P684" s="35">
        <f>IF(AND(Eingabe!$B$31&gt;1,$M684&lt;=C$55),C$56,O684)</f>
        <v>0</v>
      </c>
      <c r="Q684" s="35">
        <f>IF(AND(Eingabe!$B$31&gt;2,$M684&lt;=D$55),D$56,P684)</f>
        <v>0</v>
      </c>
      <c r="R684" s="35">
        <f>IF(AND(Eingabe!$B$31&gt;3,$M684&lt;=E$55),E$56,Q684)</f>
        <v>0</v>
      </c>
      <c r="S684" s="35">
        <f>IF(AND(Eingabe!$B$31&gt;4,$M684&lt;=F$55),F$56,R684)</f>
        <v>0</v>
      </c>
      <c r="T684" s="35">
        <f>IF(AND(Eingabe!$B$31&gt;5,$M684&lt;=G$55),G$56,S684)</f>
        <v>0</v>
      </c>
    </row>
    <row r="685" spans="11:20" x14ac:dyDescent="0.25">
      <c r="K685" s="62">
        <v>6760</v>
      </c>
      <c r="L685" s="35">
        <f t="shared" si="52"/>
        <v>6760</v>
      </c>
      <c r="M685" s="64">
        <f t="shared" si="53"/>
        <v>0.77168949771689499</v>
      </c>
      <c r="N685" s="64">
        <f t="shared" si="54"/>
        <v>7.2599004930661515E-2</v>
      </c>
      <c r="O685" s="35">
        <f t="shared" si="51"/>
        <v>0</v>
      </c>
      <c r="P685" s="35">
        <f>IF(AND(Eingabe!$B$31&gt;1,$M685&lt;=C$55),C$56,O685)</f>
        <v>0</v>
      </c>
      <c r="Q685" s="35">
        <f>IF(AND(Eingabe!$B$31&gt;2,$M685&lt;=D$55),D$56,P685)</f>
        <v>0</v>
      </c>
      <c r="R685" s="35">
        <f>IF(AND(Eingabe!$B$31&gt;3,$M685&lt;=E$55),E$56,Q685)</f>
        <v>0</v>
      </c>
      <c r="S685" s="35">
        <f>IF(AND(Eingabe!$B$31&gt;4,$M685&lt;=F$55),F$56,R685)</f>
        <v>0</v>
      </c>
      <c r="T685" s="35">
        <f>IF(AND(Eingabe!$B$31&gt;5,$M685&lt;=G$55),G$56,S685)</f>
        <v>0</v>
      </c>
    </row>
    <row r="686" spans="11:20" x14ac:dyDescent="0.25">
      <c r="K686" s="62">
        <v>6770</v>
      </c>
      <c r="L686" s="35">
        <f t="shared" si="52"/>
        <v>6770</v>
      </c>
      <c r="M686" s="64">
        <f t="shared" si="53"/>
        <v>0.77283105022831056</v>
      </c>
      <c r="N686" s="64">
        <f t="shared" si="54"/>
        <v>7.2379637990681034E-2</v>
      </c>
      <c r="O686" s="35">
        <f t="shared" si="51"/>
        <v>0</v>
      </c>
      <c r="P686" s="35">
        <f>IF(AND(Eingabe!$B$31&gt;1,$M686&lt;=C$55),C$56,O686)</f>
        <v>0</v>
      </c>
      <c r="Q686" s="35">
        <f>IF(AND(Eingabe!$B$31&gt;2,$M686&lt;=D$55),D$56,P686)</f>
        <v>0</v>
      </c>
      <c r="R686" s="35">
        <f>IF(AND(Eingabe!$B$31&gt;3,$M686&lt;=E$55),E$56,Q686)</f>
        <v>0</v>
      </c>
      <c r="S686" s="35">
        <f>IF(AND(Eingabe!$B$31&gt;4,$M686&lt;=F$55),F$56,R686)</f>
        <v>0</v>
      </c>
      <c r="T686" s="35">
        <f>IF(AND(Eingabe!$B$31&gt;5,$M686&lt;=G$55),G$56,S686)</f>
        <v>0</v>
      </c>
    </row>
    <row r="687" spans="11:20" x14ac:dyDescent="0.25">
      <c r="K687" s="62">
        <v>6780</v>
      </c>
      <c r="L687" s="35">
        <f t="shared" si="52"/>
        <v>6780</v>
      </c>
      <c r="M687" s="64">
        <f t="shared" si="53"/>
        <v>0.77397260273972601</v>
      </c>
      <c r="N687" s="64">
        <f t="shared" si="54"/>
        <v>7.2160543065552529E-2</v>
      </c>
      <c r="O687" s="35">
        <f t="shared" si="51"/>
        <v>0</v>
      </c>
      <c r="P687" s="35">
        <f>IF(AND(Eingabe!$B$31&gt;1,$M687&lt;=C$55),C$56,O687)</f>
        <v>0</v>
      </c>
      <c r="Q687" s="35">
        <f>IF(AND(Eingabe!$B$31&gt;2,$M687&lt;=D$55),D$56,P687)</f>
        <v>0</v>
      </c>
      <c r="R687" s="35">
        <f>IF(AND(Eingabe!$B$31&gt;3,$M687&lt;=E$55),E$56,Q687)</f>
        <v>0</v>
      </c>
      <c r="S687" s="35">
        <f>IF(AND(Eingabe!$B$31&gt;4,$M687&lt;=F$55),F$56,R687)</f>
        <v>0</v>
      </c>
      <c r="T687" s="35">
        <f>IF(AND(Eingabe!$B$31&gt;5,$M687&lt;=G$55),G$56,S687)</f>
        <v>0</v>
      </c>
    </row>
    <row r="688" spans="11:20" x14ac:dyDescent="0.25">
      <c r="K688" s="62">
        <v>6790</v>
      </c>
      <c r="L688" s="35">
        <f t="shared" si="52"/>
        <v>6790</v>
      </c>
      <c r="M688" s="64">
        <f t="shared" si="53"/>
        <v>0.77511415525114158</v>
      </c>
      <c r="N688" s="64">
        <f t="shared" si="54"/>
        <v>7.1941719417521255E-2</v>
      </c>
      <c r="O688" s="35">
        <f t="shared" si="51"/>
        <v>0</v>
      </c>
      <c r="P688" s="35">
        <f>IF(AND(Eingabe!$B$31&gt;1,$M688&lt;=C$55),C$56,O688)</f>
        <v>0</v>
      </c>
      <c r="Q688" s="35">
        <f>IF(AND(Eingabe!$B$31&gt;2,$M688&lt;=D$55),D$56,P688)</f>
        <v>0</v>
      </c>
      <c r="R688" s="35">
        <f>IF(AND(Eingabe!$B$31&gt;3,$M688&lt;=E$55),E$56,Q688)</f>
        <v>0</v>
      </c>
      <c r="S688" s="35">
        <f>IF(AND(Eingabe!$B$31&gt;4,$M688&lt;=F$55),F$56,R688)</f>
        <v>0</v>
      </c>
      <c r="T688" s="35">
        <f>IF(AND(Eingabe!$B$31&gt;5,$M688&lt;=G$55),G$56,S688)</f>
        <v>0</v>
      </c>
    </row>
    <row r="689" spans="11:20" x14ac:dyDescent="0.25">
      <c r="K689" s="62">
        <v>6800</v>
      </c>
      <c r="L689" s="35">
        <f t="shared" si="52"/>
        <v>6800</v>
      </c>
      <c r="M689" s="64">
        <f t="shared" si="53"/>
        <v>0.77625570776255703</v>
      </c>
      <c r="N689" s="64">
        <f t="shared" si="54"/>
        <v>7.1723166311916109E-2</v>
      </c>
      <c r="O689" s="35">
        <f t="shared" si="51"/>
        <v>0</v>
      </c>
      <c r="P689" s="35">
        <f>IF(AND(Eingabe!$B$31&gt;1,$M689&lt;=C$55),C$56,O689)</f>
        <v>0</v>
      </c>
      <c r="Q689" s="35">
        <f>IF(AND(Eingabe!$B$31&gt;2,$M689&lt;=D$55),D$56,P689)</f>
        <v>0</v>
      </c>
      <c r="R689" s="35">
        <f>IF(AND(Eingabe!$B$31&gt;3,$M689&lt;=E$55),E$56,Q689)</f>
        <v>0</v>
      </c>
      <c r="S689" s="35">
        <f>IF(AND(Eingabe!$B$31&gt;4,$M689&lt;=F$55),F$56,R689)</f>
        <v>0</v>
      </c>
      <c r="T689" s="35">
        <f>IF(AND(Eingabe!$B$31&gt;5,$M689&lt;=G$55),G$56,S689)</f>
        <v>0</v>
      </c>
    </row>
    <row r="690" spans="11:20" x14ac:dyDescent="0.25">
      <c r="K690" s="62">
        <v>6810</v>
      </c>
      <c r="L690" s="35">
        <f t="shared" si="52"/>
        <v>6810</v>
      </c>
      <c r="M690" s="64">
        <f t="shared" si="53"/>
        <v>0.7773972602739726</v>
      </c>
      <c r="N690" s="64">
        <f t="shared" si="54"/>
        <v>7.1504883017132759E-2</v>
      </c>
      <c r="O690" s="35">
        <f t="shared" si="51"/>
        <v>0</v>
      </c>
      <c r="P690" s="35">
        <f>IF(AND(Eingabe!$B$31&gt;1,$M690&lt;=C$55),C$56,O690)</f>
        <v>0</v>
      </c>
      <c r="Q690" s="35">
        <f>IF(AND(Eingabe!$B$31&gt;2,$M690&lt;=D$55),D$56,P690)</f>
        <v>0</v>
      </c>
      <c r="R690" s="35">
        <f>IF(AND(Eingabe!$B$31&gt;3,$M690&lt;=E$55),E$56,Q690)</f>
        <v>0</v>
      </c>
      <c r="S690" s="35">
        <f>IF(AND(Eingabe!$B$31&gt;4,$M690&lt;=F$55),F$56,R690)</f>
        <v>0</v>
      </c>
      <c r="T690" s="35">
        <f>IF(AND(Eingabe!$B$31&gt;5,$M690&lt;=G$55),G$56,S690)</f>
        <v>0</v>
      </c>
    </row>
    <row r="691" spans="11:20" x14ac:dyDescent="0.25">
      <c r="K691" s="62">
        <v>6820</v>
      </c>
      <c r="L691" s="35">
        <f t="shared" si="52"/>
        <v>6820</v>
      </c>
      <c r="M691" s="64">
        <f t="shared" si="53"/>
        <v>0.77853881278538817</v>
      </c>
      <c r="N691" s="64">
        <f t="shared" si="54"/>
        <v>7.1286868804615544E-2</v>
      </c>
      <c r="O691" s="35">
        <f t="shared" si="51"/>
        <v>0</v>
      </c>
      <c r="P691" s="35">
        <f>IF(AND(Eingabe!$B$31&gt;1,$M691&lt;=C$55),C$56,O691)</f>
        <v>0</v>
      </c>
      <c r="Q691" s="35">
        <f>IF(AND(Eingabe!$B$31&gt;2,$M691&lt;=D$55),D$56,P691)</f>
        <v>0</v>
      </c>
      <c r="R691" s="35">
        <f>IF(AND(Eingabe!$B$31&gt;3,$M691&lt;=E$55),E$56,Q691)</f>
        <v>0</v>
      </c>
      <c r="S691" s="35">
        <f>IF(AND(Eingabe!$B$31&gt;4,$M691&lt;=F$55),F$56,R691)</f>
        <v>0</v>
      </c>
      <c r="T691" s="35">
        <f>IF(AND(Eingabe!$B$31&gt;5,$M691&lt;=G$55),G$56,S691)</f>
        <v>0</v>
      </c>
    </row>
    <row r="692" spans="11:20" x14ac:dyDescent="0.25">
      <c r="K692" s="62">
        <v>6830</v>
      </c>
      <c r="L692" s="35">
        <f t="shared" si="52"/>
        <v>6830</v>
      </c>
      <c r="M692" s="64">
        <f t="shared" si="53"/>
        <v>0.77968036529680362</v>
      </c>
      <c r="N692" s="64">
        <f t="shared" si="54"/>
        <v>7.1069122948841379E-2</v>
      </c>
      <c r="O692" s="35">
        <f t="shared" si="51"/>
        <v>0</v>
      </c>
      <c r="P692" s="35">
        <f>IF(AND(Eingabe!$B$31&gt;1,$M692&lt;=C$55),C$56,O692)</f>
        <v>0</v>
      </c>
      <c r="Q692" s="35">
        <f>IF(AND(Eingabe!$B$31&gt;2,$M692&lt;=D$55),D$56,P692)</f>
        <v>0</v>
      </c>
      <c r="R692" s="35">
        <f>IF(AND(Eingabe!$B$31&gt;3,$M692&lt;=E$55),E$56,Q692)</f>
        <v>0</v>
      </c>
      <c r="S692" s="35">
        <f>IF(AND(Eingabe!$B$31&gt;4,$M692&lt;=F$55),F$56,R692)</f>
        <v>0</v>
      </c>
      <c r="T692" s="35">
        <f>IF(AND(Eingabe!$B$31&gt;5,$M692&lt;=G$55),G$56,S692)</f>
        <v>0</v>
      </c>
    </row>
    <row r="693" spans="11:20" x14ac:dyDescent="0.25">
      <c r="K693" s="62">
        <v>6840</v>
      </c>
      <c r="L693" s="35">
        <f t="shared" si="52"/>
        <v>6840</v>
      </c>
      <c r="M693" s="64">
        <f t="shared" si="53"/>
        <v>0.78082191780821919</v>
      </c>
      <c r="N693" s="64">
        <f t="shared" si="54"/>
        <v>7.0851644727301655E-2</v>
      </c>
      <c r="O693" s="35">
        <f t="shared" si="51"/>
        <v>0</v>
      </c>
      <c r="P693" s="35">
        <f>IF(AND(Eingabe!$B$31&gt;1,$M693&lt;=C$55),C$56,O693)</f>
        <v>0</v>
      </c>
      <c r="Q693" s="35">
        <f>IF(AND(Eingabe!$B$31&gt;2,$M693&lt;=D$55),D$56,P693)</f>
        <v>0</v>
      </c>
      <c r="R693" s="35">
        <f>IF(AND(Eingabe!$B$31&gt;3,$M693&lt;=E$55),E$56,Q693)</f>
        <v>0</v>
      </c>
      <c r="S693" s="35">
        <f>IF(AND(Eingabe!$B$31&gt;4,$M693&lt;=F$55),F$56,R693)</f>
        <v>0</v>
      </c>
      <c r="T693" s="35">
        <f>IF(AND(Eingabe!$B$31&gt;5,$M693&lt;=G$55),G$56,S693)</f>
        <v>0</v>
      </c>
    </row>
    <row r="694" spans="11:20" x14ac:dyDescent="0.25">
      <c r="K694" s="62">
        <v>6850</v>
      </c>
      <c r="L694" s="35">
        <f t="shared" si="52"/>
        <v>6850</v>
      </c>
      <c r="M694" s="64">
        <f t="shared" si="53"/>
        <v>0.78196347031963476</v>
      </c>
      <c r="N694" s="64">
        <f t="shared" si="54"/>
        <v>7.0634433420486142E-2</v>
      </c>
      <c r="O694" s="35">
        <f t="shared" si="51"/>
        <v>0</v>
      </c>
      <c r="P694" s="35">
        <f>IF(AND(Eingabe!$B$31&gt;1,$M694&lt;=C$55),C$56,O694)</f>
        <v>0</v>
      </c>
      <c r="Q694" s="35">
        <f>IF(AND(Eingabe!$B$31&gt;2,$M694&lt;=D$55),D$56,P694)</f>
        <v>0</v>
      </c>
      <c r="R694" s="35">
        <f>IF(AND(Eingabe!$B$31&gt;3,$M694&lt;=E$55),E$56,Q694)</f>
        <v>0</v>
      </c>
      <c r="S694" s="35">
        <f>IF(AND(Eingabe!$B$31&gt;4,$M694&lt;=F$55),F$56,R694)</f>
        <v>0</v>
      </c>
      <c r="T694" s="35">
        <f>IF(AND(Eingabe!$B$31&gt;5,$M694&lt;=G$55),G$56,S694)</f>
        <v>0</v>
      </c>
    </row>
    <row r="695" spans="11:20" x14ac:dyDescent="0.25">
      <c r="K695" s="62">
        <v>6860</v>
      </c>
      <c r="L695" s="35">
        <f t="shared" si="52"/>
        <v>6860</v>
      </c>
      <c r="M695" s="64">
        <f t="shared" si="53"/>
        <v>0.78310502283105021</v>
      </c>
      <c r="N695" s="64">
        <f t="shared" si="54"/>
        <v>7.0417488311865561E-2</v>
      </c>
      <c r="O695" s="35">
        <f t="shared" si="51"/>
        <v>0</v>
      </c>
      <c r="P695" s="35">
        <f>IF(AND(Eingabe!$B$31&gt;1,$M695&lt;=C$55),C$56,O695)</f>
        <v>0</v>
      </c>
      <c r="Q695" s="35">
        <f>IF(AND(Eingabe!$B$31&gt;2,$M695&lt;=D$55),D$56,P695)</f>
        <v>0</v>
      </c>
      <c r="R695" s="35">
        <f>IF(AND(Eingabe!$B$31&gt;3,$M695&lt;=E$55),E$56,Q695)</f>
        <v>0</v>
      </c>
      <c r="S695" s="35">
        <f>IF(AND(Eingabe!$B$31&gt;4,$M695&lt;=F$55),F$56,R695)</f>
        <v>0</v>
      </c>
      <c r="T695" s="35">
        <f>IF(AND(Eingabe!$B$31&gt;5,$M695&lt;=G$55),G$56,S695)</f>
        <v>0</v>
      </c>
    </row>
    <row r="696" spans="11:20" x14ac:dyDescent="0.25">
      <c r="K696" s="62">
        <v>6870</v>
      </c>
      <c r="L696" s="35">
        <f t="shared" si="52"/>
        <v>6870</v>
      </c>
      <c r="M696" s="64">
        <f t="shared" si="53"/>
        <v>0.78424657534246578</v>
      </c>
      <c r="N696" s="64">
        <f t="shared" si="54"/>
        <v>7.0200808687875593E-2</v>
      </c>
      <c r="O696" s="35">
        <f t="shared" si="51"/>
        <v>0</v>
      </c>
      <c r="P696" s="35">
        <f>IF(AND(Eingabe!$B$31&gt;1,$M696&lt;=C$55),C$56,O696)</f>
        <v>0</v>
      </c>
      <c r="Q696" s="35">
        <f>IF(AND(Eingabe!$B$31&gt;2,$M696&lt;=D$55),D$56,P696)</f>
        <v>0</v>
      </c>
      <c r="R696" s="35">
        <f>IF(AND(Eingabe!$B$31&gt;3,$M696&lt;=E$55),E$56,Q696)</f>
        <v>0</v>
      </c>
      <c r="S696" s="35">
        <f>IF(AND(Eingabe!$B$31&gt;4,$M696&lt;=F$55),F$56,R696)</f>
        <v>0</v>
      </c>
      <c r="T696" s="35">
        <f>IF(AND(Eingabe!$B$31&gt;5,$M696&lt;=G$55),G$56,S696)</f>
        <v>0</v>
      </c>
    </row>
    <row r="697" spans="11:20" x14ac:dyDescent="0.25">
      <c r="K697" s="62">
        <v>6880</v>
      </c>
      <c r="L697" s="35">
        <f t="shared" si="52"/>
        <v>6880</v>
      </c>
      <c r="M697" s="64">
        <f t="shared" si="53"/>
        <v>0.78538812785388123</v>
      </c>
      <c r="N697" s="64">
        <f t="shared" si="54"/>
        <v>6.9984393837899672E-2</v>
      </c>
      <c r="O697" s="35">
        <f t="shared" si="51"/>
        <v>0</v>
      </c>
      <c r="P697" s="35">
        <f>IF(AND(Eingabe!$B$31&gt;1,$M697&lt;=C$55),C$56,O697)</f>
        <v>0</v>
      </c>
      <c r="Q697" s="35">
        <f>IF(AND(Eingabe!$B$31&gt;2,$M697&lt;=D$55),D$56,P697)</f>
        <v>0</v>
      </c>
      <c r="R697" s="35">
        <f>IF(AND(Eingabe!$B$31&gt;3,$M697&lt;=E$55),E$56,Q697)</f>
        <v>0</v>
      </c>
      <c r="S697" s="35">
        <f>IF(AND(Eingabe!$B$31&gt;4,$M697&lt;=F$55),F$56,R697)</f>
        <v>0</v>
      </c>
      <c r="T697" s="35">
        <f>IF(AND(Eingabe!$B$31&gt;5,$M697&lt;=G$55),G$56,S697)</f>
        <v>0</v>
      </c>
    </row>
    <row r="698" spans="11:20" x14ac:dyDescent="0.25">
      <c r="K698" s="62">
        <v>6890</v>
      </c>
      <c r="L698" s="35">
        <f t="shared" si="52"/>
        <v>6890</v>
      </c>
      <c r="M698" s="64">
        <f t="shared" si="53"/>
        <v>0.7865296803652968</v>
      </c>
      <c r="N698" s="64">
        <f t="shared" si="54"/>
        <v>6.9768243054252665E-2</v>
      </c>
      <c r="O698" s="35">
        <f t="shared" si="51"/>
        <v>0</v>
      </c>
      <c r="P698" s="35">
        <f>IF(AND(Eingabe!$B$31&gt;1,$M698&lt;=C$55),C$56,O698)</f>
        <v>0</v>
      </c>
      <c r="Q698" s="35">
        <f>IF(AND(Eingabe!$B$31&gt;2,$M698&lt;=D$55),D$56,P698)</f>
        <v>0</v>
      </c>
      <c r="R698" s="35">
        <f>IF(AND(Eingabe!$B$31&gt;3,$M698&lt;=E$55),E$56,Q698)</f>
        <v>0</v>
      </c>
      <c r="S698" s="35">
        <f>IF(AND(Eingabe!$B$31&gt;4,$M698&lt;=F$55),F$56,R698)</f>
        <v>0</v>
      </c>
      <c r="T698" s="35">
        <f>IF(AND(Eingabe!$B$31&gt;5,$M698&lt;=G$55),G$56,S698)</f>
        <v>0</v>
      </c>
    </row>
    <row r="699" spans="11:20" x14ac:dyDescent="0.25">
      <c r="K699" s="62">
        <v>6900</v>
      </c>
      <c r="L699" s="35">
        <f t="shared" si="52"/>
        <v>6900</v>
      </c>
      <c r="M699" s="64">
        <f t="shared" si="53"/>
        <v>0.78767123287671237</v>
      </c>
      <c r="N699" s="64">
        <f t="shared" si="54"/>
        <v>6.9552355632164997E-2</v>
      </c>
      <c r="O699" s="35">
        <f t="shared" si="51"/>
        <v>0</v>
      </c>
      <c r="P699" s="35">
        <f>IF(AND(Eingabe!$B$31&gt;1,$M699&lt;=C$55),C$56,O699)</f>
        <v>0</v>
      </c>
      <c r="Q699" s="35">
        <f>IF(AND(Eingabe!$B$31&gt;2,$M699&lt;=D$55),D$56,P699)</f>
        <v>0</v>
      </c>
      <c r="R699" s="35">
        <f>IF(AND(Eingabe!$B$31&gt;3,$M699&lt;=E$55),E$56,Q699)</f>
        <v>0</v>
      </c>
      <c r="S699" s="35">
        <f>IF(AND(Eingabe!$B$31&gt;4,$M699&lt;=F$55),F$56,R699)</f>
        <v>0</v>
      </c>
      <c r="T699" s="35">
        <f>IF(AND(Eingabe!$B$31&gt;5,$M699&lt;=G$55),G$56,S699)</f>
        <v>0</v>
      </c>
    </row>
    <row r="700" spans="11:20" x14ac:dyDescent="0.25">
      <c r="K700" s="62">
        <v>6910</v>
      </c>
      <c r="L700" s="35">
        <f t="shared" si="52"/>
        <v>6910</v>
      </c>
      <c r="M700" s="64">
        <f t="shared" si="53"/>
        <v>0.78881278538812782</v>
      </c>
      <c r="N700" s="64">
        <f t="shared" si="54"/>
        <v>6.9336730869766106E-2</v>
      </c>
      <c r="O700" s="35">
        <f t="shared" si="51"/>
        <v>0</v>
      </c>
      <c r="P700" s="35">
        <f>IF(AND(Eingabe!$B$31&gt;1,$M700&lt;=C$55),C$56,O700)</f>
        <v>0</v>
      </c>
      <c r="Q700" s="35">
        <f>IF(AND(Eingabe!$B$31&gt;2,$M700&lt;=D$55),D$56,P700)</f>
        <v>0</v>
      </c>
      <c r="R700" s="35">
        <f>IF(AND(Eingabe!$B$31&gt;3,$M700&lt;=E$55),E$56,Q700)</f>
        <v>0</v>
      </c>
      <c r="S700" s="35">
        <f>IF(AND(Eingabe!$B$31&gt;4,$M700&lt;=F$55),F$56,R700)</f>
        <v>0</v>
      </c>
      <c r="T700" s="35">
        <f>IF(AND(Eingabe!$B$31&gt;5,$M700&lt;=G$55),G$56,S700)</f>
        <v>0</v>
      </c>
    </row>
    <row r="701" spans="11:20" x14ac:dyDescent="0.25">
      <c r="K701" s="62">
        <v>6920</v>
      </c>
      <c r="L701" s="35">
        <f t="shared" si="52"/>
        <v>6920</v>
      </c>
      <c r="M701" s="64">
        <f t="shared" si="53"/>
        <v>0.78995433789954339</v>
      </c>
      <c r="N701" s="64">
        <f t="shared" si="54"/>
        <v>6.9121368068068123E-2</v>
      </c>
      <c r="O701" s="35">
        <f t="shared" si="51"/>
        <v>0</v>
      </c>
      <c r="P701" s="35">
        <f>IF(AND(Eingabe!$B$31&gt;1,$M701&lt;=C$55),C$56,O701)</f>
        <v>0</v>
      </c>
      <c r="Q701" s="35">
        <f>IF(AND(Eingabe!$B$31&gt;2,$M701&lt;=D$55),D$56,P701)</f>
        <v>0</v>
      </c>
      <c r="R701" s="35">
        <f>IF(AND(Eingabe!$B$31&gt;3,$M701&lt;=E$55),E$56,Q701)</f>
        <v>0</v>
      </c>
      <c r="S701" s="35">
        <f>IF(AND(Eingabe!$B$31&gt;4,$M701&lt;=F$55),F$56,R701)</f>
        <v>0</v>
      </c>
      <c r="T701" s="35">
        <f>IF(AND(Eingabe!$B$31&gt;5,$M701&lt;=G$55),G$56,S701)</f>
        <v>0</v>
      </c>
    </row>
    <row r="702" spans="11:20" x14ac:dyDescent="0.25">
      <c r="K702" s="62">
        <v>6930</v>
      </c>
      <c r="L702" s="35">
        <f t="shared" si="52"/>
        <v>6930</v>
      </c>
      <c r="M702" s="64">
        <f t="shared" si="53"/>
        <v>0.79109589041095896</v>
      </c>
      <c r="N702" s="64">
        <f t="shared" si="54"/>
        <v>6.8906266530950333E-2</v>
      </c>
      <c r="O702" s="35">
        <f t="shared" si="51"/>
        <v>0</v>
      </c>
      <c r="P702" s="35">
        <f>IF(AND(Eingabe!$B$31&gt;1,$M702&lt;=C$55),C$56,O702)</f>
        <v>0</v>
      </c>
      <c r="Q702" s="35">
        <f>IF(AND(Eingabe!$B$31&gt;2,$M702&lt;=D$55),D$56,P702)</f>
        <v>0</v>
      </c>
      <c r="R702" s="35">
        <f>IF(AND(Eingabe!$B$31&gt;3,$M702&lt;=E$55),E$56,Q702)</f>
        <v>0</v>
      </c>
      <c r="S702" s="35">
        <f>IF(AND(Eingabe!$B$31&gt;4,$M702&lt;=F$55),F$56,R702)</f>
        <v>0</v>
      </c>
      <c r="T702" s="35">
        <f>IF(AND(Eingabe!$B$31&gt;5,$M702&lt;=G$55),G$56,S702)</f>
        <v>0</v>
      </c>
    </row>
    <row r="703" spans="11:20" x14ac:dyDescent="0.25">
      <c r="K703" s="62">
        <v>6940</v>
      </c>
      <c r="L703" s="35">
        <f t="shared" si="52"/>
        <v>6940</v>
      </c>
      <c r="M703" s="64">
        <f t="shared" si="53"/>
        <v>0.79223744292237441</v>
      </c>
      <c r="N703" s="64">
        <f t="shared" si="54"/>
        <v>6.8691425565142961E-2</v>
      </c>
      <c r="O703" s="35">
        <f t="shared" si="51"/>
        <v>0</v>
      </c>
      <c r="P703" s="35">
        <f>IF(AND(Eingabe!$B$31&gt;1,$M703&lt;=C$55),C$56,O703)</f>
        <v>0</v>
      </c>
      <c r="Q703" s="35">
        <f>IF(AND(Eingabe!$B$31&gt;2,$M703&lt;=D$55),D$56,P703)</f>
        <v>0</v>
      </c>
      <c r="R703" s="35">
        <f>IF(AND(Eingabe!$B$31&gt;3,$M703&lt;=E$55),E$56,Q703)</f>
        <v>0</v>
      </c>
      <c r="S703" s="35">
        <f>IF(AND(Eingabe!$B$31&gt;4,$M703&lt;=F$55),F$56,R703)</f>
        <v>0</v>
      </c>
      <c r="T703" s="35">
        <f>IF(AND(Eingabe!$B$31&gt;5,$M703&lt;=G$55),G$56,S703)</f>
        <v>0</v>
      </c>
    </row>
    <row r="704" spans="11:20" x14ac:dyDescent="0.25">
      <c r="K704" s="62">
        <v>6950</v>
      </c>
      <c r="L704" s="35">
        <f t="shared" si="52"/>
        <v>6950</v>
      </c>
      <c r="M704" s="64">
        <f t="shared" si="53"/>
        <v>0.79337899543378998</v>
      </c>
      <c r="N704" s="64">
        <f t="shared" si="54"/>
        <v>6.8476844480211518E-2</v>
      </c>
      <c r="O704" s="35">
        <f t="shared" si="51"/>
        <v>0</v>
      </c>
      <c r="P704" s="35">
        <f>IF(AND(Eingabe!$B$31&gt;1,$M704&lt;=C$55),C$56,O704)</f>
        <v>0</v>
      </c>
      <c r="Q704" s="35">
        <f>IF(AND(Eingabe!$B$31&gt;2,$M704&lt;=D$55),D$56,P704)</f>
        <v>0</v>
      </c>
      <c r="R704" s="35">
        <f>IF(AND(Eingabe!$B$31&gt;3,$M704&lt;=E$55),E$56,Q704)</f>
        <v>0</v>
      </c>
      <c r="S704" s="35">
        <f>IF(AND(Eingabe!$B$31&gt;4,$M704&lt;=F$55),F$56,R704)</f>
        <v>0</v>
      </c>
      <c r="T704" s="35">
        <f>IF(AND(Eingabe!$B$31&gt;5,$M704&lt;=G$55),G$56,S704)</f>
        <v>0</v>
      </c>
    </row>
    <row r="705" spans="11:20" x14ac:dyDescent="0.25">
      <c r="K705" s="62">
        <v>6960</v>
      </c>
      <c r="L705" s="35">
        <f t="shared" si="52"/>
        <v>6960</v>
      </c>
      <c r="M705" s="64">
        <f t="shared" si="53"/>
        <v>0.79452054794520544</v>
      </c>
      <c r="N705" s="64">
        <f t="shared" si="54"/>
        <v>6.8262522588541152E-2</v>
      </c>
      <c r="O705" s="35">
        <f t="shared" si="51"/>
        <v>0</v>
      </c>
      <c r="P705" s="35">
        <f>IF(AND(Eingabe!$B$31&gt;1,$M705&lt;=C$55),C$56,O705)</f>
        <v>0</v>
      </c>
      <c r="Q705" s="35">
        <f>IF(AND(Eingabe!$B$31&gt;2,$M705&lt;=D$55),D$56,P705)</f>
        <v>0</v>
      </c>
      <c r="R705" s="35">
        <f>IF(AND(Eingabe!$B$31&gt;3,$M705&lt;=E$55),E$56,Q705)</f>
        <v>0</v>
      </c>
      <c r="S705" s="35">
        <f>IF(AND(Eingabe!$B$31&gt;4,$M705&lt;=F$55),F$56,R705)</f>
        <v>0</v>
      </c>
      <c r="T705" s="35">
        <f>IF(AND(Eingabe!$B$31&gt;5,$M705&lt;=G$55),G$56,S705)</f>
        <v>0</v>
      </c>
    </row>
    <row r="706" spans="11:20" x14ac:dyDescent="0.25">
      <c r="K706" s="62">
        <v>6970</v>
      </c>
      <c r="L706" s="35">
        <f t="shared" si="52"/>
        <v>6970</v>
      </c>
      <c r="M706" s="64">
        <f t="shared" si="53"/>
        <v>0.795662100456621</v>
      </c>
      <c r="N706" s="64">
        <f t="shared" si="54"/>
        <v>6.804845920532121E-2</v>
      </c>
      <c r="O706" s="35">
        <f t="shared" si="51"/>
        <v>0</v>
      </c>
      <c r="P706" s="35">
        <f>IF(AND(Eingabe!$B$31&gt;1,$M706&lt;=C$55),C$56,O706)</f>
        <v>0</v>
      </c>
      <c r="Q706" s="35">
        <f>IF(AND(Eingabe!$B$31&gt;2,$M706&lt;=D$55),D$56,P706)</f>
        <v>0</v>
      </c>
      <c r="R706" s="35">
        <f>IF(AND(Eingabe!$B$31&gt;3,$M706&lt;=E$55),E$56,Q706)</f>
        <v>0</v>
      </c>
      <c r="S706" s="35">
        <f>IF(AND(Eingabe!$B$31&gt;4,$M706&lt;=F$55),F$56,R706)</f>
        <v>0</v>
      </c>
      <c r="T706" s="35">
        <f>IF(AND(Eingabe!$B$31&gt;5,$M706&lt;=G$55),G$56,S706)</f>
        <v>0</v>
      </c>
    </row>
    <row r="707" spans="11:20" x14ac:dyDescent="0.25">
      <c r="K707" s="62">
        <v>6980</v>
      </c>
      <c r="L707" s="35">
        <f t="shared" si="52"/>
        <v>6980</v>
      </c>
      <c r="M707" s="64">
        <f t="shared" si="53"/>
        <v>0.79680365296803657</v>
      </c>
      <c r="N707" s="64">
        <f t="shared" si="54"/>
        <v>6.7834653648529808E-2</v>
      </c>
      <c r="O707" s="35">
        <f t="shared" si="51"/>
        <v>0</v>
      </c>
      <c r="P707" s="35">
        <f>IF(AND(Eingabe!$B$31&gt;1,$M707&lt;=C$55),C$56,O707)</f>
        <v>0</v>
      </c>
      <c r="Q707" s="35">
        <f>IF(AND(Eingabe!$B$31&gt;2,$M707&lt;=D$55),D$56,P707)</f>
        <v>0</v>
      </c>
      <c r="R707" s="35">
        <f>IF(AND(Eingabe!$B$31&gt;3,$M707&lt;=E$55),E$56,Q707)</f>
        <v>0</v>
      </c>
      <c r="S707" s="35">
        <f>IF(AND(Eingabe!$B$31&gt;4,$M707&lt;=F$55),F$56,R707)</f>
        <v>0</v>
      </c>
      <c r="T707" s="35">
        <f>IF(AND(Eingabe!$B$31&gt;5,$M707&lt;=G$55),G$56,S707)</f>
        <v>0</v>
      </c>
    </row>
    <row r="708" spans="11:20" x14ac:dyDescent="0.25">
      <c r="K708" s="62">
        <v>6990</v>
      </c>
      <c r="L708" s="35">
        <f t="shared" si="52"/>
        <v>6990</v>
      </c>
      <c r="M708" s="64">
        <f t="shared" si="53"/>
        <v>0.79794520547945202</v>
      </c>
      <c r="N708" s="64">
        <f t="shared" si="54"/>
        <v>6.7621105238918067E-2</v>
      </c>
      <c r="O708" s="35">
        <f t="shared" si="51"/>
        <v>0</v>
      </c>
      <c r="P708" s="35">
        <f>IF(AND(Eingabe!$B$31&gt;1,$M708&lt;=C$55),C$56,O708)</f>
        <v>0</v>
      </c>
      <c r="Q708" s="35">
        <f>IF(AND(Eingabe!$B$31&gt;2,$M708&lt;=D$55),D$56,P708)</f>
        <v>0</v>
      </c>
      <c r="R708" s="35">
        <f>IF(AND(Eingabe!$B$31&gt;3,$M708&lt;=E$55),E$56,Q708)</f>
        <v>0</v>
      </c>
      <c r="S708" s="35">
        <f>IF(AND(Eingabe!$B$31&gt;4,$M708&lt;=F$55),F$56,R708)</f>
        <v>0</v>
      </c>
      <c r="T708" s="35">
        <f>IF(AND(Eingabe!$B$31&gt;5,$M708&lt;=G$55),G$56,S708)</f>
        <v>0</v>
      </c>
    </row>
    <row r="709" spans="11:20" x14ac:dyDescent="0.25">
      <c r="K709" s="62">
        <v>7000</v>
      </c>
      <c r="L709" s="35">
        <f t="shared" si="52"/>
        <v>7000</v>
      </c>
      <c r="M709" s="64">
        <f t="shared" si="53"/>
        <v>0.79908675799086759</v>
      </c>
      <c r="N709" s="64">
        <f t="shared" si="54"/>
        <v>6.7407813299995345E-2</v>
      </c>
      <c r="O709" s="35">
        <f t="shared" si="51"/>
        <v>0</v>
      </c>
      <c r="P709" s="35">
        <f>IF(AND(Eingabe!$B$31&gt;1,$M709&lt;=C$55),C$56,O709)</f>
        <v>0</v>
      </c>
      <c r="Q709" s="35">
        <f>IF(AND(Eingabe!$B$31&gt;2,$M709&lt;=D$55),D$56,P709)</f>
        <v>0</v>
      </c>
      <c r="R709" s="35">
        <f>IF(AND(Eingabe!$B$31&gt;3,$M709&lt;=E$55),E$56,Q709)</f>
        <v>0</v>
      </c>
      <c r="S709" s="35">
        <f>IF(AND(Eingabe!$B$31&gt;4,$M709&lt;=F$55),F$56,R709)</f>
        <v>0</v>
      </c>
      <c r="T709" s="35">
        <f>IF(AND(Eingabe!$B$31&gt;5,$M709&lt;=G$55),G$56,S709)</f>
        <v>0</v>
      </c>
    </row>
    <row r="710" spans="11:20" x14ac:dyDescent="0.25">
      <c r="K710" s="62">
        <v>7010</v>
      </c>
      <c r="L710" s="35">
        <f t="shared" si="52"/>
        <v>7010</v>
      </c>
      <c r="M710" s="64">
        <f t="shared" si="53"/>
        <v>0.80022831050228316</v>
      </c>
      <c r="N710" s="64">
        <f t="shared" si="54"/>
        <v>6.719477715801403E-2</v>
      </c>
      <c r="O710" s="35">
        <f t="shared" si="51"/>
        <v>0</v>
      </c>
      <c r="P710" s="35">
        <f>IF(AND(Eingabe!$B$31&gt;1,$M710&lt;=C$55),C$56,O710)</f>
        <v>0</v>
      </c>
      <c r="Q710" s="35">
        <f>IF(AND(Eingabe!$B$31&gt;2,$M710&lt;=D$55),D$56,P710)</f>
        <v>0</v>
      </c>
      <c r="R710" s="35">
        <f>IF(AND(Eingabe!$B$31&gt;3,$M710&lt;=E$55),E$56,Q710)</f>
        <v>0</v>
      </c>
      <c r="S710" s="35">
        <f>IF(AND(Eingabe!$B$31&gt;4,$M710&lt;=F$55),F$56,R710)</f>
        <v>0</v>
      </c>
      <c r="T710" s="35">
        <f>IF(AND(Eingabe!$B$31&gt;5,$M710&lt;=G$55),G$56,S710)</f>
        <v>0</v>
      </c>
    </row>
    <row r="711" spans="11:20" x14ac:dyDescent="0.25">
      <c r="K711" s="62">
        <v>7020</v>
      </c>
      <c r="L711" s="35">
        <f t="shared" si="52"/>
        <v>7020</v>
      </c>
      <c r="M711" s="64">
        <f t="shared" si="53"/>
        <v>0.80136986301369861</v>
      </c>
      <c r="N711" s="64">
        <f t="shared" si="54"/>
        <v>6.6981996141954436E-2</v>
      </c>
      <c r="O711" s="35">
        <f t="shared" si="51"/>
        <v>0</v>
      </c>
      <c r="P711" s="35">
        <f>IF(AND(Eingabe!$B$31&gt;1,$M711&lt;=C$55),C$56,O711)</f>
        <v>0</v>
      </c>
      <c r="Q711" s="35">
        <f>IF(AND(Eingabe!$B$31&gt;2,$M711&lt;=D$55),D$56,P711)</f>
        <v>0</v>
      </c>
      <c r="R711" s="35">
        <f>IF(AND(Eingabe!$B$31&gt;3,$M711&lt;=E$55),E$56,Q711)</f>
        <v>0</v>
      </c>
      <c r="S711" s="35">
        <f>IF(AND(Eingabe!$B$31&gt;4,$M711&lt;=F$55),F$56,R711)</f>
        <v>0</v>
      </c>
      <c r="T711" s="35">
        <f>IF(AND(Eingabe!$B$31&gt;5,$M711&lt;=G$55),G$56,S711)</f>
        <v>0</v>
      </c>
    </row>
    <row r="712" spans="11:20" x14ac:dyDescent="0.25">
      <c r="K712" s="62">
        <v>7030</v>
      </c>
      <c r="L712" s="35">
        <f t="shared" si="52"/>
        <v>7030</v>
      </c>
      <c r="M712" s="64">
        <f t="shared" si="53"/>
        <v>0.80251141552511418</v>
      </c>
      <c r="N712" s="64">
        <f t="shared" si="54"/>
        <v>6.6769469583509822E-2</v>
      </c>
      <c r="O712" s="35">
        <f t="shared" si="51"/>
        <v>0</v>
      </c>
      <c r="P712" s="35">
        <f>IF(AND(Eingabe!$B$31&gt;1,$M712&lt;=C$55),C$56,O712)</f>
        <v>0</v>
      </c>
      <c r="Q712" s="35">
        <f>IF(AND(Eingabe!$B$31&gt;2,$M712&lt;=D$55),D$56,P712)</f>
        <v>0</v>
      </c>
      <c r="R712" s="35">
        <f>IF(AND(Eingabe!$B$31&gt;3,$M712&lt;=E$55),E$56,Q712)</f>
        <v>0</v>
      </c>
      <c r="S712" s="35">
        <f>IF(AND(Eingabe!$B$31&gt;4,$M712&lt;=F$55),F$56,R712)</f>
        <v>0</v>
      </c>
      <c r="T712" s="35">
        <f>IF(AND(Eingabe!$B$31&gt;5,$M712&lt;=G$55),G$56,S712)</f>
        <v>0</v>
      </c>
    </row>
    <row r="713" spans="11:20" x14ac:dyDescent="0.25">
      <c r="K713" s="62">
        <v>7040</v>
      </c>
      <c r="L713" s="35">
        <f t="shared" si="52"/>
        <v>7040</v>
      </c>
      <c r="M713" s="64">
        <f t="shared" si="53"/>
        <v>0.80365296803652964</v>
      </c>
      <c r="N713" s="64">
        <f t="shared" si="54"/>
        <v>6.655719681707184E-2</v>
      </c>
      <c r="O713" s="35">
        <f t="shared" ref="O713:O776" si="55">IF(K713&lt;$B$51,$B$57,0)</f>
        <v>0</v>
      </c>
      <c r="P713" s="35">
        <f>IF(AND(Eingabe!$B$31&gt;1,$M713&lt;=C$55),C$56,O713)</f>
        <v>0</v>
      </c>
      <c r="Q713" s="35">
        <f>IF(AND(Eingabe!$B$31&gt;2,$M713&lt;=D$55),D$56,P713)</f>
        <v>0</v>
      </c>
      <c r="R713" s="35">
        <f>IF(AND(Eingabe!$B$31&gt;3,$M713&lt;=E$55),E$56,Q713)</f>
        <v>0</v>
      </c>
      <c r="S713" s="35">
        <f>IF(AND(Eingabe!$B$31&gt;4,$M713&lt;=F$55),F$56,R713)</f>
        <v>0</v>
      </c>
      <c r="T713" s="35">
        <f>IF(AND(Eingabe!$B$31&gt;5,$M713&lt;=G$55),G$56,S713)</f>
        <v>0</v>
      </c>
    </row>
    <row r="714" spans="11:20" x14ac:dyDescent="0.25">
      <c r="K714" s="62">
        <v>7050</v>
      </c>
      <c r="L714" s="35">
        <f t="shared" ref="L714:L777" si="56">IF(K714&gt;$B$10,$B$10,K714)</f>
        <v>7050</v>
      </c>
      <c r="M714" s="64">
        <f t="shared" ref="M714:M777" si="57">L714/$B$10</f>
        <v>0.8047945205479452</v>
      </c>
      <c r="N714" s="64">
        <f t="shared" ref="N714:N777" si="58">IF(M714=1,0,1-$G$11*M714^$G$10)</f>
        <v>6.6345177179715664E-2</v>
      </c>
      <c r="O714" s="35">
        <f t="shared" si="55"/>
        <v>0</v>
      </c>
      <c r="P714" s="35">
        <f>IF(AND(Eingabe!$B$31&gt;1,$M714&lt;=C$55),C$56,O714)</f>
        <v>0</v>
      </c>
      <c r="Q714" s="35">
        <f>IF(AND(Eingabe!$B$31&gt;2,$M714&lt;=D$55),D$56,P714)</f>
        <v>0</v>
      </c>
      <c r="R714" s="35">
        <f>IF(AND(Eingabe!$B$31&gt;3,$M714&lt;=E$55),E$56,Q714)</f>
        <v>0</v>
      </c>
      <c r="S714" s="35">
        <f>IF(AND(Eingabe!$B$31&gt;4,$M714&lt;=F$55),F$56,R714)</f>
        <v>0</v>
      </c>
      <c r="T714" s="35">
        <f>IF(AND(Eingabe!$B$31&gt;5,$M714&lt;=G$55),G$56,S714)</f>
        <v>0</v>
      </c>
    </row>
    <row r="715" spans="11:20" x14ac:dyDescent="0.25">
      <c r="K715" s="62">
        <v>7060</v>
      </c>
      <c r="L715" s="35">
        <f t="shared" si="56"/>
        <v>7060</v>
      </c>
      <c r="M715" s="64">
        <f t="shared" si="57"/>
        <v>0.80593607305936077</v>
      </c>
      <c r="N715" s="64">
        <f t="shared" si="58"/>
        <v>6.6133410011185223E-2</v>
      </c>
      <c r="O715" s="35">
        <f t="shared" si="55"/>
        <v>0</v>
      </c>
      <c r="P715" s="35">
        <f>IF(AND(Eingabe!$B$31&gt;1,$M715&lt;=C$55),C$56,O715)</f>
        <v>0</v>
      </c>
      <c r="Q715" s="35">
        <f>IF(AND(Eingabe!$B$31&gt;2,$M715&lt;=D$55),D$56,P715)</f>
        <v>0</v>
      </c>
      <c r="R715" s="35">
        <f>IF(AND(Eingabe!$B$31&gt;3,$M715&lt;=E$55),E$56,Q715)</f>
        <v>0</v>
      </c>
      <c r="S715" s="35">
        <f>IF(AND(Eingabe!$B$31&gt;4,$M715&lt;=F$55),F$56,R715)</f>
        <v>0</v>
      </c>
      <c r="T715" s="35">
        <f>IF(AND(Eingabe!$B$31&gt;5,$M715&lt;=G$55),G$56,S715)</f>
        <v>0</v>
      </c>
    </row>
    <row r="716" spans="11:20" x14ac:dyDescent="0.25">
      <c r="K716" s="62">
        <v>7070</v>
      </c>
      <c r="L716" s="35">
        <f t="shared" si="56"/>
        <v>7070</v>
      </c>
      <c r="M716" s="64">
        <f t="shared" si="57"/>
        <v>0.80707762557077622</v>
      </c>
      <c r="N716" s="64">
        <f t="shared" si="58"/>
        <v>6.5921894653878987E-2</v>
      </c>
      <c r="O716" s="35">
        <f t="shared" si="55"/>
        <v>0</v>
      </c>
      <c r="P716" s="35">
        <f>IF(AND(Eingabe!$B$31&gt;1,$M716&lt;=C$55),C$56,O716)</f>
        <v>0</v>
      </c>
      <c r="Q716" s="35">
        <f>IF(AND(Eingabe!$B$31&gt;2,$M716&lt;=D$55),D$56,P716)</f>
        <v>0</v>
      </c>
      <c r="R716" s="35">
        <f>IF(AND(Eingabe!$B$31&gt;3,$M716&lt;=E$55),E$56,Q716)</f>
        <v>0</v>
      </c>
      <c r="S716" s="35">
        <f>IF(AND(Eingabe!$B$31&gt;4,$M716&lt;=F$55),F$56,R716)</f>
        <v>0</v>
      </c>
      <c r="T716" s="35">
        <f>IF(AND(Eingabe!$B$31&gt;5,$M716&lt;=G$55),G$56,S716)</f>
        <v>0</v>
      </c>
    </row>
    <row r="717" spans="11:20" x14ac:dyDescent="0.25">
      <c r="K717" s="62">
        <v>7080</v>
      </c>
      <c r="L717" s="35">
        <f t="shared" si="56"/>
        <v>7080</v>
      </c>
      <c r="M717" s="64">
        <f t="shared" si="57"/>
        <v>0.80821917808219179</v>
      </c>
      <c r="N717" s="64">
        <f t="shared" si="58"/>
        <v>6.5710630452835539E-2</v>
      </c>
      <c r="O717" s="35">
        <f t="shared" si="55"/>
        <v>0</v>
      </c>
      <c r="P717" s="35">
        <f>IF(AND(Eingabe!$B$31&gt;1,$M717&lt;=C$55),C$56,O717)</f>
        <v>0</v>
      </c>
      <c r="Q717" s="35">
        <f>IF(AND(Eingabe!$B$31&gt;2,$M717&lt;=D$55),D$56,P717)</f>
        <v>0</v>
      </c>
      <c r="R717" s="35">
        <f>IF(AND(Eingabe!$B$31&gt;3,$M717&lt;=E$55),E$56,Q717)</f>
        <v>0</v>
      </c>
      <c r="S717" s="35">
        <f>IF(AND(Eingabe!$B$31&gt;4,$M717&lt;=F$55),F$56,R717)</f>
        <v>0</v>
      </c>
      <c r="T717" s="35">
        <f>IF(AND(Eingabe!$B$31&gt;5,$M717&lt;=G$55),G$56,S717)</f>
        <v>0</v>
      </c>
    </row>
    <row r="718" spans="11:20" x14ac:dyDescent="0.25">
      <c r="K718" s="62">
        <v>7090</v>
      </c>
      <c r="L718" s="35">
        <f t="shared" si="56"/>
        <v>7090</v>
      </c>
      <c r="M718" s="64">
        <f t="shared" si="57"/>
        <v>0.80936073059360736</v>
      </c>
      <c r="N718" s="64">
        <f t="shared" si="58"/>
        <v>6.5499616755718693E-2</v>
      </c>
      <c r="O718" s="35">
        <f t="shared" si="55"/>
        <v>0</v>
      </c>
      <c r="P718" s="35">
        <f>IF(AND(Eingabe!$B$31&gt;1,$M718&lt;=C$55),C$56,O718)</f>
        <v>0</v>
      </c>
      <c r="Q718" s="35">
        <f>IF(AND(Eingabe!$B$31&gt;2,$M718&lt;=D$55),D$56,P718)</f>
        <v>0</v>
      </c>
      <c r="R718" s="35">
        <f>IF(AND(Eingabe!$B$31&gt;3,$M718&lt;=E$55),E$56,Q718)</f>
        <v>0</v>
      </c>
      <c r="S718" s="35">
        <f>IF(AND(Eingabe!$B$31&gt;4,$M718&lt;=F$55),F$56,R718)</f>
        <v>0</v>
      </c>
      <c r="T718" s="35">
        <f>IF(AND(Eingabe!$B$31&gt;5,$M718&lt;=G$55),G$56,S718)</f>
        <v>0</v>
      </c>
    </row>
    <row r="719" spans="11:20" x14ac:dyDescent="0.25">
      <c r="K719" s="62">
        <v>7100</v>
      </c>
      <c r="L719" s="35">
        <f t="shared" si="56"/>
        <v>7100</v>
      </c>
      <c r="M719" s="64">
        <f t="shared" si="57"/>
        <v>0.81050228310502281</v>
      </c>
      <c r="N719" s="64">
        <f t="shared" si="58"/>
        <v>6.5288852912804285E-2</v>
      </c>
      <c r="O719" s="35">
        <f t="shared" si="55"/>
        <v>0</v>
      </c>
      <c r="P719" s="35">
        <f>IF(AND(Eingabe!$B$31&gt;1,$M719&lt;=C$55),C$56,O719)</f>
        <v>0</v>
      </c>
      <c r="Q719" s="35">
        <f>IF(AND(Eingabe!$B$31&gt;2,$M719&lt;=D$55),D$56,P719)</f>
        <v>0</v>
      </c>
      <c r="R719" s="35">
        <f>IF(AND(Eingabe!$B$31&gt;3,$M719&lt;=E$55),E$56,Q719)</f>
        <v>0</v>
      </c>
      <c r="S719" s="35">
        <f>IF(AND(Eingabe!$B$31&gt;4,$M719&lt;=F$55),F$56,R719)</f>
        <v>0</v>
      </c>
      <c r="T719" s="35">
        <f>IF(AND(Eingabe!$B$31&gt;5,$M719&lt;=G$55),G$56,S719)</f>
        <v>0</v>
      </c>
    </row>
    <row r="720" spans="11:20" x14ac:dyDescent="0.25">
      <c r="K720" s="62">
        <v>7110</v>
      </c>
      <c r="L720" s="35">
        <f t="shared" si="56"/>
        <v>7110</v>
      </c>
      <c r="M720" s="64">
        <f t="shared" si="57"/>
        <v>0.81164383561643838</v>
      </c>
      <c r="N720" s="64">
        <f t="shared" si="58"/>
        <v>6.5078338276965186E-2</v>
      </c>
      <c r="O720" s="35">
        <f t="shared" si="55"/>
        <v>0</v>
      </c>
      <c r="P720" s="35">
        <f>IF(AND(Eingabe!$B$31&gt;1,$M720&lt;=C$55),C$56,O720)</f>
        <v>0</v>
      </c>
      <c r="Q720" s="35">
        <f>IF(AND(Eingabe!$B$31&gt;2,$M720&lt;=D$55),D$56,P720)</f>
        <v>0</v>
      </c>
      <c r="R720" s="35">
        <f>IF(AND(Eingabe!$B$31&gt;3,$M720&lt;=E$55),E$56,Q720)</f>
        <v>0</v>
      </c>
      <c r="S720" s="35">
        <f>IF(AND(Eingabe!$B$31&gt;4,$M720&lt;=F$55),F$56,R720)</f>
        <v>0</v>
      </c>
      <c r="T720" s="35">
        <f>IF(AND(Eingabe!$B$31&gt;5,$M720&lt;=G$55),G$56,S720)</f>
        <v>0</v>
      </c>
    </row>
    <row r="721" spans="11:20" x14ac:dyDescent="0.25">
      <c r="K721" s="62">
        <v>7120</v>
      </c>
      <c r="L721" s="35">
        <f t="shared" si="56"/>
        <v>7120</v>
      </c>
      <c r="M721" s="64">
        <f t="shared" si="57"/>
        <v>0.81278538812785384</v>
      </c>
      <c r="N721" s="64">
        <f t="shared" si="58"/>
        <v>6.4868072203657867E-2</v>
      </c>
      <c r="O721" s="35">
        <f t="shared" si="55"/>
        <v>0</v>
      </c>
      <c r="P721" s="35">
        <f>IF(AND(Eingabe!$B$31&gt;1,$M721&lt;=C$55),C$56,O721)</f>
        <v>0</v>
      </c>
      <c r="Q721" s="35">
        <f>IF(AND(Eingabe!$B$31&gt;2,$M721&lt;=D$55),D$56,P721)</f>
        <v>0</v>
      </c>
      <c r="R721" s="35">
        <f>IF(AND(Eingabe!$B$31&gt;3,$M721&lt;=E$55),E$56,Q721)</f>
        <v>0</v>
      </c>
      <c r="S721" s="35">
        <f>IF(AND(Eingabe!$B$31&gt;4,$M721&lt;=F$55),F$56,R721)</f>
        <v>0</v>
      </c>
      <c r="T721" s="35">
        <f>IF(AND(Eingabe!$B$31&gt;5,$M721&lt;=G$55),G$56,S721)</f>
        <v>0</v>
      </c>
    </row>
    <row r="722" spans="11:20" x14ac:dyDescent="0.25">
      <c r="K722" s="62">
        <v>7130</v>
      </c>
      <c r="L722" s="35">
        <f t="shared" si="56"/>
        <v>7130</v>
      </c>
      <c r="M722" s="64">
        <f t="shared" si="57"/>
        <v>0.8139269406392694</v>
      </c>
      <c r="N722" s="64">
        <f t="shared" si="58"/>
        <v>6.4658054050907965E-2</v>
      </c>
      <c r="O722" s="35">
        <f t="shared" si="55"/>
        <v>0</v>
      </c>
      <c r="P722" s="35">
        <f>IF(AND(Eingabe!$B$31&gt;1,$M722&lt;=C$55),C$56,O722)</f>
        <v>0</v>
      </c>
      <c r="Q722" s="35">
        <f>IF(AND(Eingabe!$B$31&gt;2,$M722&lt;=D$55),D$56,P722)</f>
        <v>0</v>
      </c>
      <c r="R722" s="35">
        <f>IF(AND(Eingabe!$B$31&gt;3,$M722&lt;=E$55),E$56,Q722)</f>
        <v>0</v>
      </c>
      <c r="S722" s="35">
        <f>IF(AND(Eingabe!$B$31&gt;4,$M722&lt;=F$55),F$56,R722)</f>
        <v>0</v>
      </c>
      <c r="T722" s="35">
        <f>IF(AND(Eingabe!$B$31&gt;5,$M722&lt;=G$55),G$56,S722)</f>
        <v>0</v>
      </c>
    </row>
    <row r="723" spans="11:20" x14ac:dyDescent="0.25">
      <c r="K723" s="62">
        <v>7140</v>
      </c>
      <c r="L723" s="35">
        <f t="shared" si="56"/>
        <v>7140</v>
      </c>
      <c r="M723" s="64">
        <f t="shared" si="57"/>
        <v>0.81506849315068497</v>
      </c>
      <c r="N723" s="64">
        <f t="shared" si="58"/>
        <v>6.4448283179296739E-2</v>
      </c>
      <c r="O723" s="35">
        <f t="shared" si="55"/>
        <v>0</v>
      </c>
      <c r="P723" s="35">
        <f>IF(AND(Eingabe!$B$31&gt;1,$M723&lt;=C$55),C$56,O723)</f>
        <v>0</v>
      </c>
      <c r="Q723" s="35">
        <f>IF(AND(Eingabe!$B$31&gt;2,$M723&lt;=D$55),D$56,P723)</f>
        <v>0</v>
      </c>
      <c r="R723" s="35">
        <f>IF(AND(Eingabe!$B$31&gt;3,$M723&lt;=E$55),E$56,Q723)</f>
        <v>0</v>
      </c>
      <c r="S723" s="35">
        <f>IF(AND(Eingabe!$B$31&gt;4,$M723&lt;=F$55),F$56,R723)</f>
        <v>0</v>
      </c>
      <c r="T723" s="35">
        <f>IF(AND(Eingabe!$B$31&gt;5,$M723&lt;=G$55),G$56,S723)</f>
        <v>0</v>
      </c>
    </row>
    <row r="724" spans="11:20" x14ac:dyDescent="0.25">
      <c r="K724" s="62">
        <v>7150</v>
      </c>
      <c r="L724" s="35">
        <f t="shared" si="56"/>
        <v>7150</v>
      </c>
      <c r="M724" s="64">
        <f t="shared" si="57"/>
        <v>0.81621004566210043</v>
      </c>
      <c r="N724" s="64">
        <f t="shared" si="58"/>
        <v>6.4238758951947417E-2</v>
      </c>
      <c r="O724" s="35">
        <f t="shared" si="55"/>
        <v>0</v>
      </c>
      <c r="P724" s="35">
        <f>IF(AND(Eingabe!$B$31&gt;1,$M724&lt;=C$55),C$56,O724)</f>
        <v>0</v>
      </c>
      <c r="Q724" s="35">
        <f>IF(AND(Eingabe!$B$31&gt;2,$M724&lt;=D$55),D$56,P724)</f>
        <v>0</v>
      </c>
      <c r="R724" s="35">
        <f>IF(AND(Eingabe!$B$31&gt;3,$M724&lt;=E$55),E$56,Q724)</f>
        <v>0</v>
      </c>
      <c r="S724" s="35">
        <f>IF(AND(Eingabe!$B$31&gt;4,$M724&lt;=F$55),F$56,R724)</f>
        <v>0</v>
      </c>
      <c r="T724" s="35">
        <f>IF(AND(Eingabe!$B$31&gt;5,$M724&lt;=G$55),G$56,S724)</f>
        <v>0</v>
      </c>
    </row>
    <row r="725" spans="11:20" x14ac:dyDescent="0.25">
      <c r="K725" s="62">
        <v>7160</v>
      </c>
      <c r="L725" s="35">
        <f t="shared" si="56"/>
        <v>7160</v>
      </c>
      <c r="M725" s="64">
        <f t="shared" si="57"/>
        <v>0.81735159817351599</v>
      </c>
      <c r="N725" s="64">
        <f t="shared" si="58"/>
        <v>6.4029480734511424E-2</v>
      </c>
      <c r="O725" s="35">
        <f t="shared" si="55"/>
        <v>0</v>
      </c>
      <c r="P725" s="35">
        <f>IF(AND(Eingabe!$B$31&gt;1,$M725&lt;=C$55),C$56,O725)</f>
        <v>0</v>
      </c>
      <c r="Q725" s="35">
        <f>IF(AND(Eingabe!$B$31&gt;2,$M725&lt;=D$55),D$56,P725)</f>
        <v>0</v>
      </c>
      <c r="R725" s="35">
        <f>IF(AND(Eingabe!$B$31&gt;3,$M725&lt;=E$55),E$56,Q725)</f>
        <v>0</v>
      </c>
      <c r="S725" s="35">
        <f>IF(AND(Eingabe!$B$31&gt;4,$M725&lt;=F$55),F$56,R725)</f>
        <v>0</v>
      </c>
      <c r="T725" s="35">
        <f>IF(AND(Eingabe!$B$31&gt;5,$M725&lt;=G$55),G$56,S725)</f>
        <v>0</v>
      </c>
    </row>
    <row r="726" spans="11:20" x14ac:dyDescent="0.25">
      <c r="K726" s="62">
        <v>7170</v>
      </c>
      <c r="L726" s="35">
        <f t="shared" si="56"/>
        <v>7170</v>
      </c>
      <c r="M726" s="64">
        <f t="shared" si="57"/>
        <v>0.81849315068493156</v>
      </c>
      <c r="N726" s="64">
        <f t="shared" si="58"/>
        <v>6.3820447895154842E-2</v>
      </c>
      <c r="O726" s="35">
        <f t="shared" si="55"/>
        <v>0</v>
      </c>
      <c r="P726" s="35">
        <f>IF(AND(Eingabe!$B$31&gt;1,$M726&lt;=C$55),C$56,O726)</f>
        <v>0</v>
      </c>
      <c r="Q726" s="35">
        <f>IF(AND(Eingabe!$B$31&gt;2,$M726&lt;=D$55),D$56,P726)</f>
        <v>0</v>
      </c>
      <c r="R726" s="35">
        <f>IF(AND(Eingabe!$B$31&gt;3,$M726&lt;=E$55),E$56,Q726)</f>
        <v>0</v>
      </c>
      <c r="S726" s="35">
        <f>IF(AND(Eingabe!$B$31&gt;4,$M726&lt;=F$55),F$56,R726)</f>
        <v>0</v>
      </c>
      <c r="T726" s="35">
        <f>IF(AND(Eingabe!$B$31&gt;5,$M726&lt;=G$55),G$56,S726)</f>
        <v>0</v>
      </c>
    </row>
    <row r="727" spans="11:20" x14ac:dyDescent="0.25">
      <c r="K727" s="62">
        <v>7180</v>
      </c>
      <c r="L727" s="35">
        <f t="shared" si="56"/>
        <v>7180</v>
      </c>
      <c r="M727" s="64">
        <f t="shared" si="57"/>
        <v>0.81963470319634701</v>
      </c>
      <c r="N727" s="64">
        <f t="shared" si="58"/>
        <v>6.3611659804544751E-2</v>
      </c>
      <c r="O727" s="35">
        <f t="shared" si="55"/>
        <v>0</v>
      </c>
      <c r="P727" s="35">
        <f>IF(AND(Eingabe!$B$31&gt;1,$M727&lt;=C$55),C$56,O727)</f>
        <v>0</v>
      </c>
      <c r="Q727" s="35">
        <f>IF(AND(Eingabe!$B$31&gt;2,$M727&lt;=D$55),D$56,P727)</f>
        <v>0</v>
      </c>
      <c r="R727" s="35">
        <f>IF(AND(Eingabe!$B$31&gt;3,$M727&lt;=E$55),E$56,Q727)</f>
        <v>0</v>
      </c>
      <c r="S727" s="35">
        <f>IF(AND(Eingabe!$B$31&gt;4,$M727&lt;=F$55),F$56,R727)</f>
        <v>0</v>
      </c>
      <c r="T727" s="35">
        <f>IF(AND(Eingabe!$B$31&gt;5,$M727&lt;=G$55),G$56,S727)</f>
        <v>0</v>
      </c>
    </row>
    <row r="728" spans="11:20" x14ac:dyDescent="0.25">
      <c r="K728" s="62">
        <v>7190</v>
      </c>
      <c r="L728" s="35">
        <f t="shared" si="56"/>
        <v>7190</v>
      </c>
      <c r="M728" s="64">
        <f t="shared" si="57"/>
        <v>0.82077625570776258</v>
      </c>
      <c r="N728" s="64">
        <f t="shared" si="58"/>
        <v>6.3403115835836243E-2</v>
      </c>
      <c r="O728" s="35">
        <f t="shared" si="55"/>
        <v>0</v>
      </c>
      <c r="P728" s="35">
        <f>IF(AND(Eingabe!$B$31&gt;1,$M728&lt;=C$55),C$56,O728)</f>
        <v>0</v>
      </c>
      <c r="Q728" s="35">
        <f>IF(AND(Eingabe!$B$31&gt;2,$M728&lt;=D$55),D$56,P728)</f>
        <v>0</v>
      </c>
      <c r="R728" s="35">
        <f>IF(AND(Eingabe!$B$31&gt;3,$M728&lt;=E$55),E$56,Q728)</f>
        <v>0</v>
      </c>
      <c r="S728" s="35">
        <f>IF(AND(Eingabe!$B$31&gt;4,$M728&lt;=F$55),F$56,R728)</f>
        <v>0</v>
      </c>
      <c r="T728" s="35">
        <f>IF(AND(Eingabe!$B$31&gt;5,$M728&lt;=G$55),G$56,S728)</f>
        <v>0</v>
      </c>
    </row>
    <row r="729" spans="11:20" x14ac:dyDescent="0.25">
      <c r="K729" s="62">
        <v>7200</v>
      </c>
      <c r="L729" s="35">
        <f t="shared" si="56"/>
        <v>7200</v>
      </c>
      <c r="M729" s="64">
        <f t="shared" si="57"/>
        <v>0.82191780821917804</v>
      </c>
      <c r="N729" s="64">
        <f t="shared" si="58"/>
        <v>6.3194815364659096E-2</v>
      </c>
      <c r="O729" s="35">
        <f t="shared" si="55"/>
        <v>0</v>
      </c>
      <c r="P729" s="35">
        <f>IF(AND(Eingabe!$B$31&gt;1,$M729&lt;=C$55),C$56,O729)</f>
        <v>0</v>
      </c>
      <c r="Q729" s="35">
        <f>IF(AND(Eingabe!$B$31&gt;2,$M729&lt;=D$55),D$56,P729)</f>
        <v>0</v>
      </c>
      <c r="R729" s="35">
        <f>IF(AND(Eingabe!$B$31&gt;3,$M729&lt;=E$55),E$56,Q729)</f>
        <v>0</v>
      </c>
      <c r="S729" s="35">
        <f>IF(AND(Eingabe!$B$31&gt;4,$M729&lt;=F$55),F$56,R729)</f>
        <v>0</v>
      </c>
      <c r="T729" s="35">
        <f>IF(AND(Eingabe!$B$31&gt;5,$M729&lt;=G$55),G$56,S729)</f>
        <v>0</v>
      </c>
    </row>
    <row r="730" spans="11:20" x14ac:dyDescent="0.25">
      <c r="K730" s="62">
        <v>7210</v>
      </c>
      <c r="L730" s="35">
        <f t="shared" si="56"/>
        <v>7210</v>
      </c>
      <c r="M730" s="64">
        <f t="shared" si="57"/>
        <v>0.8230593607305936</v>
      </c>
      <c r="N730" s="64">
        <f t="shared" si="58"/>
        <v>6.2986757769104229E-2</v>
      </c>
      <c r="O730" s="35">
        <f t="shared" si="55"/>
        <v>0</v>
      </c>
      <c r="P730" s="35">
        <f>IF(AND(Eingabe!$B$31&gt;1,$M730&lt;=C$55),C$56,O730)</f>
        <v>0</v>
      </c>
      <c r="Q730" s="35">
        <f>IF(AND(Eingabe!$B$31&gt;2,$M730&lt;=D$55),D$56,P730)</f>
        <v>0</v>
      </c>
      <c r="R730" s="35">
        <f>IF(AND(Eingabe!$B$31&gt;3,$M730&lt;=E$55),E$56,Q730)</f>
        <v>0</v>
      </c>
      <c r="S730" s="35">
        <f>IF(AND(Eingabe!$B$31&gt;4,$M730&lt;=F$55),F$56,R730)</f>
        <v>0</v>
      </c>
      <c r="T730" s="35">
        <f>IF(AND(Eingabe!$B$31&gt;5,$M730&lt;=G$55),G$56,S730)</f>
        <v>0</v>
      </c>
    </row>
    <row r="731" spans="11:20" x14ac:dyDescent="0.25">
      <c r="K731" s="62">
        <v>7220</v>
      </c>
      <c r="L731" s="35">
        <f t="shared" si="56"/>
        <v>7220</v>
      </c>
      <c r="M731" s="64">
        <f t="shared" si="57"/>
        <v>0.82420091324200917</v>
      </c>
      <c r="N731" s="64">
        <f t="shared" si="58"/>
        <v>6.2778942429710827E-2</v>
      </c>
      <c r="O731" s="35">
        <f t="shared" si="55"/>
        <v>0</v>
      </c>
      <c r="P731" s="35">
        <f>IF(AND(Eingabe!$B$31&gt;1,$M731&lt;=C$55),C$56,O731)</f>
        <v>0</v>
      </c>
      <c r="Q731" s="35">
        <f>IF(AND(Eingabe!$B$31&gt;2,$M731&lt;=D$55),D$56,P731)</f>
        <v>0</v>
      </c>
      <c r="R731" s="35">
        <f>IF(AND(Eingabe!$B$31&gt;3,$M731&lt;=E$55),E$56,Q731)</f>
        <v>0</v>
      </c>
      <c r="S731" s="35">
        <f>IF(AND(Eingabe!$B$31&gt;4,$M731&lt;=F$55),F$56,R731)</f>
        <v>0</v>
      </c>
      <c r="T731" s="35">
        <f>IF(AND(Eingabe!$B$31&gt;5,$M731&lt;=G$55),G$56,S731)</f>
        <v>0</v>
      </c>
    </row>
    <row r="732" spans="11:20" x14ac:dyDescent="0.25">
      <c r="K732" s="62">
        <v>7230</v>
      </c>
      <c r="L732" s="35">
        <f t="shared" si="56"/>
        <v>7230</v>
      </c>
      <c r="M732" s="64">
        <f t="shared" si="57"/>
        <v>0.82534246575342463</v>
      </c>
      <c r="N732" s="64">
        <f t="shared" si="58"/>
        <v>6.2571368729453458E-2</v>
      </c>
      <c r="O732" s="35">
        <f t="shared" si="55"/>
        <v>0</v>
      </c>
      <c r="P732" s="35">
        <f>IF(AND(Eingabe!$B$31&gt;1,$M732&lt;=C$55),C$56,O732)</f>
        <v>0</v>
      </c>
      <c r="Q732" s="35">
        <f>IF(AND(Eingabe!$B$31&gt;2,$M732&lt;=D$55),D$56,P732)</f>
        <v>0</v>
      </c>
      <c r="R732" s="35">
        <f>IF(AND(Eingabe!$B$31&gt;3,$M732&lt;=E$55),E$56,Q732)</f>
        <v>0</v>
      </c>
      <c r="S732" s="35">
        <f>IF(AND(Eingabe!$B$31&gt;4,$M732&lt;=F$55),F$56,R732)</f>
        <v>0</v>
      </c>
      <c r="T732" s="35">
        <f>IF(AND(Eingabe!$B$31&gt;5,$M732&lt;=G$55),G$56,S732)</f>
        <v>0</v>
      </c>
    </row>
    <row r="733" spans="11:20" x14ac:dyDescent="0.25">
      <c r="K733" s="62">
        <v>7240</v>
      </c>
      <c r="L733" s="35">
        <f t="shared" si="56"/>
        <v>7240</v>
      </c>
      <c r="M733" s="64">
        <f t="shared" si="57"/>
        <v>0.82648401826484019</v>
      </c>
      <c r="N733" s="64">
        <f t="shared" si="58"/>
        <v>6.2364036053728866E-2</v>
      </c>
      <c r="O733" s="35">
        <f t="shared" si="55"/>
        <v>0</v>
      </c>
      <c r="P733" s="35">
        <f>IF(AND(Eingabe!$B$31&gt;1,$M733&lt;=C$55),C$56,O733)</f>
        <v>0</v>
      </c>
      <c r="Q733" s="35">
        <f>IF(AND(Eingabe!$B$31&gt;2,$M733&lt;=D$55),D$56,P733)</f>
        <v>0</v>
      </c>
      <c r="R733" s="35">
        <f>IF(AND(Eingabe!$B$31&gt;3,$M733&lt;=E$55),E$56,Q733)</f>
        <v>0</v>
      </c>
      <c r="S733" s="35">
        <f>IF(AND(Eingabe!$B$31&gt;4,$M733&lt;=F$55),F$56,R733)</f>
        <v>0</v>
      </c>
      <c r="T733" s="35">
        <f>IF(AND(Eingabe!$B$31&gt;5,$M733&lt;=G$55),G$56,S733)</f>
        <v>0</v>
      </c>
    </row>
    <row r="734" spans="11:20" x14ac:dyDescent="0.25">
      <c r="K734" s="62">
        <v>7250</v>
      </c>
      <c r="L734" s="35">
        <f t="shared" si="56"/>
        <v>7250</v>
      </c>
      <c r="M734" s="64">
        <f t="shared" si="57"/>
        <v>0.82762557077625576</v>
      </c>
      <c r="N734" s="64">
        <f t="shared" si="58"/>
        <v>6.2156943790343311E-2</v>
      </c>
      <c r="O734" s="35">
        <f t="shared" si="55"/>
        <v>0</v>
      </c>
      <c r="P734" s="35">
        <f>IF(AND(Eingabe!$B$31&gt;1,$M734&lt;=C$55),C$56,O734)</f>
        <v>0</v>
      </c>
      <c r="Q734" s="35">
        <f>IF(AND(Eingabe!$B$31&gt;2,$M734&lt;=D$55),D$56,P734)</f>
        <v>0</v>
      </c>
      <c r="R734" s="35">
        <f>IF(AND(Eingabe!$B$31&gt;3,$M734&lt;=E$55),E$56,Q734)</f>
        <v>0</v>
      </c>
      <c r="S734" s="35">
        <f>IF(AND(Eingabe!$B$31&gt;4,$M734&lt;=F$55),F$56,R734)</f>
        <v>0</v>
      </c>
      <c r="T734" s="35">
        <f>IF(AND(Eingabe!$B$31&gt;5,$M734&lt;=G$55),G$56,S734)</f>
        <v>0</v>
      </c>
    </row>
    <row r="735" spans="11:20" x14ac:dyDescent="0.25">
      <c r="K735" s="62">
        <v>7260</v>
      </c>
      <c r="L735" s="35">
        <f t="shared" si="56"/>
        <v>7260</v>
      </c>
      <c r="M735" s="64">
        <f t="shared" si="57"/>
        <v>0.82876712328767121</v>
      </c>
      <c r="N735" s="64">
        <f t="shared" si="58"/>
        <v>6.1950091329499912E-2</v>
      </c>
      <c r="O735" s="35">
        <f t="shared" si="55"/>
        <v>0</v>
      </c>
      <c r="P735" s="35">
        <f>IF(AND(Eingabe!$B$31&gt;1,$M735&lt;=C$55),C$56,O735)</f>
        <v>0</v>
      </c>
      <c r="Q735" s="35">
        <f>IF(AND(Eingabe!$B$31&gt;2,$M735&lt;=D$55),D$56,P735)</f>
        <v>0</v>
      </c>
      <c r="R735" s="35">
        <f>IF(AND(Eingabe!$B$31&gt;3,$M735&lt;=E$55),E$56,Q735)</f>
        <v>0</v>
      </c>
      <c r="S735" s="35">
        <f>IF(AND(Eingabe!$B$31&gt;4,$M735&lt;=F$55),F$56,R735)</f>
        <v>0</v>
      </c>
      <c r="T735" s="35">
        <f>IF(AND(Eingabe!$B$31&gt;5,$M735&lt;=G$55),G$56,S735)</f>
        <v>0</v>
      </c>
    </row>
    <row r="736" spans="11:20" x14ac:dyDescent="0.25">
      <c r="K736" s="62">
        <v>7270</v>
      </c>
      <c r="L736" s="35">
        <f t="shared" si="56"/>
        <v>7270</v>
      </c>
      <c r="M736" s="64">
        <f t="shared" si="57"/>
        <v>0.82990867579908678</v>
      </c>
      <c r="N736" s="64">
        <f t="shared" si="58"/>
        <v>6.1743478063785551E-2</v>
      </c>
      <c r="O736" s="35">
        <f t="shared" si="55"/>
        <v>0</v>
      </c>
      <c r="P736" s="35">
        <f>IF(AND(Eingabe!$B$31&gt;1,$M736&lt;=C$55),C$56,O736)</f>
        <v>0</v>
      </c>
      <c r="Q736" s="35">
        <f>IF(AND(Eingabe!$B$31&gt;2,$M736&lt;=D$55),D$56,P736)</f>
        <v>0</v>
      </c>
      <c r="R736" s="35">
        <f>IF(AND(Eingabe!$B$31&gt;3,$M736&lt;=E$55),E$56,Q736)</f>
        <v>0</v>
      </c>
      <c r="S736" s="35">
        <f>IF(AND(Eingabe!$B$31&gt;4,$M736&lt;=F$55),F$56,R736)</f>
        <v>0</v>
      </c>
      <c r="T736" s="35">
        <f>IF(AND(Eingabe!$B$31&gt;5,$M736&lt;=G$55),G$56,S736)</f>
        <v>0</v>
      </c>
    </row>
    <row r="737" spans="11:20" x14ac:dyDescent="0.25">
      <c r="K737" s="62">
        <v>7280</v>
      </c>
      <c r="L737" s="35">
        <f t="shared" si="56"/>
        <v>7280</v>
      </c>
      <c r="M737" s="64">
        <f t="shared" si="57"/>
        <v>0.83105022831050224</v>
      </c>
      <c r="N737" s="64">
        <f t="shared" si="58"/>
        <v>6.1537103388158876E-2</v>
      </c>
      <c r="O737" s="35">
        <f t="shared" si="55"/>
        <v>0</v>
      </c>
      <c r="P737" s="35">
        <f>IF(AND(Eingabe!$B$31&gt;1,$M737&lt;=C$55),C$56,O737)</f>
        <v>0</v>
      </c>
      <c r="Q737" s="35">
        <f>IF(AND(Eingabe!$B$31&gt;2,$M737&lt;=D$55),D$56,P737)</f>
        <v>0</v>
      </c>
      <c r="R737" s="35">
        <f>IF(AND(Eingabe!$B$31&gt;3,$M737&lt;=E$55),E$56,Q737)</f>
        <v>0</v>
      </c>
      <c r="S737" s="35">
        <f>IF(AND(Eingabe!$B$31&gt;4,$M737&lt;=F$55),F$56,R737)</f>
        <v>0</v>
      </c>
      <c r="T737" s="35">
        <f>IF(AND(Eingabe!$B$31&gt;5,$M737&lt;=G$55),G$56,S737)</f>
        <v>0</v>
      </c>
    </row>
    <row r="738" spans="11:20" x14ac:dyDescent="0.25">
      <c r="K738" s="62">
        <v>7290</v>
      </c>
      <c r="L738" s="35">
        <f t="shared" si="56"/>
        <v>7290</v>
      </c>
      <c r="M738" s="64">
        <f t="shared" si="57"/>
        <v>0.8321917808219178</v>
      </c>
      <c r="N738" s="64">
        <f t="shared" si="58"/>
        <v>6.1330966699937428E-2</v>
      </c>
      <c r="O738" s="35">
        <f t="shared" si="55"/>
        <v>0</v>
      </c>
      <c r="P738" s="35">
        <f>IF(AND(Eingabe!$B$31&gt;1,$M738&lt;=C$55),C$56,O738)</f>
        <v>0</v>
      </c>
      <c r="Q738" s="35">
        <f>IF(AND(Eingabe!$B$31&gt;2,$M738&lt;=D$55),D$56,P738)</f>
        <v>0</v>
      </c>
      <c r="R738" s="35">
        <f>IF(AND(Eingabe!$B$31&gt;3,$M738&lt;=E$55),E$56,Q738)</f>
        <v>0</v>
      </c>
      <c r="S738" s="35">
        <f>IF(AND(Eingabe!$B$31&gt;4,$M738&lt;=F$55),F$56,R738)</f>
        <v>0</v>
      </c>
      <c r="T738" s="35">
        <f>IF(AND(Eingabe!$B$31&gt;5,$M738&lt;=G$55),G$56,S738)</f>
        <v>0</v>
      </c>
    </row>
    <row r="739" spans="11:20" x14ac:dyDescent="0.25">
      <c r="K739" s="62">
        <v>7300</v>
      </c>
      <c r="L739" s="35">
        <f t="shared" si="56"/>
        <v>7300</v>
      </c>
      <c r="M739" s="64">
        <f t="shared" si="57"/>
        <v>0.83333333333333337</v>
      </c>
      <c r="N739" s="64">
        <f t="shared" si="58"/>
        <v>6.1125067398785093E-2</v>
      </c>
      <c r="O739" s="35">
        <f t="shared" si="55"/>
        <v>0</v>
      </c>
      <c r="P739" s="35">
        <f>IF(AND(Eingabe!$B$31&gt;1,$M739&lt;=C$55),C$56,O739)</f>
        <v>0</v>
      </c>
      <c r="Q739" s="35">
        <f>IF(AND(Eingabe!$B$31&gt;2,$M739&lt;=D$55),D$56,P739)</f>
        <v>0</v>
      </c>
      <c r="R739" s="35">
        <f>IF(AND(Eingabe!$B$31&gt;3,$M739&lt;=E$55),E$56,Q739)</f>
        <v>0</v>
      </c>
      <c r="S739" s="35">
        <f>IF(AND(Eingabe!$B$31&gt;4,$M739&lt;=F$55),F$56,R739)</f>
        <v>0</v>
      </c>
      <c r="T739" s="35">
        <f>IF(AND(Eingabe!$B$31&gt;5,$M739&lt;=G$55),G$56,S739)</f>
        <v>0</v>
      </c>
    </row>
    <row r="740" spans="11:20" x14ac:dyDescent="0.25">
      <c r="K740" s="62">
        <v>7310</v>
      </c>
      <c r="L740" s="35">
        <f t="shared" si="56"/>
        <v>7310</v>
      </c>
      <c r="M740" s="64">
        <f t="shared" si="57"/>
        <v>0.83447488584474883</v>
      </c>
      <c r="N740" s="64">
        <f t="shared" si="58"/>
        <v>6.0919404886700446E-2</v>
      </c>
      <c r="O740" s="35">
        <f t="shared" si="55"/>
        <v>0</v>
      </c>
      <c r="P740" s="35">
        <f>IF(AND(Eingabe!$B$31&gt;1,$M740&lt;=C$55),C$56,O740)</f>
        <v>0</v>
      </c>
      <c r="Q740" s="35">
        <f>IF(AND(Eingabe!$B$31&gt;2,$M740&lt;=D$55),D$56,P740)</f>
        <v>0</v>
      </c>
      <c r="R740" s="35">
        <f>IF(AND(Eingabe!$B$31&gt;3,$M740&lt;=E$55),E$56,Q740)</f>
        <v>0</v>
      </c>
      <c r="S740" s="35">
        <f>IF(AND(Eingabe!$B$31&gt;4,$M740&lt;=F$55),F$56,R740)</f>
        <v>0</v>
      </c>
      <c r="T740" s="35">
        <f>IF(AND(Eingabe!$B$31&gt;5,$M740&lt;=G$55),G$56,S740)</f>
        <v>0</v>
      </c>
    </row>
    <row r="741" spans="11:20" x14ac:dyDescent="0.25">
      <c r="K741" s="62">
        <v>7320</v>
      </c>
      <c r="L741" s="35">
        <f t="shared" si="56"/>
        <v>7320</v>
      </c>
      <c r="M741" s="64">
        <f t="shared" si="57"/>
        <v>0.83561643835616439</v>
      </c>
      <c r="N741" s="64">
        <f t="shared" si="58"/>
        <v>6.0713978568003313E-2</v>
      </c>
      <c r="O741" s="35">
        <f t="shared" si="55"/>
        <v>0</v>
      </c>
      <c r="P741" s="35">
        <f>IF(AND(Eingabe!$B$31&gt;1,$M741&lt;=C$55),C$56,O741)</f>
        <v>0</v>
      </c>
      <c r="Q741" s="35">
        <f>IF(AND(Eingabe!$B$31&gt;2,$M741&lt;=D$55),D$56,P741)</f>
        <v>0</v>
      </c>
      <c r="R741" s="35">
        <f>IF(AND(Eingabe!$B$31&gt;3,$M741&lt;=E$55),E$56,Q741)</f>
        <v>0</v>
      </c>
      <c r="S741" s="35">
        <f>IF(AND(Eingabe!$B$31&gt;4,$M741&lt;=F$55),F$56,R741)</f>
        <v>0</v>
      </c>
      <c r="T741" s="35">
        <f>IF(AND(Eingabe!$B$31&gt;5,$M741&lt;=G$55),G$56,S741)</f>
        <v>0</v>
      </c>
    </row>
    <row r="742" spans="11:20" x14ac:dyDescent="0.25">
      <c r="K742" s="62">
        <v>7330</v>
      </c>
      <c r="L742" s="35">
        <f t="shared" si="56"/>
        <v>7330</v>
      </c>
      <c r="M742" s="64">
        <f t="shared" si="57"/>
        <v>0.83675799086757996</v>
      </c>
      <c r="N742" s="64">
        <f t="shared" si="58"/>
        <v>6.0508787849323897E-2</v>
      </c>
      <c r="O742" s="35">
        <f t="shared" si="55"/>
        <v>0</v>
      </c>
      <c r="P742" s="35">
        <f>IF(AND(Eingabe!$B$31&gt;1,$M742&lt;=C$55),C$56,O742)</f>
        <v>0</v>
      </c>
      <c r="Q742" s="35">
        <f>IF(AND(Eingabe!$B$31&gt;2,$M742&lt;=D$55),D$56,P742)</f>
        <v>0</v>
      </c>
      <c r="R742" s="35">
        <f>IF(AND(Eingabe!$B$31&gt;3,$M742&lt;=E$55),E$56,Q742)</f>
        <v>0</v>
      </c>
      <c r="S742" s="35">
        <f>IF(AND(Eingabe!$B$31&gt;4,$M742&lt;=F$55),F$56,R742)</f>
        <v>0</v>
      </c>
      <c r="T742" s="35">
        <f>IF(AND(Eingabe!$B$31&gt;5,$M742&lt;=G$55),G$56,S742)</f>
        <v>0</v>
      </c>
    </row>
    <row r="743" spans="11:20" x14ac:dyDescent="0.25">
      <c r="K743" s="62">
        <v>7340</v>
      </c>
      <c r="L743" s="35">
        <f t="shared" si="56"/>
        <v>7340</v>
      </c>
      <c r="M743" s="64">
        <f t="shared" si="57"/>
        <v>0.83789954337899542</v>
      </c>
      <c r="N743" s="64">
        <f t="shared" si="58"/>
        <v>6.0303832139589786E-2</v>
      </c>
      <c r="O743" s="35">
        <f t="shared" si="55"/>
        <v>0</v>
      </c>
      <c r="P743" s="35">
        <f>IF(AND(Eingabe!$B$31&gt;1,$M743&lt;=C$55),C$56,O743)</f>
        <v>0</v>
      </c>
      <c r="Q743" s="35">
        <f>IF(AND(Eingabe!$B$31&gt;2,$M743&lt;=D$55),D$56,P743)</f>
        <v>0</v>
      </c>
      <c r="R743" s="35">
        <f>IF(AND(Eingabe!$B$31&gt;3,$M743&lt;=E$55),E$56,Q743)</f>
        <v>0</v>
      </c>
      <c r="S743" s="35">
        <f>IF(AND(Eingabe!$B$31&gt;4,$M743&lt;=F$55),F$56,R743)</f>
        <v>0</v>
      </c>
      <c r="T743" s="35">
        <f>IF(AND(Eingabe!$B$31&gt;5,$M743&lt;=G$55),G$56,S743)</f>
        <v>0</v>
      </c>
    </row>
    <row r="744" spans="11:20" x14ac:dyDescent="0.25">
      <c r="K744" s="62">
        <v>7350</v>
      </c>
      <c r="L744" s="35">
        <f t="shared" si="56"/>
        <v>7350</v>
      </c>
      <c r="M744" s="64">
        <f t="shared" si="57"/>
        <v>0.83904109589041098</v>
      </c>
      <c r="N744" s="64">
        <f t="shared" si="58"/>
        <v>6.0099110850014625E-2</v>
      </c>
      <c r="O744" s="35">
        <f t="shared" si="55"/>
        <v>0</v>
      </c>
      <c r="P744" s="35">
        <f>IF(AND(Eingabe!$B$31&gt;1,$M744&lt;=C$55),C$56,O744)</f>
        <v>0</v>
      </c>
      <c r="Q744" s="35">
        <f>IF(AND(Eingabe!$B$31&gt;2,$M744&lt;=D$55),D$56,P744)</f>
        <v>0</v>
      </c>
      <c r="R744" s="35">
        <f>IF(AND(Eingabe!$B$31&gt;3,$M744&lt;=E$55),E$56,Q744)</f>
        <v>0</v>
      </c>
      <c r="S744" s="35">
        <f>IF(AND(Eingabe!$B$31&gt;4,$M744&lt;=F$55),F$56,R744)</f>
        <v>0</v>
      </c>
      <c r="T744" s="35">
        <f>IF(AND(Eingabe!$B$31&gt;5,$M744&lt;=G$55),G$56,S744)</f>
        <v>0</v>
      </c>
    </row>
    <row r="745" spans="11:20" x14ac:dyDescent="0.25">
      <c r="K745" s="62">
        <v>7360</v>
      </c>
      <c r="L745" s="35">
        <f t="shared" si="56"/>
        <v>7360</v>
      </c>
      <c r="M745" s="64">
        <f t="shared" si="57"/>
        <v>0.84018264840182644</v>
      </c>
      <c r="N745" s="64">
        <f t="shared" si="58"/>
        <v>5.9894623394085134E-2</v>
      </c>
      <c r="O745" s="35">
        <f t="shared" si="55"/>
        <v>0</v>
      </c>
      <c r="P745" s="35">
        <f>IF(AND(Eingabe!$B$31&gt;1,$M745&lt;=C$55),C$56,O745)</f>
        <v>0</v>
      </c>
      <c r="Q745" s="35">
        <f>IF(AND(Eingabe!$B$31&gt;2,$M745&lt;=D$55),D$56,P745)</f>
        <v>0</v>
      </c>
      <c r="R745" s="35">
        <f>IF(AND(Eingabe!$B$31&gt;3,$M745&lt;=E$55),E$56,Q745)</f>
        <v>0</v>
      </c>
      <c r="S745" s="35">
        <f>IF(AND(Eingabe!$B$31&gt;4,$M745&lt;=F$55),F$56,R745)</f>
        <v>0</v>
      </c>
      <c r="T745" s="35">
        <f>IF(AND(Eingabe!$B$31&gt;5,$M745&lt;=G$55),G$56,S745)</f>
        <v>0</v>
      </c>
    </row>
    <row r="746" spans="11:20" x14ac:dyDescent="0.25">
      <c r="K746" s="62">
        <v>7370</v>
      </c>
      <c r="L746" s="35">
        <f t="shared" si="56"/>
        <v>7370</v>
      </c>
      <c r="M746" s="64">
        <f t="shared" si="57"/>
        <v>0.841324200913242</v>
      </c>
      <c r="N746" s="64">
        <f t="shared" si="58"/>
        <v>5.9690369187550441E-2</v>
      </c>
      <c r="O746" s="35">
        <f t="shared" si="55"/>
        <v>0</v>
      </c>
      <c r="P746" s="35">
        <f>IF(AND(Eingabe!$B$31&gt;1,$M746&lt;=C$55),C$56,O746)</f>
        <v>0</v>
      </c>
      <c r="Q746" s="35">
        <f>IF(AND(Eingabe!$B$31&gt;2,$M746&lt;=D$55),D$56,P746)</f>
        <v>0</v>
      </c>
      <c r="R746" s="35">
        <f>IF(AND(Eingabe!$B$31&gt;3,$M746&lt;=E$55),E$56,Q746)</f>
        <v>0</v>
      </c>
      <c r="S746" s="35">
        <f>IF(AND(Eingabe!$B$31&gt;4,$M746&lt;=F$55),F$56,R746)</f>
        <v>0</v>
      </c>
      <c r="T746" s="35">
        <f>IF(AND(Eingabe!$B$31&gt;5,$M746&lt;=G$55),G$56,S746)</f>
        <v>0</v>
      </c>
    </row>
    <row r="747" spans="11:20" x14ac:dyDescent="0.25">
      <c r="K747" s="62">
        <v>7380</v>
      </c>
      <c r="L747" s="35">
        <f t="shared" si="56"/>
        <v>7380</v>
      </c>
      <c r="M747" s="64">
        <f t="shared" si="57"/>
        <v>0.84246575342465757</v>
      </c>
      <c r="N747" s="64">
        <f t="shared" si="58"/>
        <v>5.9486347648409876E-2</v>
      </c>
      <c r="O747" s="35">
        <f t="shared" si="55"/>
        <v>0</v>
      </c>
      <c r="P747" s="35">
        <f>IF(AND(Eingabe!$B$31&gt;1,$M747&lt;=C$55),C$56,O747)</f>
        <v>0</v>
      </c>
      <c r="Q747" s="35">
        <f>IF(AND(Eingabe!$B$31&gt;2,$M747&lt;=D$55),D$56,P747)</f>
        <v>0</v>
      </c>
      <c r="R747" s="35">
        <f>IF(AND(Eingabe!$B$31&gt;3,$M747&lt;=E$55),E$56,Q747)</f>
        <v>0</v>
      </c>
      <c r="S747" s="35">
        <f>IF(AND(Eingabe!$B$31&gt;4,$M747&lt;=F$55),F$56,R747)</f>
        <v>0</v>
      </c>
      <c r="T747" s="35">
        <f>IF(AND(Eingabe!$B$31&gt;5,$M747&lt;=G$55),G$56,S747)</f>
        <v>0</v>
      </c>
    </row>
    <row r="748" spans="11:20" x14ac:dyDescent="0.25">
      <c r="K748" s="62">
        <v>7390</v>
      </c>
      <c r="L748" s="35">
        <f t="shared" si="56"/>
        <v>7390</v>
      </c>
      <c r="M748" s="64">
        <f t="shared" si="57"/>
        <v>0.84360730593607303</v>
      </c>
      <c r="N748" s="64">
        <f t="shared" si="58"/>
        <v>5.9282558196900648E-2</v>
      </c>
      <c r="O748" s="35">
        <f t="shared" si="55"/>
        <v>0</v>
      </c>
      <c r="P748" s="35">
        <f>IF(AND(Eingabe!$B$31&gt;1,$M748&lt;=C$55),C$56,O748)</f>
        <v>0</v>
      </c>
      <c r="Q748" s="35">
        <f>IF(AND(Eingabe!$B$31&gt;2,$M748&lt;=D$55),D$56,P748)</f>
        <v>0</v>
      </c>
      <c r="R748" s="35">
        <f>IF(AND(Eingabe!$B$31&gt;3,$M748&lt;=E$55),E$56,Q748)</f>
        <v>0</v>
      </c>
      <c r="S748" s="35">
        <f>IF(AND(Eingabe!$B$31&gt;4,$M748&lt;=F$55),F$56,R748)</f>
        <v>0</v>
      </c>
      <c r="T748" s="35">
        <f>IF(AND(Eingabe!$B$31&gt;5,$M748&lt;=G$55),G$56,S748)</f>
        <v>0</v>
      </c>
    </row>
    <row r="749" spans="11:20" x14ac:dyDescent="0.25">
      <c r="K749" s="62">
        <v>7400</v>
      </c>
      <c r="L749" s="35">
        <f t="shared" si="56"/>
        <v>7400</v>
      </c>
      <c r="M749" s="64">
        <f t="shared" si="57"/>
        <v>0.84474885844748859</v>
      </c>
      <c r="N749" s="64">
        <f t="shared" si="58"/>
        <v>5.9079000255487069E-2</v>
      </c>
      <c r="O749" s="35">
        <f t="shared" si="55"/>
        <v>0</v>
      </c>
      <c r="P749" s="35">
        <f>IF(AND(Eingabe!$B$31&gt;1,$M749&lt;=C$55),C$56,O749)</f>
        <v>0</v>
      </c>
      <c r="Q749" s="35">
        <f>IF(AND(Eingabe!$B$31&gt;2,$M749&lt;=D$55),D$56,P749)</f>
        <v>0</v>
      </c>
      <c r="R749" s="35">
        <f>IF(AND(Eingabe!$B$31&gt;3,$M749&lt;=E$55),E$56,Q749)</f>
        <v>0</v>
      </c>
      <c r="S749" s="35">
        <f>IF(AND(Eingabe!$B$31&gt;4,$M749&lt;=F$55),F$56,R749)</f>
        <v>0</v>
      </c>
      <c r="T749" s="35">
        <f>IF(AND(Eingabe!$B$31&gt;5,$M749&lt;=G$55),G$56,S749)</f>
        <v>0</v>
      </c>
    </row>
    <row r="750" spans="11:20" x14ac:dyDescent="0.25">
      <c r="K750" s="62">
        <v>7410</v>
      </c>
      <c r="L750" s="35">
        <f t="shared" si="56"/>
        <v>7410</v>
      </c>
      <c r="M750" s="64">
        <f t="shared" si="57"/>
        <v>0.84589041095890416</v>
      </c>
      <c r="N750" s="64">
        <f t="shared" si="58"/>
        <v>5.8875673248848792E-2</v>
      </c>
      <c r="O750" s="35">
        <f t="shared" si="55"/>
        <v>0</v>
      </c>
      <c r="P750" s="35">
        <f>IF(AND(Eingabe!$B$31&gt;1,$M750&lt;=C$55),C$56,O750)</f>
        <v>0</v>
      </c>
      <c r="Q750" s="35">
        <f>IF(AND(Eingabe!$B$31&gt;2,$M750&lt;=D$55),D$56,P750)</f>
        <v>0</v>
      </c>
      <c r="R750" s="35">
        <f>IF(AND(Eingabe!$B$31&gt;3,$M750&lt;=E$55),E$56,Q750)</f>
        <v>0</v>
      </c>
      <c r="S750" s="35">
        <f>IF(AND(Eingabe!$B$31&gt;4,$M750&lt;=F$55),F$56,R750)</f>
        <v>0</v>
      </c>
      <c r="T750" s="35">
        <f>IF(AND(Eingabe!$B$31&gt;5,$M750&lt;=G$55),G$56,S750)</f>
        <v>0</v>
      </c>
    </row>
    <row r="751" spans="11:20" x14ac:dyDescent="0.25">
      <c r="K751" s="62">
        <v>7420</v>
      </c>
      <c r="L751" s="35">
        <f t="shared" si="56"/>
        <v>7420</v>
      </c>
      <c r="M751" s="64">
        <f t="shared" si="57"/>
        <v>0.84703196347031962</v>
      </c>
      <c r="N751" s="64">
        <f t="shared" si="58"/>
        <v>5.8672576603869153E-2</v>
      </c>
      <c r="O751" s="35">
        <f t="shared" si="55"/>
        <v>0</v>
      </c>
      <c r="P751" s="35">
        <f>IF(AND(Eingabe!$B$31&gt;1,$M751&lt;=C$55),C$56,O751)</f>
        <v>0</v>
      </c>
      <c r="Q751" s="35">
        <f>IF(AND(Eingabe!$B$31&gt;2,$M751&lt;=D$55),D$56,P751)</f>
        <v>0</v>
      </c>
      <c r="R751" s="35">
        <f>IF(AND(Eingabe!$B$31&gt;3,$M751&lt;=E$55),E$56,Q751)</f>
        <v>0</v>
      </c>
      <c r="S751" s="35">
        <f>IF(AND(Eingabe!$B$31&gt;4,$M751&lt;=F$55),F$56,R751)</f>
        <v>0</v>
      </c>
      <c r="T751" s="35">
        <f>IF(AND(Eingabe!$B$31&gt;5,$M751&lt;=G$55),G$56,S751)</f>
        <v>0</v>
      </c>
    </row>
    <row r="752" spans="11:20" x14ac:dyDescent="0.25">
      <c r="K752" s="62">
        <v>7430</v>
      </c>
      <c r="L752" s="35">
        <f t="shared" si="56"/>
        <v>7430</v>
      </c>
      <c r="M752" s="64">
        <f t="shared" si="57"/>
        <v>0.84817351598173518</v>
      </c>
      <c r="N752" s="64">
        <f t="shared" si="58"/>
        <v>5.8469709749623733E-2</v>
      </c>
      <c r="O752" s="35">
        <f t="shared" si="55"/>
        <v>0</v>
      </c>
      <c r="P752" s="35">
        <f>IF(AND(Eingabe!$B$31&gt;1,$M752&lt;=C$55),C$56,O752)</f>
        <v>0</v>
      </c>
      <c r="Q752" s="35">
        <f>IF(AND(Eingabe!$B$31&gt;2,$M752&lt;=D$55),D$56,P752)</f>
        <v>0</v>
      </c>
      <c r="R752" s="35">
        <f>IF(AND(Eingabe!$B$31&gt;3,$M752&lt;=E$55),E$56,Q752)</f>
        <v>0</v>
      </c>
      <c r="S752" s="35">
        <f>IF(AND(Eingabe!$B$31&gt;4,$M752&lt;=F$55),F$56,R752)</f>
        <v>0</v>
      </c>
      <c r="T752" s="35">
        <f>IF(AND(Eingabe!$B$31&gt;5,$M752&lt;=G$55),G$56,S752)</f>
        <v>0</v>
      </c>
    </row>
    <row r="753" spans="11:20" x14ac:dyDescent="0.25">
      <c r="K753" s="62">
        <v>7440</v>
      </c>
      <c r="L753" s="35">
        <f t="shared" si="56"/>
        <v>7440</v>
      </c>
      <c r="M753" s="64">
        <f t="shared" si="57"/>
        <v>0.84931506849315064</v>
      </c>
      <c r="N753" s="64">
        <f t="shared" si="58"/>
        <v>5.8267072117369034E-2</v>
      </c>
      <c r="O753" s="35">
        <f t="shared" si="55"/>
        <v>0</v>
      </c>
      <c r="P753" s="35">
        <f>IF(AND(Eingabe!$B$31&gt;1,$M753&lt;=C$55),C$56,O753)</f>
        <v>0</v>
      </c>
      <c r="Q753" s="35">
        <f>IF(AND(Eingabe!$B$31&gt;2,$M753&lt;=D$55),D$56,P753)</f>
        <v>0</v>
      </c>
      <c r="R753" s="35">
        <f>IF(AND(Eingabe!$B$31&gt;3,$M753&lt;=E$55),E$56,Q753)</f>
        <v>0</v>
      </c>
      <c r="S753" s="35">
        <f>IF(AND(Eingabe!$B$31&gt;4,$M753&lt;=F$55),F$56,R753)</f>
        <v>0</v>
      </c>
      <c r="T753" s="35">
        <f>IF(AND(Eingabe!$B$31&gt;5,$M753&lt;=G$55),G$56,S753)</f>
        <v>0</v>
      </c>
    </row>
    <row r="754" spans="11:20" x14ac:dyDescent="0.25">
      <c r="K754" s="62">
        <v>7450</v>
      </c>
      <c r="L754" s="35">
        <f t="shared" si="56"/>
        <v>7450</v>
      </c>
      <c r="M754" s="64">
        <f t="shared" si="57"/>
        <v>0.8504566210045662</v>
      </c>
      <c r="N754" s="64">
        <f t="shared" si="58"/>
        <v>5.8064663140531714E-2</v>
      </c>
      <c r="O754" s="35">
        <f t="shared" si="55"/>
        <v>0</v>
      </c>
      <c r="P754" s="35">
        <f>IF(AND(Eingabe!$B$31&gt;1,$M754&lt;=C$55),C$56,O754)</f>
        <v>0</v>
      </c>
      <c r="Q754" s="35">
        <f>IF(AND(Eingabe!$B$31&gt;2,$M754&lt;=D$55),D$56,P754)</f>
        <v>0</v>
      </c>
      <c r="R754" s="35">
        <f>IF(AND(Eingabe!$B$31&gt;3,$M754&lt;=E$55),E$56,Q754)</f>
        <v>0</v>
      </c>
      <c r="S754" s="35">
        <f>IF(AND(Eingabe!$B$31&gt;4,$M754&lt;=F$55),F$56,R754)</f>
        <v>0</v>
      </c>
      <c r="T754" s="35">
        <f>IF(AND(Eingabe!$B$31&gt;5,$M754&lt;=G$55),G$56,S754)</f>
        <v>0</v>
      </c>
    </row>
    <row r="755" spans="11:20" x14ac:dyDescent="0.25">
      <c r="K755" s="62">
        <v>7460</v>
      </c>
      <c r="L755" s="35">
        <f t="shared" si="56"/>
        <v>7460</v>
      </c>
      <c r="M755" s="64">
        <f t="shared" si="57"/>
        <v>0.85159817351598177</v>
      </c>
      <c r="N755" s="64">
        <f t="shared" si="58"/>
        <v>5.786248225469659E-2</v>
      </c>
      <c r="O755" s="35">
        <f t="shared" si="55"/>
        <v>0</v>
      </c>
      <c r="P755" s="35">
        <f>IF(AND(Eingabe!$B$31&gt;1,$M755&lt;=C$55),C$56,O755)</f>
        <v>0</v>
      </c>
      <c r="Q755" s="35">
        <f>IF(AND(Eingabe!$B$31&gt;2,$M755&lt;=D$55),D$56,P755)</f>
        <v>0</v>
      </c>
      <c r="R755" s="35">
        <f>IF(AND(Eingabe!$B$31&gt;3,$M755&lt;=E$55),E$56,Q755)</f>
        <v>0</v>
      </c>
      <c r="S755" s="35">
        <f>IF(AND(Eingabe!$B$31&gt;4,$M755&lt;=F$55),F$56,R755)</f>
        <v>0</v>
      </c>
      <c r="T755" s="35">
        <f>IF(AND(Eingabe!$B$31&gt;5,$M755&lt;=G$55),G$56,S755)</f>
        <v>0</v>
      </c>
    </row>
    <row r="756" spans="11:20" x14ac:dyDescent="0.25">
      <c r="K756" s="62">
        <v>7470</v>
      </c>
      <c r="L756" s="35">
        <f t="shared" si="56"/>
        <v>7470</v>
      </c>
      <c r="M756" s="64">
        <f t="shared" si="57"/>
        <v>0.85273972602739723</v>
      </c>
      <c r="N756" s="64">
        <f t="shared" si="58"/>
        <v>5.7660528897596652E-2</v>
      </c>
      <c r="O756" s="35">
        <f t="shared" si="55"/>
        <v>0</v>
      </c>
      <c r="P756" s="35">
        <f>IF(AND(Eingabe!$B$31&gt;1,$M756&lt;=C$55),C$56,O756)</f>
        <v>0</v>
      </c>
      <c r="Q756" s="35">
        <f>IF(AND(Eingabe!$B$31&gt;2,$M756&lt;=D$55),D$56,P756)</f>
        <v>0</v>
      </c>
      <c r="R756" s="35">
        <f>IF(AND(Eingabe!$B$31&gt;3,$M756&lt;=E$55),E$56,Q756)</f>
        <v>0</v>
      </c>
      <c r="S756" s="35">
        <f>IF(AND(Eingabe!$B$31&gt;4,$M756&lt;=F$55),F$56,R756)</f>
        <v>0</v>
      </c>
      <c r="T756" s="35">
        <f>IF(AND(Eingabe!$B$31&gt;5,$M756&lt;=G$55),G$56,S756)</f>
        <v>0</v>
      </c>
    </row>
    <row r="757" spans="11:20" x14ac:dyDescent="0.25">
      <c r="K757" s="62">
        <v>7480</v>
      </c>
      <c r="L757" s="35">
        <f t="shared" si="56"/>
        <v>7480</v>
      </c>
      <c r="M757" s="64">
        <f t="shared" si="57"/>
        <v>0.85388127853881279</v>
      </c>
      <c r="N757" s="64">
        <f t="shared" si="58"/>
        <v>5.7458802509100626E-2</v>
      </c>
      <c r="O757" s="35">
        <f t="shared" si="55"/>
        <v>0</v>
      </c>
      <c r="P757" s="35">
        <f>IF(AND(Eingabe!$B$31&gt;1,$M757&lt;=C$55),C$56,O757)</f>
        <v>0</v>
      </c>
      <c r="Q757" s="35">
        <f>IF(AND(Eingabe!$B$31&gt;2,$M757&lt;=D$55),D$56,P757)</f>
        <v>0</v>
      </c>
      <c r="R757" s="35">
        <f>IF(AND(Eingabe!$B$31&gt;3,$M757&lt;=E$55),E$56,Q757)</f>
        <v>0</v>
      </c>
      <c r="S757" s="35">
        <f>IF(AND(Eingabe!$B$31&gt;4,$M757&lt;=F$55),F$56,R757)</f>
        <v>0</v>
      </c>
      <c r="T757" s="35">
        <f>IF(AND(Eingabe!$B$31&gt;5,$M757&lt;=G$55),G$56,S757)</f>
        <v>0</v>
      </c>
    </row>
    <row r="758" spans="11:20" x14ac:dyDescent="0.25">
      <c r="K758" s="62">
        <v>7490</v>
      </c>
      <c r="L758" s="35">
        <f t="shared" si="56"/>
        <v>7490</v>
      </c>
      <c r="M758" s="64">
        <f t="shared" si="57"/>
        <v>0.85502283105022836</v>
      </c>
      <c r="N758" s="64">
        <f t="shared" si="58"/>
        <v>5.7257302531203313E-2</v>
      </c>
      <c r="O758" s="35">
        <f t="shared" si="55"/>
        <v>0</v>
      </c>
      <c r="P758" s="35">
        <f>IF(AND(Eingabe!$B$31&gt;1,$M758&lt;=C$55),C$56,O758)</f>
        <v>0</v>
      </c>
      <c r="Q758" s="35">
        <f>IF(AND(Eingabe!$B$31&gt;2,$M758&lt;=D$55),D$56,P758)</f>
        <v>0</v>
      </c>
      <c r="R758" s="35">
        <f>IF(AND(Eingabe!$B$31&gt;3,$M758&lt;=E$55),E$56,Q758)</f>
        <v>0</v>
      </c>
      <c r="S758" s="35">
        <f>IF(AND(Eingabe!$B$31&gt;4,$M758&lt;=F$55),F$56,R758)</f>
        <v>0</v>
      </c>
      <c r="T758" s="35">
        <f>IF(AND(Eingabe!$B$31&gt;5,$M758&lt;=G$55),G$56,S758)</f>
        <v>0</v>
      </c>
    </row>
    <row r="759" spans="11:20" x14ac:dyDescent="0.25">
      <c r="K759" s="62">
        <v>7500</v>
      </c>
      <c r="L759" s="35">
        <f t="shared" si="56"/>
        <v>7500</v>
      </c>
      <c r="M759" s="64">
        <f t="shared" si="57"/>
        <v>0.85616438356164382</v>
      </c>
      <c r="N759" s="64">
        <f t="shared" si="58"/>
        <v>5.7056028408013604E-2</v>
      </c>
      <c r="O759" s="35">
        <f t="shared" si="55"/>
        <v>0</v>
      </c>
      <c r="P759" s="35">
        <f>IF(AND(Eingabe!$B$31&gt;1,$M759&lt;=C$55),C$56,O759)</f>
        <v>0</v>
      </c>
      <c r="Q759" s="35">
        <f>IF(AND(Eingabe!$B$31&gt;2,$M759&lt;=D$55),D$56,P759)</f>
        <v>0</v>
      </c>
      <c r="R759" s="35">
        <f>IF(AND(Eingabe!$B$31&gt;3,$M759&lt;=E$55),E$56,Q759)</f>
        <v>0</v>
      </c>
      <c r="S759" s="35">
        <f>IF(AND(Eingabe!$B$31&gt;4,$M759&lt;=F$55),F$56,R759)</f>
        <v>0</v>
      </c>
      <c r="T759" s="35">
        <f>IF(AND(Eingabe!$B$31&gt;5,$M759&lt;=G$55),G$56,S759)</f>
        <v>0</v>
      </c>
    </row>
    <row r="760" spans="11:20" x14ac:dyDescent="0.25">
      <c r="K760" s="62">
        <v>7510</v>
      </c>
      <c r="L760" s="35">
        <f t="shared" si="56"/>
        <v>7510</v>
      </c>
      <c r="M760" s="64">
        <f t="shared" si="57"/>
        <v>0.85730593607305938</v>
      </c>
      <c r="N760" s="64">
        <f t="shared" si="58"/>
        <v>5.6854979585744481E-2</v>
      </c>
      <c r="O760" s="35">
        <f t="shared" si="55"/>
        <v>0</v>
      </c>
      <c r="P760" s="35">
        <f>IF(AND(Eingabe!$B$31&gt;1,$M760&lt;=C$55),C$56,O760)</f>
        <v>0</v>
      </c>
      <c r="Q760" s="35">
        <f>IF(AND(Eingabe!$B$31&gt;2,$M760&lt;=D$55),D$56,P760)</f>
        <v>0</v>
      </c>
      <c r="R760" s="35">
        <f>IF(AND(Eingabe!$B$31&gt;3,$M760&lt;=E$55),E$56,Q760)</f>
        <v>0</v>
      </c>
      <c r="S760" s="35">
        <f>IF(AND(Eingabe!$B$31&gt;4,$M760&lt;=F$55),F$56,R760)</f>
        <v>0</v>
      </c>
      <c r="T760" s="35">
        <f>IF(AND(Eingabe!$B$31&gt;5,$M760&lt;=G$55),G$56,S760)</f>
        <v>0</v>
      </c>
    </row>
    <row r="761" spans="11:20" x14ac:dyDescent="0.25">
      <c r="K761" s="62">
        <v>7520</v>
      </c>
      <c r="L761" s="35">
        <f t="shared" si="56"/>
        <v>7520</v>
      </c>
      <c r="M761" s="64">
        <f t="shared" si="57"/>
        <v>0.85844748858447484</v>
      </c>
      <c r="N761" s="64">
        <f t="shared" si="58"/>
        <v>5.6654155512702364E-2</v>
      </c>
      <c r="O761" s="35">
        <f t="shared" si="55"/>
        <v>0</v>
      </c>
      <c r="P761" s="35">
        <f>IF(AND(Eingabe!$B$31&gt;1,$M761&lt;=C$55),C$56,O761)</f>
        <v>0</v>
      </c>
      <c r="Q761" s="35">
        <f>IF(AND(Eingabe!$B$31&gt;2,$M761&lt;=D$55),D$56,P761)</f>
        <v>0</v>
      </c>
      <c r="R761" s="35">
        <f>IF(AND(Eingabe!$B$31&gt;3,$M761&lt;=E$55),E$56,Q761)</f>
        <v>0</v>
      </c>
      <c r="S761" s="35">
        <f>IF(AND(Eingabe!$B$31&gt;4,$M761&lt;=F$55),F$56,R761)</f>
        <v>0</v>
      </c>
      <c r="T761" s="35">
        <f>IF(AND(Eingabe!$B$31&gt;5,$M761&lt;=G$55),G$56,S761)</f>
        <v>0</v>
      </c>
    </row>
    <row r="762" spans="11:20" x14ac:dyDescent="0.25">
      <c r="K762" s="62">
        <v>7530</v>
      </c>
      <c r="L762" s="35">
        <f t="shared" si="56"/>
        <v>7530</v>
      </c>
      <c r="M762" s="64">
        <f t="shared" si="57"/>
        <v>0.8595890410958904</v>
      </c>
      <c r="N762" s="64">
        <f t="shared" si="58"/>
        <v>5.6453555639275121E-2</v>
      </c>
      <c r="O762" s="35">
        <f t="shared" si="55"/>
        <v>0</v>
      </c>
      <c r="P762" s="35">
        <f>IF(AND(Eingabe!$B$31&gt;1,$M762&lt;=C$55),C$56,O762)</f>
        <v>0</v>
      </c>
      <c r="Q762" s="35">
        <f>IF(AND(Eingabe!$B$31&gt;2,$M762&lt;=D$55),D$56,P762)</f>
        <v>0</v>
      </c>
      <c r="R762" s="35">
        <f>IF(AND(Eingabe!$B$31&gt;3,$M762&lt;=E$55),E$56,Q762)</f>
        <v>0</v>
      </c>
      <c r="S762" s="35">
        <f>IF(AND(Eingabe!$B$31&gt;4,$M762&lt;=F$55),F$56,R762)</f>
        <v>0</v>
      </c>
      <c r="T762" s="35">
        <f>IF(AND(Eingabe!$B$31&gt;5,$M762&lt;=G$55),G$56,S762)</f>
        <v>0</v>
      </c>
    </row>
    <row r="763" spans="11:20" x14ac:dyDescent="0.25">
      <c r="K763" s="62">
        <v>7540</v>
      </c>
      <c r="L763" s="35">
        <f t="shared" si="56"/>
        <v>7540</v>
      </c>
      <c r="M763" s="64">
        <f t="shared" si="57"/>
        <v>0.86073059360730597</v>
      </c>
      <c r="N763" s="64">
        <f t="shared" si="58"/>
        <v>5.6253179417923072E-2</v>
      </c>
      <c r="O763" s="35">
        <f t="shared" si="55"/>
        <v>0</v>
      </c>
      <c r="P763" s="35">
        <f>IF(AND(Eingabe!$B$31&gt;1,$M763&lt;=C$55),C$56,O763)</f>
        <v>0</v>
      </c>
      <c r="Q763" s="35">
        <f>IF(AND(Eingabe!$B$31&gt;2,$M763&lt;=D$55),D$56,P763)</f>
        <v>0</v>
      </c>
      <c r="R763" s="35">
        <f>IF(AND(Eingabe!$B$31&gt;3,$M763&lt;=E$55),E$56,Q763)</f>
        <v>0</v>
      </c>
      <c r="S763" s="35">
        <f>IF(AND(Eingabe!$B$31&gt;4,$M763&lt;=F$55),F$56,R763)</f>
        <v>0</v>
      </c>
      <c r="T763" s="35">
        <f>IF(AND(Eingabe!$B$31&gt;5,$M763&lt;=G$55),G$56,S763)</f>
        <v>0</v>
      </c>
    </row>
    <row r="764" spans="11:20" x14ac:dyDescent="0.25">
      <c r="K764" s="62">
        <v>7550</v>
      </c>
      <c r="L764" s="35">
        <f t="shared" si="56"/>
        <v>7550</v>
      </c>
      <c r="M764" s="64">
        <f t="shared" si="57"/>
        <v>0.86187214611872143</v>
      </c>
      <c r="N764" s="64">
        <f t="shared" si="58"/>
        <v>5.6053026303167663E-2</v>
      </c>
      <c r="O764" s="35">
        <f t="shared" si="55"/>
        <v>0</v>
      </c>
      <c r="P764" s="35">
        <f>IF(AND(Eingabe!$B$31&gt;1,$M764&lt;=C$55),C$56,O764)</f>
        <v>0</v>
      </c>
      <c r="Q764" s="35">
        <f>IF(AND(Eingabe!$B$31&gt;2,$M764&lt;=D$55),D$56,P764)</f>
        <v>0</v>
      </c>
      <c r="R764" s="35">
        <f>IF(AND(Eingabe!$B$31&gt;3,$M764&lt;=E$55),E$56,Q764)</f>
        <v>0</v>
      </c>
      <c r="S764" s="35">
        <f>IF(AND(Eingabe!$B$31&gt;4,$M764&lt;=F$55),F$56,R764)</f>
        <v>0</v>
      </c>
      <c r="T764" s="35">
        <f>IF(AND(Eingabe!$B$31&gt;5,$M764&lt;=G$55),G$56,S764)</f>
        <v>0</v>
      </c>
    </row>
    <row r="765" spans="11:20" x14ac:dyDescent="0.25">
      <c r="K765" s="62">
        <v>7560</v>
      </c>
      <c r="L765" s="35">
        <f t="shared" si="56"/>
        <v>7560</v>
      </c>
      <c r="M765" s="64">
        <f t="shared" si="57"/>
        <v>0.86301369863013699</v>
      </c>
      <c r="N765" s="64">
        <f t="shared" si="58"/>
        <v>5.5853095751580817E-2</v>
      </c>
      <c r="O765" s="35">
        <f t="shared" si="55"/>
        <v>0</v>
      </c>
      <c r="P765" s="35">
        <f>IF(AND(Eingabe!$B$31&gt;1,$M765&lt;=C$55),C$56,O765)</f>
        <v>0</v>
      </c>
      <c r="Q765" s="35">
        <f>IF(AND(Eingabe!$B$31&gt;2,$M765&lt;=D$55),D$56,P765)</f>
        <v>0</v>
      </c>
      <c r="R765" s="35">
        <f>IF(AND(Eingabe!$B$31&gt;3,$M765&lt;=E$55),E$56,Q765)</f>
        <v>0</v>
      </c>
      <c r="S765" s="35">
        <f>IF(AND(Eingabe!$B$31&gt;4,$M765&lt;=F$55),F$56,R765)</f>
        <v>0</v>
      </c>
      <c r="T765" s="35">
        <f>IF(AND(Eingabe!$B$31&gt;5,$M765&lt;=G$55),G$56,S765)</f>
        <v>0</v>
      </c>
    </row>
    <row r="766" spans="11:20" x14ac:dyDescent="0.25">
      <c r="K766" s="62">
        <v>7570</v>
      </c>
      <c r="L766" s="35">
        <f t="shared" si="56"/>
        <v>7570</v>
      </c>
      <c r="M766" s="64">
        <f t="shared" si="57"/>
        <v>0.86415525114155256</v>
      </c>
      <c r="N766" s="64">
        <f t="shared" si="58"/>
        <v>5.565338722177493E-2</v>
      </c>
      <c r="O766" s="35">
        <f t="shared" si="55"/>
        <v>0</v>
      </c>
      <c r="P766" s="35">
        <f>IF(AND(Eingabe!$B$31&gt;1,$M766&lt;=C$55),C$56,O766)</f>
        <v>0</v>
      </c>
      <c r="Q766" s="35">
        <f>IF(AND(Eingabe!$B$31&gt;2,$M766&lt;=D$55),D$56,P766)</f>
        <v>0</v>
      </c>
      <c r="R766" s="35">
        <f>IF(AND(Eingabe!$B$31&gt;3,$M766&lt;=E$55),E$56,Q766)</f>
        <v>0</v>
      </c>
      <c r="S766" s="35">
        <f>IF(AND(Eingabe!$B$31&gt;4,$M766&lt;=F$55),F$56,R766)</f>
        <v>0</v>
      </c>
      <c r="T766" s="35">
        <f>IF(AND(Eingabe!$B$31&gt;5,$M766&lt;=G$55),G$56,S766)</f>
        <v>0</v>
      </c>
    </row>
    <row r="767" spans="11:20" x14ac:dyDescent="0.25">
      <c r="K767" s="62">
        <v>7580</v>
      </c>
      <c r="L767" s="35">
        <f t="shared" si="56"/>
        <v>7580</v>
      </c>
      <c r="M767" s="64">
        <f t="shared" si="57"/>
        <v>0.86529680365296802</v>
      </c>
      <c r="N767" s="64">
        <f t="shared" si="58"/>
        <v>5.5453900174392445E-2</v>
      </c>
      <c r="O767" s="35">
        <f t="shared" si="55"/>
        <v>0</v>
      </c>
      <c r="P767" s="35">
        <f>IF(AND(Eingabe!$B$31&gt;1,$M767&lt;=C$55),C$56,O767)</f>
        <v>0</v>
      </c>
      <c r="Q767" s="35">
        <f>IF(AND(Eingabe!$B$31&gt;2,$M767&lt;=D$55),D$56,P767)</f>
        <v>0</v>
      </c>
      <c r="R767" s="35">
        <f>IF(AND(Eingabe!$B$31&gt;3,$M767&lt;=E$55),E$56,Q767)</f>
        <v>0</v>
      </c>
      <c r="S767" s="35">
        <f>IF(AND(Eingabe!$B$31&gt;4,$M767&lt;=F$55),F$56,R767)</f>
        <v>0</v>
      </c>
      <c r="T767" s="35">
        <f>IF(AND(Eingabe!$B$31&gt;5,$M767&lt;=G$55),G$56,S767)</f>
        <v>0</v>
      </c>
    </row>
    <row r="768" spans="11:20" x14ac:dyDescent="0.25">
      <c r="K768" s="62">
        <v>7590</v>
      </c>
      <c r="L768" s="35">
        <f t="shared" si="56"/>
        <v>7590</v>
      </c>
      <c r="M768" s="64">
        <f t="shared" si="57"/>
        <v>0.86643835616438358</v>
      </c>
      <c r="N768" s="64">
        <f t="shared" si="58"/>
        <v>5.5254634072095188E-2</v>
      </c>
      <c r="O768" s="35">
        <f t="shared" si="55"/>
        <v>0</v>
      </c>
      <c r="P768" s="35">
        <f>IF(AND(Eingabe!$B$31&gt;1,$M768&lt;=C$55),C$56,O768)</f>
        <v>0</v>
      </c>
      <c r="Q768" s="35">
        <f>IF(AND(Eingabe!$B$31&gt;2,$M768&lt;=D$55),D$56,P768)</f>
        <v>0</v>
      </c>
      <c r="R768" s="35">
        <f>IF(AND(Eingabe!$B$31&gt;3,$M768&lt;=E$55),E$56,Q768)</f>
        <v>0</v>
      </c>
      <c r="S768" s="35">
        <f>IF(AND(Eingabe!$B$31&gt;4,$M768&lt;=F$55),F$56,R768)</f>
        <v>0</v>
      </c>
      <c r="T768" s="35">
        <f>IF(AND(Eingabe!$B$31&gt;5,$M768&lt;=G$55),G$56,S768)</f>
        <v>0</v>
      </c>
    </row>
    <row r="769" spans="11:20" x14ac:dyDescent="0.25">
      <c r="K769" s="62">
        <v>7600</v>
      </c>
      <c r="L769" s="35">
        <f t="shared" si="56"/>
        <v>7600</v>
      </c>
      <c r="M769" s="64">
        <f t="shared" si="57"/>
        <v>0.86757990867579904</v>
      </c>
      <c r="N769" s="64">
        <f t="shared" si="58"/>
        <v>5.5055588379554932E-2</v>
      </c>
      <c r="O769" s="35">
        <f t="shared" si="55"/>
        <v>0</v>
      </c>
      <c r="P769" s="35">
        <f>IF(AND(Eingabe!$B$31&gt;1,$M769&lt;=C$55),C$56,O769)</f>
        <v>0</v>
      </c>
      <c r="Q769" s="35">
        <f>IF(AND(Eingabe!$B$31&gt;2,$M769&lt;=D$55),D$56,P769)</f>
        <v>0</v>
      </c>
      <c r="R769" s="35">
        <f>IF(AND(Eingabe!$B$31&gt;3,$M769&lt;=E$55),E$56,Q769)</f>
        <v>0</v>
      </c>
      <c r="S769" s="35">
        <f>IF(AND(Eingabe!$B$31&gt;4,$M769&lt;=F$55),F$56,R769)</f>
        <v>0</v>
      </c>
      <c r="T769" s="35">
        <f>IF(AND(Eingabe!$B$31&gt;5,$M769&lt;=G$55),G$56,S769)</f>
        <v>0</v>
      </c>
    </row>
    <row r="770" spans="11:20" x14ac:dyDescent="0.25">
      <c r="K770" s="62">
        <v>7610</v>
      </c>
      <c r="L770" s="35">
        <f t="shared" si="56"/>
        <v>7610</v>
      </c>
      <c r="M770" s="64">
        <f t="shared" si="57"/>
        <v>0.86872146118721461</v>
      </c>
      <c r="N770" s="64">
        <f t="shared" si="58"/>
        <v>5.4856762563442518E-2</v>
      </c>
      <c r="O770" s="35">
        <f t="shared" si="55"/>
        <v>0</v>
      </c>
      <c r="P770" s="35">
        <f>IF(AND(Eingabe!$B$31&gt;1,$M770&lt;=C$55),C$56,O770)</f>
        <v>0</v>
      </c>
      <c r="Q770" s="35">
        <f>IF(AND(Eingabe!$B$31&gt;2,$M770&lt;=D$55),D$56,P770)</f>
        <v>0</v>
      </c>
      <c r="R770" s="35">
        <f>IF(AND(Eingabe!$B$31&gt;3,$M770&lt;=E$55),E$56,Q770)</f>
        <v>0</v>
      </c>
      <c r="S770" s="35">
        <f>IF(AND(Eingabe!$B$31&gt;4,$M770&lt;=F$55),F$56,R770)</f>
        <v>0</v>
      </c>
      <c r="T770" s="35">
        <f>IF(AND(Eingabe!$B$31&gt;5,$M770&lt;=G$55),G$56,S770)</f>
        <v>0</v>
      </c>
    </row>
    <row r="771" spans="11:20" x14ac:dyDescent="0.25">
      <c r="K771" s="62">
        <v>7620</v>
      </c>
      <c r="L771" s="35">
        <f t="shared" si="56"/>
        <v>7620</v>
      </c>
      <c r="M771" s="64">
        <f t="shared" si="57"/>
        <v>0.86986301369863017</v>
      </c>
      <c r="N771" s="64">
        <f t="shared" si="58"/>
        <v>5.4658156092417753E-2</v>
      </c>
      <c r="O771" s="35">
        <f t="shared" si="55"/>
        <v>0</v>
      </c>
      <c r="P771" s="35">
        <f>IF(AND(Eingabe!$B$31&gt;1,$M771&lt;=C$55),C$56,O771)</f>
        <v>0</v>
      </c>
      <c r="Q771" s="35">
        <f>IF(AND(Eingabe!$B$31&gt;2,$M771&lt;=D$55),D$56,P771)</f>
        <v>0</v>
      </c>
      <c r="R771" s="35">
        <f>IF(AND(Eingabe!$B$31&gt;3,$M771&lt;=E$55),E$56,Q771)</f>
        <v>0</v>
      </c>
      <c r="S771" s="35">
        <f>IF(AND(Eingabe!$B$31&gt;4,$M771&lt;=F$55),F$56,R771)</f>
        <v>0</v>
      </c>
      <c r="T771" s="35">
        <f>IF(AND(Eingabe!$B$31&gt;5,$M771&lt;=G$55),G$56,S771)</f>
        <v>0</v>
      </c>
    </row>
    <row r="772" spans="11:20" x14ac:dyDescent="0.25">
      <c r="K772" s="62">
        <v>7630</v>
      </c>
      <c r="L772" s="35">
        <f t="shared" si="56"/>
        <v>7630</v>
      </c>
      <c r="M772" s="64">
        <f t="shared" si="57"/>
        <v>0.87100456621004563</v>
      </c>
      <c r="N772" s="64">
        <f t="shared" si="58"/>
        <v>5.4459768437120415E-2</v>
      </c>
      <c r="O772" s="35">
        <f t="shared" si="55"/>
        <v>0</v>
      </c>
      <c r="P772" s="35">
        <f>IF(AND(Eingabe!$B$31&gt;1,$M772&lt;=C$55),C$56,O772)</f>
        <v>0</v>
      </c>
      <c r="Q772" s="35">
        <f>IF(AND(Eingabe!$B$31&gt;2,$M772&lt;=D$55),D$56,P772)</f>
        <v>0</v>
      </c>
      <c r="R772" s="35">
        <f>IF(AND(Eingabe!$B$31&gt;3,$M772&lt;=E$55),E$56,Q772)</f>
        <v>0</v>
      </c>
      <c r="S772" s="35">
        <f>IF(AND(Eingabe!$B$31&gt;4,$M772&lt;=F$55),F$56,R772)</f>
        <v>0</v>
      </c>
      <c r="T772" s="35">
        <f>IF(AND(Eingabe!$B$31&gt;5,$M772&lt;=G$55),G$56,S772)</f>
        <v>0</v>
      </c>
    </row>
    <row r="773" spans="11:20" x14ac:dyDescent="0.25">
      <c r="K773" s="62">
        <v>7640</v>
      </c>
      <c r="L773" s="35">
        <f t="shared" si="56"/>
        <v>7640</v>
      </c>
      <c r="M773" s="64">
        <f t="shared" si="57"/>
        <v>0.87214611872146119</v>
      </c>
      <c r="N773" s="64">
        <f t="shared" si="58"/>
        <v>5.4261599070158706E-2</v>
      </c>
      <c r="O773" s="35">
        <f t="shared" si="55"/>
        <v>0</v>
      </c>
      <c r="P773" s="35">
        <f>IF(AND(Eingabe!$B$31&gt;1,$M773&lt;=C$55),C$56,O773)</f>
        <v>0</v>
      </c>
      <c r="Q773" s="35">
        <f>IF(AND(Eingabe!$B$31&gt;2,$M773&lt;=D$55),D$56,P773)</f>
        <v>0</v>
      </c>
      <c r="R773" s="35">
        <f>IF(AND(Eingabe!$B$31&gt;3,$M773&lt;=E$55),E$56,Q773)</f>
        <v>0</v>
      </c>
      <c r="S773" s="35">
        <f>IF(AND(Eingabe!$B$31&gt;4,$M773&lt;=F$55),F$56,R773)</f>
        <v>0</v>
      </c>
      <c r="T773" s="35">
        <f>IF(AND(Eingabe!$B$31&gt;5,$M773&lt;=G$55),G$56,S773)</f>
        <v>0</v>
      </c>
    </row>
    <row r="774" spans="11:20" x14ac:dyDescent="0.25">
      <c r="K774" s="62">
        <v>7650</v>
      </c>
      <c r="L774" s="35">
        <f t="shared" si="56"/>
        <v>7650</v>
      </c>
      <c r="M774" s="64">
        <f t="shared" si="57"/>
        <v>0.87328767123287676</v>
      </c>
      <c r="N774" s="64">
        <f t="shared" si="58"/>
        <v>5.4063647466101039E-2</v>
      </c>
      <c r="O774" s="35">
        <f t="shared" si="55"/>
        <v>0</v>
      </c>
      <c r="P774" s="35">
        <f>IF(AND(Eingabe!$B$31&gt;1,$M774&lt;=C$55),C$56,O774)</f>
        <v>0</v>
      </c>
      <c r="Q774" s="35">
        <f>IF(AND(Eingabe!$B$31&gt;2,$M774&lt;=D$55),D$56,P774)</f>
        <v>0</v>
      </c>
      <c r="R774" s="35">
        <f>IF(AND(Eingabe!$B$31&gt;3,$M774&lt;=E$55),E$56,Q774)</f>
        <v>0</v>
      </c>
      <c r="S774" s="35">
        <f>IF(AND(Eingabe!$B$31&gt;4,$M774&lt;=F$55),F$56,R774)</f>
        <v>0</v>
      </c>
      <c r="T774" s="35">
        <f>IF(AND(Eingabe!$B$31&gt;5,$M774&lt;=G$55),G$56,S774)</f>
        <v>0</v>
      </c>
    </row>
    <row r="775" spans="11:20" x14ac:dyDescent="0.25">
      <c r="K775" s="62">
        <v>7660</v>
      </c>
      <c r="L775" s="35">
        <f t="shared" si="56"/>
        <v>7660</v>
      </c>
      <c r="M775" s="64">
        <f t="shared" si="57"/>
        <v>0.87442922374429222</v>
      </c>
      <c r="N775" s="64">
        <f t="shared" si="58"/>
        <v>5.3865913101464602E-2</v>
      </c>
      <c r="O775" s="35">
        <f t="shared" si="55"/>
        <v>0</v>
      </c>
      <c r="P775" s="35">
        <f>IF(AND(Eingabe!$B$31&gt;1,$M775&lt;=C$55),C$56,O775)</f>
        <v>0</v>
      </c>
      <c r="Q775" s="35">
        <f>IF(AND(Eingabe!$B$31&gt;2,$M775&lt;=D$55),D$56,P775)</f>
        <v>0</v>
      </c>
      <c r="R775" s="35">
        <f>IF(AND(Eingabe!$B$31&gt;3,$M775&lt;=E$55),E$56,Q775)</f>
        <v>0</v>
      </c>
      <c r="S775" s="35">
        <f>IF(AND(Eingabe!$B$31&gt;4,$M775&lt;=F$55),F$56,R775)</f>
        <v>0</v>
      </c>
      <c r="T775" s="35">
        <f>IF(AND(Eingabe!$B$31&gt;5,$M775&lt;=G$55),G$56,S775)</f>
        <v>0</v>
      </c>
    </row>
    <row r="776" spans="11:20" x14ac:dyDescent="0.25">
      <c r="K776" s="62">
        <v>7670</v>
      </c>
      <c r="L776" s="35">
        <f t="shared" si="56"/>
        <v>7670</v>
      </c>
      <c r="M776" s="64">
        <f t="shared" si="57"/>
        <v>0.87557077625570778</v>
      </c>
      <c r="N776" s="64">
        <f t="shared" si="58"/>
        <v>5.3668395454706808E-2</v>
      </c>
      <c r="O776" s="35">
        <f t="shared" si="55"/>
        <v>0</v>
      </c>
      <c r="P776" s="35">
        <f>IF(AND(Eingabe!$B$31&gt;1,$M776&lt;=C$55),C$56,O776)</f>
        <v>0</v>
      </c>
      <c r="Q776" s="35">
        <f>IF(AND(Eingabe!$B$31&gt;2,$M776&lt;=D$55),D$56,P776)</f>
        <v>0</v>
      </c>
      <c r="R776" s="35">
        <f>IF(AND(Eingabe!$B$31&gt;3,$M776&lt;=E$55),E$56,Q776)</f>
        <v>0</v>
      </c>
      <c r="S776" s="35">
        <f>IF(AND(Eingabe!$B$31&gt;4,$M776&lt;=F$55),F$56,R776)</f>
        <v>0</v>
      </c>
      <c r="T776" s="35">
        <f>IF(AND(Eingabe!$B$31&gt;5,$M776&lt;=G$55),G$56,S776)</f>
        <v>0</v>
      </c>
    </row>
    <row r="777" spans="11:20" x14ac:dyDescent="0.25">
      <c r="K777" s="62">
        <v>7680</v>
      </c>
      <c r="L777" s="35">
        <f t="shared" si="56"/>
        <v>7680</v>
      </c>
      <c r="M777" s="64">
        <f t="shared" si="57"/>
        <v>0.87671232876712324</v>
      </c>
      <c r="N777" s="64">
        <f t="shared" si="58"/>
        <v>5.3471094006215414E-2</v>
      </c>
      <c r="O777" s="35">
        <f t="shared" ref="O777:O840" si="59">IF(K777&lt;$B$51,$B$57,0)</f>
        <v>0</v>
      </c>
      <c r="P777" s="35">
        <f>IF(AND(Eingabe!$B$31&gt;1,$M777&lt;=C$55),C$56,O777)</f>
        <v>0</v>
      </c>
      <c r="Q777" s="35">
        <f>IF(AND(Eingabe!$B$31&gt;2,$M777&lt;=D$55),D$56,P777)</f>
        <v>0</v>
      </c>
      <c r="R777" s="35">
        <f>IF(AND(Eingabe!$B$31&gt;3,$M777&lt;=E$55),E$56,Q777)</f>
        <v>0</v>
      </c>
      <c r="S777" s="35">
        <f>IF(AND(Eingabe!$B$31&gt;4,$M777&lt;=F$55),F$56,R777)</f>
        <v>0</v>
      </c>
      <c r="T777" s="35">
        <f>IF(AND(Eingabe!$B$31&gt;5,$M777&lt;=G$55),G$56,S777)</f>
        <v>0</v>
      </c>
    </row>
    <row r="778" spans="11:20" x14ac:dyDescent="0.25">
      <c r="K778" s="62">
        <v>7690</v>
      </c>
      <c r="L778" s="35">
        <f t="shared" ref="L778:L841" si="60">IF(K778&gt;$B$10,$B$10,K778)</f>
        <v>7690</v>
      </c>
      <c r="M778" s="64">
        <f t="shared" ref="M778:M841" si="61">L778/$B$10</f>
        <v>0.87785388127853881</v>
      </c>
      <c r="N778" s="64">
        <f t="shared" ref="N778:N841" si="62">IF(M778=1,0,1-$G$11*M778^$G$10)</f>
        <v>5.3274008238297865E-2</v>
      </c>
      <c r="O778" s="35">
        <f t="shared" si="59"/>
        <v>0</v>
      </c>
      <c r="P778" s="35">
        <f>IF(AND(Eingabe!$B$31&gt;1,$M778&lt;=C$55),C$56,O778)</f>
        <v>0</v>
      </c>
      <c r="Q778" s="35">
        <f>IF(AND(Eingabe!$B$31&gt;2,$M778&lt;=D$55),D$56,P778)</f>
        <v>0</v>
      </c>
      <c r="R778" s="35">
        <f>IF(AND(Eingabe!$B$31&gt;3,$M778&lt;=E$55),E$56,Q778)</f>
        <v>0</v>
      </c>
      <c r="S778" s="35">
        <f>IF(AND(Eingabe!$B$31&gt;4,$M778&lt;=F$55),F$56,R778)</f>
        <v>0</v>
      </c>
      <c r="T778" s="35">
        <f>IF(AND(Eingabe!$B$31&gt;5,$M778&lt;=G$55),G$56,S778)</f>
        <v>0</v>
      </c>
    </row>
    <row r="779" spans="11:20" x14ac:dyDescent="0.25">
      <c r="K779" s="62">
        <v>7700</v>
      </c>
      <c r="L779" s="35">
        <f t="shared" si="60"/>
        <v>7700</v>
      </c>
      <c r="M779" s="64">
        <f t="shared" si="61"/>
        <v>0.87899543378995437</v>
      </c>
      <c r="N779" s="64">
        <f t="shared" si="62"/>
        <v>5.3077137635173077E-2</v>
      </c>
      <c r="O779" s="35">
        <f t="shared" si="59"/>
        <v>0</v>
      </c>
      <c r="P779" s="35">
        <f>IF(AND(Eingabe!$B$31&gt;1,$M779&lt;=C$55),C$56,O779)</f>
        <v>0</v>
      </c>
      <c r="Q779" s="35">
        <f>IF(AND(Eingabe!$B$31&gt;2,$M779&lt;=D$55),D$56,P779)</f>
        <v>0</v>
      </c>
      <c r="R779" s="35">
        <f>IF(AND(Eingabe!$B$31&gt;3,$M779&lt;=E$55),E$56,Q779)</f>
        <v>0</v>
      </c>
      <c r="S779" s="35">
        <f>IF(AND(Eingabe!$B$31&gt;4,$M779&lt;=F$55),F$56,R779)</f>
        <v>0</v>
      </c>
      <c r="T779" s="35">
        <f>IF(AND(Eingabe!$B$31&gt;5,$M779&lt;=G$55),G$56,S779)</f>
        <v>0</v>
      </c>
    </row>
    <row r="780" spans="11:20" x14ac:dyDescent="0.25">
      <c r="K780" s="62">
        <v>7710</v>
      </c>
      <c r="L780" s="35">
        <f t="shared" si="60"/>
        <v>7710</v>
      </c>
      <c r="M780" s="64">
        <f t="shared" si="61"/>
        <v>0.88013698630136983</v>
      </c>
      <c r="N780" s="64">
        <f t="shared" si="62"/>
        <v>5.2880481682961111E-2</v>
      </c>
      <c r="O780" s="35">
        <f t="shared" si="59"/>
        <v>0</v>
      </c>
      <c r="P780" s="35">
        <f>IF(AND(Eingabe!$B$31&gt;1,$M780&lt;=C$55),C$56,O780)</f>
        <v>0</v>
      </c>
      <c r="Q780" s="35">
        <f>IF(AND(Eingabe!$B$31&gt;2,$M780&lt;=D$55),D$56,P780)</f>
        <v>0</v>
      </c>
      <c r="R780" s="35">
        <f>IF(AND(Eingabe!$B$31&gt;3,$M780&lt;=E$55),E$56,Q780)</f>
        <v>0</v>
      </c>
      <c r="S780" s="35">
        <f>IF(AND(Eingabe!$B$31&gt;4,$M780&lt;=F$55),F$56,R780)</f>
        <v>0</v>
      </c>
      <c r="T780" s="35">
        <f>IF(AND(Eingabe!$B$31&gt;5,$M780&lt;=G$55),G$56,S780)</f>
        <v>0</v>
      </c>
    </row>
    <row r="781" spans="11:20" x14ac:dyDescent="0.25">
      <c r="K781" s="62">
        <v>7720</v>
      </c>
      <c r="L781" s="35">
        <f t="shared" si="60"/>
        <v>7720</v>
      </c>
      <c r="M781" s="64">
        <f t="shared" si="61"/>
        <v>0.88127853881278539</v>
      </c>
      <c r="N781" s="64">
        <f t="shared" si="62"/>
        <v>5.2684039869673738E-2</v>
      </c>
      <c r="O781" s="35">
        <f t="shared" si="59"/>
        <v>0</v>
      </c>
      <c r="P781" s="35">
        <f>IF(AND(Eingabe!$B$31&gt;1,$M781&lt;=C$55),C$56,O781)</f>
        <v>0</v>
      </c>
      <c r="Q781" s="35">
        <f>IF(AND(Eingabe!$B$31&gt;2,$M781&lt;=D$55),D$56,P781)</f>
        <v>0</v>
      </c>
      <c r="R781" s="35">
        <f>IF(AND(Eingabe!$B$31&gt;3,$M781&lt;=E$55),E$56,Q781)</f>
        <v>0</v>
      </c>
      <c r="S781" s="35">
        <f>IF(AND(Eingabe!$B$31&gt;4,$M781&lt;=F$55),F$56,R781)</f>
        <v>0</v>
      </c>
      <c r="T781" s="35">
        <f>IF(AND(Eingabe!$B$31&gt;5,$M781&lt;=G$55),G$56,S781)</f>
        <v>0</v>
      </c>
    </row>
    <row r="782" spans="11:20" x14ac:dyDescent="0.25">
      <c r="K782" s="62">
        <v>7730</v>
      </c>
      <c r="L782" s="35">
        <f t="shared" si="60"/>
        <v>7730</v>
      </c>
      <c r="M782" s="64">
        <f t="shared" si="61"/>
        <v>0.88242009132420096</v>
      </c>
      <c r="N782" s="64">
        <f t="shared" si="62"/>
        <v>5.2487811685205332E-2</v>
      </c>
      <c r="O782" s="35">
        <f t="shared" si="59"/>
        <v>0</v>
      </c>
      <c r="P782" s="35">
        <f>IF(AND(Eingabe!$B$31&gt;1,$M782&lt;=C$55),C$56,O782)</f>
        <v>0</v>
      </c>
      <c r="Q782" s="35">
        <f>IF(AND(Eingabe!$B$31&gt;2,$M782&lt;=D$55),D$56,P782)</f>
        <v>0</v>
      </c>
      <c r="R782" s="35">
        <f>IF(AND(Eingabe!$B$31&gt;3,$M782&lt;=E$55),E$56,Q782)</f>
        <v>0</v>
      </c>
      <c r="S782" s="35">
        <f>IF(AND(Eingabe!$B$31&gt;4,$M782&lt;=F$55),F$56,R782)</f>
        <v>0</v>
      </c>
      <c r="T782" s="35">
        <f>IF(AND(Eingabe!$B$31&gt;5,$M782&lt;=G$55),G$56,S782)</f>
        <v>0</v>
      </c>
    </row>
    <row r="783" spans="11:20" x14ac:dyDescent="0.25">
      <c r="K783" s="62">
        <v>7740</v>
      </c>
      <c r="L783" s="35">
        <f t="shared" si="60"/>
        <v>7740</v>
      </c>
      <c r="M783" s="64">
        <f t="shared" si="61"/>
        <v>0.88356164383561642</v>
      </c>
      <c r="N783" s="64">
        <f t="shared" si="62"/>
        <v>5.229179662132355E-2</v>
      </c>
      <c r="O783" s="35">
        <f t="shared" si="59"/>
        <v>0</v>
      </c>
      <c r="P783" s="35">
        <f>IF(AND(Eingabe!$B$31&gt;1,$M783&lt;=C$55),C$56,O783)</f>
        <v>0</v>
      </c>
      <c r="Q783" s="35">
        <f>IF(AND(Eingabe!$B$31&gt;2,$M783&lt;=D$55),D$56,P783)</f>
        <v>0</v>
      </c>
      <c r="R783" s="35">
        <f>IF(AND(Eingabe!$B$31&gt;3,$M783&lt;=E$55),E$56,Q783)</f>
        <v>0</v>
      </c>
      <c r="S783" s="35">
        <f>IF(AND(Eingabe!$B$31&gt;4,$M783&lt;=F$55),F$56,R783)</f>
        <v>0</v>
      </c>
      <c r="T783" s="35">
        <f>IF(AND(Eingabe!$B$31&gt;5,$M783&lt;=G$55),G$56,S783)</f>
        <v>0</v>
      </c>
    </row>
    <row r="784" spans="11:20" x14ac:dyDescent="0.25">
      <c r="K784" s="62">
        <v>7750</v>
      </c>
      <c r="L784" s="35">
        <f t="shared" si="60"/>
        <v>7750</v>
      </c>
      <c r="M784" s="64">
        <f t="shared" si="61"/>
        <v>0.88470319634703198</v>
      </c>
      <c r="N784" s="64">
        <f t="shared" si="62"/>
        <v>5.2095994171659443E-2</v>
      </c>
      <c r="O784" s="35">
        <f t="shared" si="59"/>
        <v>0</v>
      </c>
      <c r="P784" s="35">
        <f>IF(AND(Eingabe!$B$31&gt;1,$M784&lt;=C$55),C$56,O784)</f>
        <v>0</v>
      </c>
      <c r="Q784" s="35">
        <f>IF(AND(Eingabe!$B$31&gt;2,$M784&lt;=D$55),D$56,P784)</f>
        <v>0</v>
      </c>
      <c r="R784" s="35">
        <f>IF(AND(Eingabe!$B$31&gt;3,$M784&lt;=E$55),E$56,Q784)</f>
        <v>0</v>
      </c>
      <c r="S784" s="35">
        <f>IF(AND(Eingabe!$B$31&gt;4,$M784&lt;=F$55),F$56,R784)</f>
        <v>0</v>
      </c>
      <c r="T784" s="35">
        <f>IF(AND(Eingabe!$B$31&gt;5,$M784&lt;=G$55),G$56,S784)</f>
        <v>0</v>
      </c>
    </row>
    <row r="785" spans="11:20" x14ac:dyDescent="0.25">
      <c r="K785" s="62">
        <v>7760</v>
      </c>
      <c r="L785" s="35">
        <f t="shared" si="60"/>
        <v>7760</v>
      </c>
      <c r="M785" s="64">
        <f t="shared" si="61"/>
        <v>0.88584474885844744</v>
      </c>
      <c r="N785" s="64">
        <f t="shared" si="62"/>
        <v>5.1900403831698916E-2</v>
      </c>
      <c r="O785" s="35">
        <f t="shared" si="59"/>
        <v>0</v>
      </c>
      <c r="P785" s="35">
        <f>IF(AND(Eingabe!$B$31&gt;1,$M785&lt;=C$55),C$56,O785)</f>
        <v>0</v>
      </c>
      <c r="Q785" s="35">
        <f>IF(AND(Eingabe!$B$31&gt;2,$M785&lt;=D$55),D$56,P785)</f>
        <v>0</v>
      </c>
      <c r="R785" s="35">
        <f>IF(AND(Eingabe!$B$31&gt;3,$M785&lt;=E$55),E$56,Q785)</f>
        <v>0</v>
      </c>
      <c r="S785" s="35">
        <f>IF(AND(Eingabe!$B$31&gt;4,$M785&lt;=F$55),F$56,R785)</f>
        <v>0</v>
      </c>
      <c r="T785" s="35">
        <f>IF(AND(Eingabe!$B$31&gt;5,$M785&lt;=G$55),G$56,S785)</f>
        <v>0</v>
      </c>
    </row>
    <row r="786" spans="11:20" x14ac:dyDescent="0.25">
      <c r="K786" s="62">
        <v>7770</v>
      </c>
      <c r="L786" s="35">
        <f t="shared" si="60"/>
        <v>7770</v>
      </c>
      <c r="M786" s="64">
        <f t="shared" si="61"/>
        <v>0.88698630136986301</v>
      </c>
      <c r="N786" s="64">
        <f t="shared" si="62"/>
        <v>5.1705025098773394E-2</v>
      </c>
      <c r="O786" s="35">
        <f t="shared" si="59"/>
        <v>0</v>
      </c>
      <c r="P786" s="35">
        <f>IF(AND(Eingabe!$B$31&gt;1,$M786&lt;=C$55),C$56,O786)</f>
        <v>0</v>
      </c>
      <c r="Q786" s="35">
        <f>IF(AND(Eingabe!$B$31&gt;2,$M786&lt;=D$55),D$56,P786)</f>
        <v>0</v>
      </c>
      <c r="R786" s="35">
        <f>IF(AND(Eingabe!$B$31&gt;3,$M786&lt;=E$55),E$56,Q786)</f>
        <v>0</v>
      </c>
      <c r="S786" s="35">
        <f>IF(AND(Eingabe!$B$31&gt;4,$M786&lt;=F$55),F$56,R786)</f>
        <v>0</v>
      </c>
      <c r="T786" s="35">
        <f>IF(AND(Eingabe!$B$31&gt;5,$M786&lt;=G$55),G$56,S786)</f>
        <v>0</v>
      </c>
    </row>
    <row r="787" spans="11:20" x14ac:dyDescent="0.25">
      <c r="K787" s="62">
        <v>7780</v>
      </c>
      <c r="L787" s="35">
        <f t="shared" si="60"/>
        <v>7780</v>
      </c>
      <c r="M787" s="64">
        <f t="shared" si="61"/>
        <v>0.88812785388127857</v>
      </c>
      <c r="N787" s="64">
        <f t="shared" si="62"/>
        <v>5.1509857472050391E-2</v>
      </c>
      <c r="O787" s="35">
        <f t="shared" si="59"/>
        <v>0</v>
      </c>
      <c r="P787" s="35">
        <f>IF(AND(Eingabe!$B$31&gt;1,$M787&lt;=C$55),C$56,O787)</f>
        <v>0</v>
      </c>
      <c r="Q787" s="35">
        <f>IF(AND(Eingabe!$B$31&gt;2,$M787&lt;=D$55),D$56,P787)</f>
        <v>0</v>
      </c>
      <c r="R787" s="35">
        <f>IF(AND(Eingabe!$B$31&gt;3,$M787&lt;=E$55),E$56,Q787)</f>
        <v>0</v>
      </c>
      <c r="S787" s="35">
        <f>IF(AND(Eingabe!$B$31&gt;4,$M787&lt;=F$55),F$56,R787)</f>
        <v>0</v>
      </c>
      <c r="T787" s="35">
        <f>IF(AND(Eingabe!$B$31&gt;5,$M787&lt;=G$55),G$56,S787)</f>
        <v>0</v>
      </c>
    </row>
    <row r="788" spans="11:20" x14ac:dyDescent="0.25">
      <c r="K788" s="62">
        <v>7790</v>
      </c>
      <c r="L788" s="35">
        <f t="shared" si="60"/>
        <v>7790</v>
      </c>
      <c r="M788" s="64">
        <f t="shared" si="61"/>
        <v>0.88926940639269403</v>
      </c>
      <c r="N788" s="64">
        <f t="shared" si="62"/>
        <v>5.1314900452524959E-2</v>
      </c>
      <c r="O788" s="35">
        <f t="shared" si="59"/>
        <v>0</v>
      </c>
      <c r="P788" s="35">
        <f>IF(AND(Eingabe!$B$31&gt;1,$M788&lt;=C$55),C$56,O788)</f>
        <v>0</v>
      </c>
      <c r="Q788" s="35">
        <f>IF(AND(Eingabe!$B$31&gt;2,$M788&lt;=D$55),D$56,P788)</f>
        <v>0</v>
      </c>
      <c r="R788" s="35">
        <f>IF(AND(Eingabe!$B$31&gt;3,$M788&lt;=E$55),E$56,Q788)</f>
        <v>0</v>
      </c>
      <c r="S788" s="35">
        <f>IF(AND(Eingabe!$B$31&gt;4,$M788&lt;=F$55),F$56,R788)</f>
        <v>0</v>
      </c>
      <c r="T788" s="35">
        <f>IF(AND(Eingabe!$B$31&gt;5,$M788&lt;=G$55),G$56,S788)</f>
        <v>0</v>
      </c>
    </row>
    <row r="789" spans="11:20" x14ac:dyDescent="0.25">
      <c r="K789" s="62">
        <v>7800</v>
      </c>
      <c r="L789" s="35">
        <f t="shared" si="60"/>
        <v>7800</v>
      </c>
      <c r="M789" s="64">
        <f t="shared" si="61"/>
        <v>0.8904109589041096</v>
      </c>
      <c r="N789" s="64">
        <f t="shared" si="62"/>
        <v>5.1120153543009694E-2</v>
      </c>
      <c r="O789" s="35">
        <f t="shared" si="59"/>
        <v>0</v>
      </c>
      <c r="P789" s="35">
        <f>IF(AND(Eingabe!$B$31&gt;1,$M789&lt;=C$55),C$56,O789)</f>
        <v>0</v>
      </c>
      <c r="Q789" s="35">
        <f>IF(AND(Eingabe!$B$31&gt;2,$M789&lt;=D$55),D$56,P789)</f>
        <v>0</v>
      </c>
      <c r="R789" s="35">
        <f>IF(AND(Eingabe!$B$31&gt;3,$M789&lt;=E$55),E$56,Q789)</f>
        <v>0</v>
      </c>
      <c r="S789" s="35">
        <f>IF(AND(Eingabe!$B$31&gt;4,$M789&lt;=F$55),F$56,R789)</f>
        <v>0</v>
      </c>
      <c r="T789" s="35">
        <f>IF(AND(Eingabe!$B$31&gt;5,$M789&lt;=G$55),G$56,S789)</f>
        <v>0</v>
      </c>
    </row>
    <row r="790" spans="11:20" x14ac:dyDescent="0.25">
      <c r="K790" s="62">
        <v>7810</v>
      </c>
      <c r="L790" s="35">
        <f t="shared" si="60"/>
        <v>7810</v>
      </c>
      <c r="M790" s="64">
        <f t="shared" si="61"/>
        <v>0.89155251141552516</v>
      </c>
      <c r="N790" s="64">
        <f t="shared" si="62"/>
        <v>5.0925616248127525E-2</v>
      </c>
      <c r="O790" s="35">
        <f t="shared" si="59"/>
        <v>0</v>
      </c>
      <c r="P790" s="35">
        <f>IF(AND(Eingabe!$B$31&gt;1,$M790&lt;=C$55),C$56,O790)</f>
        <v>0</v>
      </c>
      <c r="Q790" s="35">
        <f>IF(AND(Eingabe!$B$31&gt;2,$M790&lt;=D$55),D$56,P790)</f>
        <v>0</v>
      </c>
      <c r="R790" s="35">
        <f>IF(AND(Eingabe!$B$31&gt;3,$M790&lt;=E$55),E$56,Q790)</f>
        <v>0</v>
      </c>
      <c r="S790" s="35">
        <f>IF(AND(Eingabe!$B$31&gt;4,$M790&lt;=F$55),F$56,R790)</f>
        <v>0</v>
      </c>
      <c r="T790" s="35">
        <f>IF(AND(Eingabe!$B$31&gt;5,$M790&lt;=G$55),G$56,S790)</f>
        <v>0</v>
      </c>
    </row>
    <row r="791" spans="11:20" x14ac:dyDescent="0.25">
      <c r="K791" s="62">
        <v>7820</v>
      </c>
      <c r="L791" s="35">
        <f t="shared" si="60"/>
        <v>7820</v>
      </c>
      <c r="M791" s="64">
        <f t="shared" si="61"/>
        <v>0.89269406392694062</v>
      </c>
      <c r="N791" s="64">
        <f t="shared" si="62"/>
        <v>5.0731288074301051E-2</v>
      </c>
      <c r="O791" s="35">
        <f t="shared" si="59"/>
        <v>0</v>
      </c>
      <c r="P791" s="35">
        <f>IF(AND(Eingabe!$B$31&gt;1,$M791&lt;=C$55),C$56,O791)</f>
        <v>0</v>
      </c>
      <c r="Q791" s="35">
        <f>IF(AND(Eingabe!$B$31&gt;2,$M791&lt;=D$55),D$56,P791)</f>
        <v>0</v>
      </c>
      <c r="R791" s="35">
        <f>IF(AND(Eingabe!$B$31&gt;3,$M791&lt;=E$55),E$56,Q791)</f>
        <v>0</v>
      </c>
      <c r="S791" s="35">
        <f>IF(AND(Eingabe!$B$31&gt;4,$M791&lt;=F$55),F$56,R791)</f>
        <v>0</v>
      </c>
      <c r="T791" s="35">
        <f>IF(AND(Eingabe!$B$31&gt;5,$M791&lt;=G$55),G$56,S791)</f>
        <v>0</v>
      </c>
    </row>
    <row r="792" spans="11:20" x14ac:dyDescent="0.25">
      <c r="K792" s="62">
        <v>7830</v>
      </c>
      <c r="L792" s="35">
        <f t="shared" si="60"/>
        <v>7830</v>
      </c>
      <c r="M792" s="64">
        <f t="shared" si="61"/>
        <v>0.89383561643835618</v>
      </c>
      <c r="N792" s="64">
        <f t="shared" si="62"/>
        <v>5.0537168529744547E-2</v>
      </c>
      <c r="O792" s="35">
        <f t="shared" si="59"/>
        <v>0</v>
      </c>
      <c r="P792" s="35">
        <f>IF(AND(Eingabe!$B$31&gt;1,$M792&lt;=C$55),C$56,O792)</f>
        <v>0</v>
      </c>
      <c r="Q792" s="35">
        <f>IF(AND(Eingabe!$B$31&gt;2,$M792&lt;=D$55),D$56,P792)</f>
        <v>0</v>
      </c>
      <c r="R792" s="35">
        <f>IF(AND(Eingabe!$B$31&gt;3,$M792&lt;=E$55),E$56,Q792)</f>
        <v>0</v>
      </c>
      <c r="S792" s="35">
        <f>IF(AND(Eingabe!$B$31&gt;4,$M792&lt;=F$55),F$56,R792)</f>
        <v>0</v>
      </c>
      <c r="T792" s="35">
        <f>IF(AND(Eingabe!$B$31&gt;5,$M792&lt;=G$55),G$56,S792)</f>
        <v>0</v>
      </c>
    </row>
    <row r="793" spans="11:20" x14ac:dyDescent="0.25">
      <c r="K793" s="62">
        <v>7840</v>
      </c>
      <c r="L793" s="35">
        <f t="shared" si="60"/>
        <v>7840</v>
      </c>
      <c r="M793" s="64">
        <f t="shared" si="61"/>
        <v>0.89497716894977164</v>
      </c>
      <c r="N793" s="64">
        <f t="shared" si="62"/>
        <v>5.034325712445531E-2</v>
      </c>
      <c r="O793" s="35">
        <f t="shared" si="59"/>
        <v>0</v>
      </c>
      <c r="P793" s="35">
        <f>IF(AND(Eingabe!$B$31&gt;1,$M793&lt;=C$55),C$56,O793)</f>
        <v>0</v>
      </c>
      <c r="Q793" s="35">
        <f>IF(AND(Eingabe!$B$31&gt;2,$M793&lt;=D$55),D$56,P793)</f>
        <v>0</v>
      </c>
      <c r="R793" s="35">
        <f>IF(AND(Eingabe!$B$31&gt;3,$M793&lt;=E$55),E$56,Q793)</f>
        <v>0</v>
      </c>
      <c r="S793" s="35">
        <f>IF(AND(Eingabe!$B$31&gt;4,$M793&lt;=F$55),F$56,R793)</f>
        <v>0</v>
      </c>
      <c r="T793" s="35">
        <f>IF(AND(Eingabe!$B$31&gt;5,$M793&lt;=G$55),G$56,S793)</f>
        <v>0</v>
      </c>
    </row>
    <row r="794" spans="11:20" x14ac:dyDescent="0.25">
      <c r="K794" s="62">
        <v>7850</v>
      </c>
      <c r="L794" s="35">
        <f t="shared" si="60"/>
        <v>7850</v>
      </c>
      <c r="M794" s="64">
        <f t="shared" si="61"/>
        <v>0.89611872146118721</v>
      </c>
      <c r="N794" s="64">
        <f t="shared" si="62"/>
        <v>5.0149553370204325E-2</v>
      </c>
      <c r="O794" s="35">
        <f t="shared" si="59"/>
        <v>0</v>
      </c>
      <c r="P794" s="35">
        <f>IF(AND(Eingabe!$B$31&gt;1,$M794&lt;=C$55),C$56,O794)</f>
        <v>0</v>
      </c>
      <c r="Q794" s="35">
        <f>IF(AND(Eingabe!$B$31&gt;2,$M794&lt;=D$55),D$56,P794)</f>
        <v>0</v>
      </c>
      <c r="R794" s="35">
        <f>IF(AND(Eingabe!$B$31&gt;3,$M794&lt;=E$55),E$56,Q794)</f>
        <v>0</v>
      </c>
      <c r="S794" s="35">
        <f>IF(AND(Eingabe!$B$31&gt;4,$M794&lt;=F$55),F$56,R794)</f>
        <v>0</v>
      </c>
      <c r="T794" s="35">
        <f>IF(AND(Eingabe!$B$31&gt;5,$M794&lt;=G$55),G$56,S794)</f>
        <v>0</v>
      </c>
    </row>
    <row r="795" spans="11:20" x14ac:dyDescent="0.25">
      <c r="K795" s="62">
        <v>7860</v>
      </c>
      <c r="L795" s="35">
        <f t="shared" si="60"/>
        <v>7860</v>
      </c>
      <c r="M795" s="64">
        <f t="shared" si="61"/>
        <v>0.89726027397260277</v>
      </c>
      <c r="N795" s="64">
        <f t="shared" si="62"/>
        <v>4.9956056780528502E-2</v>
      </c>
      <c r="O795" s="35">
        <f t="shared" si="59"/>
        <v>0</v>
      </c>
      <c r="P795" s="35">
        <f>IF(AND(Eingabe!$B$31&gt;1,$M795&lt;=C$55),C$56,O795)</f>
        <v>0</v>
      </c>
      <c r="Q795" s="35">
        <f>IF(AND(Eingabe!$B$31&gt;2,$M795&lt;=D$55),D$56,P795)</f>
        <v>0</v>
      </c>
      <c r="R795" s="35">
        <f>IF(AND(Eingabe!$B$31&gt;3,$M795&lt;=E$55),E$56,Q795)</f>
        <v>0</v>
      </c>
      <c r="S795" s="35">
        <f>IF(AND(Eingabe!$B$31&gt;4,$M795&lt;=F$55),F$56,R795)</f>
        <v>0</v>
      </c>
      <c r="T795" s="35">
        <f>IF(AND(Eingabe!$B$31&gt;5,$M795&lt;=G$55),G$56,S795)</f>
        <v>0</v>
      </c>
    </row>
    <row r="796" spans="11:20" x14ac:dyDescent="0.25">
      <c r="K796" s="62">
        <v>7870</v>
      </c>
      <c r="L796" s="35">
        <f t="shared" si="60"/>
        <v>7870</v>
      </c>
      <c r="M796" s="64">
        <f t="shared" si="61"/>
        <v>0.89840182648401823</v>
      </c>
      <c r="N796" s="64">
        <f t="shared" si="62"/>
        <v>4.9762766870721009E-2</v>
      </c>
      <c r="O796" s="35">
        <f t="shared" si="59"/>
        <v>0</v>
      </c>
      <c r="P796" s="35">
        <f>IF(AND(Eingabe!$B$31&gt;1,$M796&lt;=C$55),C$56,O796)</f>
        <v>0</v>
      </c>
      <c r="Q796" s="35">
        <f>IF(AND(Eingabe!$B$31&gt;2,$M796&lt;=D$55),D$56,P796)</f>
        <v>0</v>
      </c>
      <c r="R796" s="35">
        <f>IF(AND(Eingabe!$B$31&gt;3,$M796&lt;=E$55),E$56,Q796)</f>
        <v>0</v>
      </c>
      <c r="S796" s="35">
        <f>IF(AND(Eingabe!$B$31&gt;4,$M796&lt;=F$55),F$56,R796)</f>
        <v>0</v>
      </c>
      <c r="T796" s="35">
        <f>IF(AND(Eingabe!$B$31&gt;5,$M796&lt;=G$55),G$56,S796)</f>
        <v>0</v>
      </c>
    </row>
    <row r="797" spans="11:20" x14ac:dyDescent="0.25">
      <c r="K797" s="62">
        <v>7880</v>
      </c>
      <c r="L797" s="35">
        <f t="shared" si="60"/>
        <v>7880</v>
      </c>
      <c r="M797" s="64">
        <f t="shared" si="61"/>
        <v>0.8995433789954338</v>
      </c>
      <c r="N797" s="64">
        <f t="shared" si="62"/>
        <v>4.9569683157823508E-2</v>
      </c>
      <c r="O797" s="35">
        <f t="shared" si="59"/>
        <v>0</v>
      </c>
      <c r="P797" s="35">
        <f>IF(AND(Eingabe!$B$31&gt;1,$M797&lt;=C$55),C$56,O797)</f>
        <v>0</v>
      </c>
      <c r="Q797" s="35">
        <f>IF(AND(Eingabe!$B$31&gt;2,$M797&lt;=D$55),D$56,P797)</f>
        <v>0</v>
      </c>
      <c r="R797" s="35">
        <f>IF(AND(Eingabe!$B$31&gt;3,$M797&lt;=E$55),E$56,Q797)</f>
        <v>0</v>
      </c>
      <c r="S797" s="35">
        <f>IF(AND(Eingabe!$B$31&gt;4,$M797&lt;=F$55),F$56,R797)</f>
        <v>0</v>
      </c>
      <c r="T797" s="35">
        <f>IF(AND(Eingabe!$B$31&gt;5,$M797&lt;=G$55),G$56,S797)</f>
        <v>0</v>
      </c>
    </row>
    <row r="798" spans="11:20" x14ac:dyDescent="0.25">
      <c r="K798" s="62">
        <v>7890</v>
      </c>
      <c r="L798" s="35">
        <f t="shared" si="60"/>
        <v>7890</v>
      </c>
      <c r="M798" s="64">
        <f t="shared" si="61"/>
        <v>0.90068493150684936</v>
      </c>
      <c r="N798" s="64">
        <f t="shared" si="62"/>
        <v>4.9376805160617154E-2</v>
      </c>
      <c r="O798" s="35">
        <f t="shared" si="59"/>
        <v>0</v>
      </c>
      <c r="P798" s="35">
        <f>IF(AND(Eingabe!$B$31&gt;1,$M798&lt;=C$55),C$56,O798)</f>
        <v>0</v>
      </c>
      <c r="Q798" s="35">
        <f>IF(AND(Eingabe!$B$31&gt;2,$M798&lt;=D$55),D$56,P798)</f>
        <v>0</v>
      </c>
      <c r="R798" s="35">
        <f>IF(AND(Eingabe!$B$31&gt;3,$M798&lt;=E$55),E$56,Q798)</f>
        <v>0</v>
      </c>
      <c r="S798" s="35">
        <f>IF(AND(Eingabe!$B$31&gt;4,$M798&lt;=F$55),F$56,R798)</f>
        <v>0</v>
      </c>
      <c r="T798" s="35">
        <f>IF(AND(Eingabe!$B$31&gt;5,$M798&lt;=G$55),G$56,S798)</f>
        <v>0</v>
      </c>
    </row>
    <row r="799" spans="11:20" x14ac:dyDescent="0.25">
      <c r="K799" s="62">
        <v>7900</v>
      </c>
      <c r="L799" s="35">
        <f t="shared" si="60"/>
        <v>7900</v>
      </c>
      <c r="M799" s="64">
        <f t="shared" si="61"/>
        <v>0.90182648401826482</v>
      </c>
      <c r="N799" s="64">
        <f t="shared" si="62"/>
        <v>4.9184132399614611E-2</v>
      </c>
      <c r="O799" s="35">
        <f t="shared" si="59"/>
        <v>0</v>
      </c>
      <c r="P799" s="35">
        <f>IF(AND(Eingabe!$B$31&gt;1,$M799&lt;=C$55),C$56,O799)</f>
        <v>0</v>
      </c>
      <c r="Q799" s="35">
        <f>IF(AND(Eingabe!$B$31&gt;2,$M799&lt;=D$55),D$56,P799)</f>
        <v>0</v>
      </c>
      <c r="R799" s="35">
        <f>IF(AND(Eingabe!$B$31&gt;3,$M799&lt;=E$55),E$56,Q799)</f>
        <v>0</v>
      </c>
      <c r="S799" s="35">
        <f>IF(AND(Eingabe!$B$31&gt;4,$M799&lt;=F$55),F$56,R799)</f>
        <v>0</v>
      </c>
      <c r="T799" s="35">
        <f>IF(AND(Eingabe!$B$31&gt;5,$M799&lt;=G$55),G$56,S799)</f>
        <v>0</v>
      </c>
    </row>
    <row r="800" spans="11:20" x14ac:dyDescent="0.25">
      <c r="K800" s="62">
        <v>7910</v>
      </c>
      <c r="L800" s="35">
        <f t="shared" si="60"/>
        <v>7910</v>
      </c>
      <c r="M800" s="64">
        <f t="shared" si="61"/>
        <v>0.90296803652968038</v>
      </c>
      <c r="N800" s="64">
        <f t="shared" si="62"/>
        <v>4.8991664397050938E-2</v>
      </c>
      <c r="O800" s="35">
        <f t="shared" si="59"/>
        <v>0</v>
      </c>
      <c r="P800" s="35">
        <f>IF(AND(Eingabe!$B$31&gt;1,$M800&lt;=C$55),C$56,O800)</f>
        <v>0</v>
      </c>
      <c r="Q800" s="35">
        <f>IF(AND(Eingabe!$B$31&gt;2,$M800&lt;=D$55),D$56,P800)</f>
        <v>0</v>
      </c>
      <c r="R800" s="35">
        <f>IF(AND(Eingabe!$B$31&gt;3,$M800&lt;=E$55),E$56,Q800)</f>
        <v>0</v>
      </c>
      <c r="S800" s="35">
        <f>IF(AND(Eingabe!$B$31&gt;4,$M800&lt;=F$55),F$56,R800)</f>
        <v>0</v>
      </c>
      <c r="T800" s="35">
        <f>IF(AND(Eingabe!$B$31&gt;5,$M800&lt;=G$55),G$56,S800)</f>
        <v>0</v>
      </c>
    </row>
    <row r="801" spans="11:20" x14ac:dyDescent="0.25">
      <c r="K801" s="62">
        <v>7920</v>
      </c>
      <c r="L801" s="35">
        <f t="shared" si="60"/>
        <v>7920</v>
      </c>
      <c r="M801" s="64">
        <f t="shared" si="61"/>
        <v>0.90410958904109584</v>
      </c>
      <c r="N801" s="64">
        <f t="shared" si="62"/>
        <v>4.8799400676876048E-2</v>
      </c>
      <c r="O801" s="35">
        <f t="shared" si="59"/>
        <v>0</v>
      </c>
      <c r="P801" s="35">
        <f>IF(AND(Eingabe!$B$31&gt;1,$M801&lt;=C$55),C$56,O801)</f>
        <v>0</v>
      </c>
      <c r="Q801" s="35">
        <f>IF(AND(Eingabe!$B$31&gt;2,$M801&lt;=D$55),D$56,P801)</f>
        <v>0</v>
      </c>
      <c r="R801" s="35">
        <f>IF(AND(Eingabe!$B$31&gt;3,$M801&lt;=E$55),E$56,Q801)</f>
        <v>0</v>
      </c>
      <c r="S801" s="35">
        <f>IF(AND(Eingabe!$B$31&gt;4,$M801&lt;=F$55),F$56,R801)</f>
        <v>0</v>
      </c>
      <c r="T801" s="35">
        <f>IF(AND(Eingabe!$B$31&gt;5,$M801&lt;=G$55),G$56,S801)</f>
        <v>0</v>
      </c>
    </row>
    <row r="802" spans="11:20" x14ac:dyDescent="0.25">
      <c r="K802" s="62">
        <v>7930</v>
      </c>
      <c r="L802" s="35">
        <f t="shared" si="60"/>
        <v>7930</v>
      </c>
      <c r="M802" s="64">
        <f t="shared" si="61"/>
        <v>0.90525114155251141</v>
      </c>
      <c r="N802" s="64">
        <f t="shared" si="62"/>
        <v>4.8607340764745821E-2</v>
      </c>
      <c r="O802" s="35">
        <f t="shared" si="59"/>
        <v>0</v>
      </c>
      <c r="P802" s="35">
        <f>IF(AND(Eingabe!$B$31&gt;1,$M802&lt;=C$55),C$56,O802)</f>
        <v>0</v>
      </c>
      <c r="Q802" s="35">
        <f>IF(AND(Eingabe!$B$31&gt;2,$M802&lt;=D$55),D$56,P802)</f>
        <v>0</v>
      </c>
      <c r="R802" s="35">
        <f>IF(AND(Eingabe!$B$31&gt;3,$M802&lt;=E$55),E$56,Q802)</f>
        <v>0</v>
      </c>
      <c r="S802" s="35">
        <f>IF(AND(Eingabe!$B$31&gt;4,$M802&lt;=F$55),F$56,R802)</f>
        <v>0</v>
      </c>
      <c r="T802" s="35">
        <f>IF(AND(Eingabe!$B$31&gt;5,$M802&lt;=G$55),G$56,S802)</f>
        <v>0</v>
      </c>
    </row>
    <row r="803" spans="11:20" x14ac:dyDescent="0.25">
      <c r="K803" s="62">
        <v>7940</v>
      </c>
      <c r="L803" s="35">
        <f t="shared" si="60"/>
        <v>7940</v>
      </c>
      <c r="M803" s="64">
        <f t="shared" si="61"/>
        <v>0.90639269406392697</v>
      </c>
      <c r="N803" s="64">
        <f t="shared" si="62"/>
        <v>4.8415484188014002E-2</v>
      </c>
      <c r="O803" s="35">
        <f t="shared" si="59"/>
        <v>0</v>
      </c>
      <c r="P803" s="35">
        <f>IF(AND(Eingabe!$B$31&gt;1,$M803&lt;=C$55),C$56,O803)</f>
        <v>0</v>
      </c>
      <c r="Q803" s="35">
        <f>IF(AND(Eingabe!$B$31&gt;2,$M803&lt;=D$55),D$56,P803)</f>
        <v>0</v>
      </c>
      <c r="R803" s="35">
        <f>IF(AND(Eingabe!$B$31&gt;3,$M803&lt;=E$55),E$56,Q803)</f>
        <v>0</v>
      </c>
      <c r="S803" s="35">
        <f>IF(AND(Eingabe!$B$31&gt;4,$M803&lt;=F$55),F$56,R803)</f>
        <v>0</v>
      </c>
      <c r="T803" s="35">
        <f>IF(AND(Eingabe!$B$31&gt;5,$M803&lt;=G$55),G$56,S803)</f>
        <v>0</v>
      </c>
    </row>
    <row r="804" spans="11:20" x14ac:dyDescent="0.25">
      <c r="K804" s="62">
        <v>7950</v>
      </c>
      <c r="L804" s="35">
        <f t="shared" si="60"/>
        <v>7950</v>
      </c>
      <c r="M804" s="64">
        <f t="shared" si="61"/>
        <v>0.90753424657534243</v>
      </c>
      <c r="N804" s="64">
        <f t="shared" si="62"/>
        <v>4.8223830475723872E-2</v>
      </c>
      <c r="O804" s="35">
        <f t="shared" si="59"/>
        <v>0</v>
      </c>
      <c r="P804" s="35">
        <f>IF(AND(Eingabe!$B$31&gt;1,$M804&lt;=C$55),C$56,O804)</f>
        <v>0</v>
      </c>
      <c r="Q804" s="35">
        <f>IF(AND(Eingabe!$B$31&gt;2,$M804&lt;=D$55),D$56,P804)</f>
        <v>0</v>
      </c>
      <c r="R804" s="35">
        <f>IF(AND(Eingabe!$B$31&gt;3,$M804&lt;=E$55),E$56,Q804)</f>
        <v>0</v>
      </c>
      <c r="S804" s="35">
        <f>IF(AND(Eingabe!$B$31&gt;4,$M804&lt;=F$55),F$56,R804)</f>
        <v>0</v>
      </c>
      <c r="T804" s="35">
        <f>IF(AND(Eingabe!$B$31&gt;5,$M804&lt;=G$55),G$56,S804)</f>
        <v>0</v>
      </c>
    </row>
    <row r="805" spans="11:20" x14ac:dyDescent="0.25">
      <c r="K805" s="62">
        <v>7960</v>
      </c>
      <c r="L805" s="35">
        <f t="shared" si="60"/>
        <v>7960</v>
      </c>
      <c r="M805" s="64">
        <f t="shared" si="61"/>
        <v>0.908675799086758</v>
      </c>
      <c r="N805" s="64">
        <f t="shared" si="62"/>
        <v>4.8032379158600702E-2</v>
      </c>
      <c r="O805" s="35">
        <f t="shared" si="59"/>
        <v>0</v>
      </c>
      <c r="P805" s="35">
        <f>IF(AND(Eingabe!$B$31&gt;1,$M805&lt;=C$55),C$56,O805)</f>
        <v>0</v>
      </c>
      <c r="Q805" s="35">
        <f>IF(AND(Eingabe!$B$31&gt;2,$M805&lt;=D$55),D$56,P805)</f>
        <v>0</v>
      </c>
      <c r="R805" s="35">
        <f>IF(AND(Eingabe!$B$31&gt;3,$M805&lt;=E$55),E$56,Q805)</f>
        <v>0</v>
      </c>
      <c r="S805" s="35">
        <f>IF(AND(Eingabe!$B$31&gt;4,$M805&lt;=F$55),F$56,R805)</f>
        <v>0</v>
      </c>
      <c r="T805" s="35">
        <f>IF(AND(Eingabe!$B$31&gt;5,$M805&lt;=G$55),G$56,S805)</f>
        <v>0</v>
      </c>
    </row>
    <row r="806" spans="11:20" x14ac:dyDescent="0.25">
      <c r="K806" s="62">
        <v>7970</v>
      </c>
      <c r="L806" s="35">
        <f t="shared" si="60"/>
        <v>7970</v>
      </c>
      <c r="M806" s="64">
        <f t="shared" si="61"/>
        <v>0.90981735159817356</v>
      </c>
      <c r="N806" s="64">
        <f t="shared" si="62"/>
        <v>4.7841129769042756E-2</v>
      </c>
      <c r="O806" s="35">
        <f t="shared" si="59"/>
        <v>0</v>
      </c>
      <c r="P806" s="35">
        <f>IF(AND(Eingabe!$B$31&gt;1,$M806&lt;=C$55),C$56,O806)</f>
        <v>0</v>
      </c>
      <c r="Q806" s="35">
        <f>IF(AND(Eingabe!$B$31&gt;2,$M806&lt;=D$55),D$56,P806)</f>
        <v>0</v>
      </c>
      <c r="R806" s="35">
        <f>IF(AND(Eingabe!$B$31&gt;3,$M806&lt;=E$55),E$56,Q806)</f>
        <v>0</v>
      </c>
      <c r="S806" s="35">
        <f>IF(AND(Eingabe!$B$31&gt;4,$M806&lt;=F$55),F$56,R806)</f>
        <v>0</v>
      </c>
      <c r="T806" s="35">
        <f>IF(AND(Eingabe!$B$31&gt;5,$M806&lt;=G$55),G$56,S806)</f>
        <v>0</v>
      </c>
    </row>
    <row r="807" spans="11:20" x14ac:dyDescent="0.25">
      <c r="K807" s="62">
        <v>7980</v>
      </c>
      <c r="L807" s="35">
        <f t="shared" si="60"/>
        <v>7980</v>
      </c>
      <c r="M807" s="64">
        <f t="shared" si="61"/>
        <v>0.91095890410958902</v>
      </c>
      <c r="N807" s="64">
        <f t="shared" si="62"/>
        <v>4.7650081841113856E-2</v>
      </c>
      <c r="O807" s="35">
        <f t="shared" si="59"/>
        <v>0</v>
      </c>
      <c r="P807" s="35">
        <f>IF(AND(Eingabe!$B$31&gt;1,$M807&lt;=C$55),C$56,O807)</f>
        <v>0</v>
      </c>
      <c r="Q807" s="35">
        <f>IF(AND(Eingabe!$B$31&gt;2,$M807&lt;=D$55),D$56,P807)</f>
        <v>0</v>
      </c>
      <c r="R807" s="35">
        <f>IF(AND(Eingabe!$B$31&gt;3,$M807&lt;=E$55),E$56,Q807)</f>
        <v>0</v>
      </c>
      <c r="S807" s="35">
        <f>IF(AND(Eingabe!$B$31&gt;4,$M807&lt;=F$55),F$56,R807)</f>
        <v>0</v>
      </c>
      <c r="T807" s="35">
        <f>IF(AND(Eingabe!$B$31&gt;5,$M807&lt;=G$55),G$56,S807)</f>
        <v>0</v>
      </c>
    </row>
    <row r="808" spans="11:20" x14ac:dyDescent="0.25">
      <c r="K808" s="62">
        <v>7990</v>
      </c>
      <c r="L808" s="35">
        <f t="shared" si="60"/>
        <v>7990</v>
      </c>
      <c r="M808" s="64">
        <f t="shared" si="61"/>
        <v>0.91210045662100458</v>
      </c>
      <c r="N808" s="64">
        <f t="shared" si="62"/>
        <v>4.7459234910534942E-2</v>
      </c>
      <c r="O808" s="35">
        <f t="shared" si="59"/>
        <v>0</v>
      </c>
      <c r="P808" s="35">
        <f>IF(AND(Eingabe!$B$31&gt;1,$M808&lt;=C$55),C$56,O808)</f>
        <v>0</v>
      </c>
      <c r="Q808" s="35">
        <f>IF(AND(Eingabe!$B$31&gt;2,$M808&lt;=D$55),D$56,P808)</f>
        <v>0</v>
      </c>
      <c r="R808" s="35">
        <f>IF(AND(Eingabe!$B$31&gt;3,$M808&lt;=E$55),E$56,Q808)</f>
        <v>0</v>
      </c>
      <c r="S808" s="35">
        <f>IF(AND(Eingabe!$B$31&gt;4,$M808&lt;=F$55),F$56,R808)</f>
        <v>0</v>
      </c>
      <c r="T808" s="35">
        <f>IF(AND(Eingabe!$B$31&gt;5,$M808&lt;=G$55),G$56,S808)</f>
        <v>0</v>
      </c>
    </row>
    <row r="809" spans="11:20" x14ac:dyDescent="0.25">
      <c r="K809" s="62">
        <v>8000</v>
      </c>
      <c r="L809" s="35">
        <f t="shared" si="60"/>
        <v>8000</v>
      </c>
      <c r="M809" s="64">
        <f t="shared" si="61"/>
        <v>0.91324200913242004</v>
      </c>
      <c r="N809" s="64">
        <f t="shared" si="62"/>
        <v>4.7268588514676635E-2</v>
      </c>
      <c r="O809" s="35">
        <f t="shared" si="59"/>
        <v>0</v>
      </c>
      <c r="P809" s="35">
        <f>IF(AND(Eingabe!$B$31&gt;1,$M809&lt;=C$55),C$56,O809)</f>
        <v>0</v>
      </c>
      <c r="Q809" s="35">
        <f>IF(AND(Eingabe!$B$31&gt;2,$M809&lt;=D$55),D$56,P809)</f>
        <v>0</v>
      </c>
      <c r="R809" s="35">
        <f>IF(AND(Eingabe!$B$31&gt;3,$M809&lt;=E$55),E$56,Q809)</f>
        <v>0</v>
      </c>
      <c r="S809" s="35">
        <f>IF(AND(Eingabe!$B$31&gt;4,$M809&lt;=F$55),F$56,R809)</f>
        <v>0</v>
      </c>
      <c r="T809" s="35">
        <f>IF(AND(Eingabe!$B$31&gt;5,$M809&lt;=G$55),G$56,S809)</f>
        <v>0</v>
      </c>
    </row>
    <row r="810" spans="11:20" x14ac:dyDescent="0.25">
      <c r="K810" s="62">
        <v>8010</v>
      </c>
      <c r="L810" s="35">
        <f t="shared" si="60"/>
        <v>8010</v>
      </c>
      <c r="M810" s="64">
        <f t="shared" si="61"/>
        <v>0.91438356164383561</v>
      </c>
      <c r="N810" s="64">
        <f t="shared" si="62"/>
        <v>4.7078142192550909E-2</v>
      </c>
      <c r="O810" s="35">
        <f t="shared" si="59"/>
        <v>0</v>
      </c>
      <c r="P810" s="35">
        <f>IF(AND(Eingabe!$B$31&gt;1,$M810&lt;=C$55),C$56,O810)</f>
        <v>0</v>
      </c>
      <c r="Q810" s="35">
        <f>IF(AND(Eingabe!$B$31&gt;2,$M810&lt;=D$55),D$56,P810)</f>
        <v>0</v>
      </c>
      <c r="R810" s="35">
        <f>IF(AND(Eingabe!$B$31&gt;3,$M810&lt;=E$55),E$56,Q810)</f>
        <v>0</v>
      </c>
      <c r="S810" s="35">
        <f>IF(AND(Eingabe!$B$31&gt;4,$M810&lt;=F$55),F$56,R810)</f>
        <v>0</v>
      </c>
      <c r="T810" s="35">
        <f>IF(AND(Eingabe!$B$31&gt;5,$M810&lt;=G$55),G$56,S810)</f>
        <v>0</v>
      </c>
    </row>
    <row r="811" spans="11:20" x14ac:dyDescent="0.25">
      <c r="K811" s="62">
        <v>8020</v>
      </c>
      <c r="L811" s="35">
        <f t="shared" si="60"/>
        <v>8020</v>
      </c>
      <c r="M811" s="64">
        <f t="shared" si="61"/>
        <v>0.91552511415525117</v>
      </c>
      <c r="N811" s="64">
        <f t="shared" si="62"/>
        <v>4.6887895484803321E-2</v>
      </c>
      <c r="O811" s="35">
        <f t="shared" si="59"/>
        <v>0</v>
      </c>
      <c r="P811" s="35">
        <f>IF(AND(Eingabe!$B$31&gt;1,$M811&lt;=C$55),C$56,O811)</f>
        <v>0</v>
      </c>
      <c r="Q811" s="35">
        <f>IF(AND(Eingabe!$B$31&gt;2,$M811&lt;=D$55),D$56,P811)</f>
        <v>0</v>
      </c>
      <c r="R811" s="35">
        <f>IF(AND(Eingabe!$B$31&gt;3,$M811&lt;=E$55),E$56,Q811)</f>
        <v>0</v>
      </c>
      <c r="S811" s="35">
        <f>IF(AND(Eingabe!$B$31&gt;4,$M811&lt;=F$55),F$56,R811)</f>
        <v>0</v>
      </c>
      <c r="T811" s="35">
        <f>IF(AND(Eingabe!$B$31&gt;5,$M811&lt;=G$55),G$56,S811)</f>
        <v>0</v>
      </c>
    </row>
    <row r="812" spans="11:20" x14ac:dyDescent="0.25">
      <c r="K812" s="62">
        <v>8030</v>
      </c>
      <c r="L812" s="35">
        <f t="shared" si="60"/>
        <v>8030</v>
      </c>
      <c r="M812" s="64">
        <f t="shared" si="61"/>
        <v>0.91666666666666663</v>
      </c>
      <c r="N812" s="64">
        <f t="shared" si="62"/>
        <v>4.6697847933705239E-2</v>
      </c>
      <c r="O812" s="35">
        <f t="shared" si="59"/>
        <v>0</v>
      </c>
      <c r="P812" s="35">
        <f>IF(AND(Eingabe!$B$31&gt;1,$M812&lt;=C$55),C$56,O812)</f>
        <v>0</v>
      </c>
      <c r="Q812" s="35">
        <f>IF(AND(Eingabe!$B$31&gt;2,$M812&lt;=D$55),D$56,P812)</f>
        <v>0</v>
      </c>
      <c r="R812" s="35">
        <f>IF(AND(Eingabe!$B$31&gt;3,$M812&lt;=E$55),E$56,Q812)</f>
        <v>0</v>
      </c>
      <c r="S812" s="35">
        <f>IF(AND(Eingabe!$B$31&gt;4,$M812&lt;=F$55),F$56,R812)</f>
        <v>0</v>
      </c>
      <c r="T812" s="35">
        <f>IF(AND(Eingabe!$B$31&gt;5,$M812&lt;=G$55),G$56,S812)</f>
        <v>0</v>
      </c>
    </row>
    <row r="813" spans="11:20" x14ac:dyDescent="0.25">
      <c r="K813" s="62">
        <v>8040</v>
      </c>
      <c r="L813" s="35">
        <f t="shared" si="60"/>
        <v>8040</v>
      </c>
      <c r="M813" s="64">
        <f t="shared" si="61"/>
        <v>0.9178082191780822</v>
      </c>
      <c r="N813" s="64">
        <f t="shared" si="62"/>
        <v>4.6507999083145846E-2</v>
      </c>
      <c r="O813" s="35">
        <f t="shared" si="59"/>
        <v>0</v>
      </c>
      <c r="P813" s="35">
        <f>IF(AND(Eingabe!$B$31&gt;1,$M813&lt;=C$55),C$56,O813)</f>
        <v>0</v>
      </c>
      <c r="Q813" s="35">
        <f>IF(AND(Eingabe!$B$31&gt;2,$M813&lt;=D$55),D$56,P813)</f>
        <v>0</v>
      </c>
      <c r="R813" s="35">
        <f>IF(AND(Eingabe!$B$31&gt;3,$M813&lt;=E$55),E$56,Q813)</f>
        <v>0</v>
      </c>
      <c r="S813" s="35">
        <f>IF(AND(Eingabe!$B$31&gt;4,$M813&lt;=F$55),F$56,R813)</f>
        <v>0</v>
      </c>
      <c r="T813" s="35">
        <f>IF(AND(Eingabe!$B$31&gt;5,$M813&lt;=G$55),G$56,S813)</f>
        <v>0</v>
      </c>
    </row>
    <row r="814" spans="11:20" x14ac:dyDescent="0.25">
      <c r="K814" s="62">
        <v>8050</v>
      </c>
      <c r="L814" s="35">
        <f t="shared" si="60"/>
        <v>8050</v>
      </c>
      <c r="M814" s="64">
        <f t="shared" si="61"/>
        <v>0.91894977168949776</v>
      </c>
      <c r="N814" s="64">
        <f t="shared" si="62"/>
        <v>4.6318348478625149E-2</v>
      </c>
      <c r="O814" s="35">
        <f t="shared" si="59"/>
        <v>0</v>
      </c>
      <c r="P814" s="35">
        <f>IF(AND(Eingabe!$B$31&gt;1,$M814&lt;=C$55),C$56,O814)</f>
        <v>0</v>
      </c>
      <c r="Q814" s="35">
        <f>IF(AND(Eingabe!$B$31&gt;2,$M814&lt;=D$55),D$56,P814)</f>
        <v>0</v>
      </c>
      <c r="R814" s="35">
        <f>IF(AND(Eingabe!$B$31&gt;3,$M814&lt;=E$55),E$56,Q814)</f>
        <v>0</v>
      </c>
      <c r="S814" s="35">
        <f>IF(AND(Eingabe!$B$31&gt;4,$M814&lt;=F$55),F$56,R814)</f>
        <v>0</v>
      </c>
      <c r="T814" s="35">
        <f>IF(AND(Eingabe!$B$31&gt;5,$M814&lt;=G$55),G$56,S814)</f>
        <v>0</v>
      </c>
    </row>
    <row r="815" spans="11:20" x14ac:dyDescent="0.25">
      <c r="K815" s="62">
        <v>8060</v>
      </c>
      <c r="L815" s="35">
        <f t="shared" si="60"/>
        <v>8060</v>
      </c>
      <c r="M815" s="64">
        <f t="shared" si="61"/>
        <v>0.92009132420091322</v>
      </c>
      <c r="N815" s="64">
        <f t="shared" si="62"/>
        <v>4.6128895667245318E-2</v>
      </c>
      <c r="O815" s="35">
        <f t="shared" si="59"/>
        <v>0</v>
      </c>
      <c r="P815" s="35">
        <f>IF(AND(Eingabe!$B$31&gt;1,$M815&lt;=C$55),C$56,O815)</f>
        <v>0</v>
      </c>
      <c r="Q815" s="35">
        <f>IF(AND(Eingabe!$B$31&gt;2,$M815&lt;=D$55),D$56,P815)</f>
        <v>0</v>
      </c>
      <c r="R815" s="35">
        <f>IF(AND(Eingabe!$B$31&gt;3,$M815&lt;=E$55),E$56,Q815)</f>
        <v>0</v>
      </c>
      <c r="S815" s="35">
        <f>IF(AND(Eingabe!$B$31&gt;4,$M815&lt;=F$55),F$56,R815)</f>
        <v>0</v>
      </c>
      <c r="T815" s="35">
        <f>IF(AND(Eingabe!$B$31&gt;5,$M815&lt;=G$55),G$56,S815)</f>
        <v>0</v>
      </c>
    </row>
    <row r="816" spans="11:20" x14ac:dyDescent="0.25">
      <c r="K816" s="62">
        <v>8070</v>
      </c>
      <c r="L816" s="35">
        <f t="shared" si="60"/>
        <v>8070</v>
      </c>
      <c r="M816" s="64">
        <f t="shared" si="61"/>
        <v>0.92123287671232879</v>
      </c>
      <c r="N816" s="64">
        <f t="shared" si="62"/>
        <v>4.593964019770358E-2</v>
      </c>
      <c r="O816" s="35">
        <f t="shared" si="59"/>
        <v>0</v>
      </c>
      <c r="P816" s="35">
        <f>IF(AND(Eingabe!$B$31&gt;1,$M816&lt;=C$55),C$56,O816)</f>
        <v>0</v>
      </c>
      <c r="Q816" s="35">
        <f>IF(AND(Eingabe!$B$31&gt;2,$M816&lt;=D$55),D$56,P816)</f>
        <v>0</v>
      </c>
      <c r="R816" s="35">
        <f>IF(AND(Eingabe!$B$31&gt;3,$M816&lt;=E$55),E$56,Q816)</f>
        <v>0</v>
      </c>
      <c r="S816" s="35">
        <f>IF(AND(Eingabe!$B$31&gt;4,$M816&lt;=F$55),F$56,R816)</f>
        <v>0</v>
      </c>
      <c r="T816" s="35">
        <f>IF(AND(Eingabe!$B$31&gt;5,$M816&lt;=G$55),G$56,S816)</f>
        <v>0</v>
      </c>
    </row>
    <row r="817" spans="11:20" x14ac:dyDescent="0.25">
      <c r="K817" s="62">
        <v>8080</v>
      </c>
      <c r="L817" s="35">
        <f t="shared" si="60"/>
        <v>8080</v>
      </c>
      <c r="M817" s="64">
        <f t="shared" si="61"/>
        <v>0.92237442922374424</v>
      </c>
      <c r="N817" s="64">
        <f t="shared" si="62"/>
        <v>4.5750581620284669E-2</v>
      </c>
      <c r="O817" s="35">
        <f t="shared" si="59"/>
        <v>0</v>
      </c>
      <c r="P817" s="35">
        <f>IF(AND(Eingabe!$B$31&gt;1,$M817&lt;=C$55),C$56,O817)</f>
        <v>0</v>
      </c>
      <c r="Q817" s="35">
        <f>IF(AND(Eingabe!$B$31&gt;2,$M817&lt;=D$55),D$56,P817)</f>
        <v>0</v>
      </c>
      <c r="R817" s="35">
        <f>IF(AND(Eingabe!$B$31&gt;3,$M817&lt;=E$55),E$56,Q817)</f>
        <v>0</v>
      </c>
      <c r="S817" s="35">
        <f>IF(AND(Eingabe!$B$31&gt;4,$M817&lt;=F$55),F$56,R817)</f>
        <v>0</v>
      </c>
      <c r="T817" s="35">
        <f>IF(AND(Eingabe!$B$31&gt;5,$M817&lt;=G$55),G$56,S817)</f>
        <v>0</v>
      </c>
    </row>
    <row r="818" spans="11:20" x14ac:dyDescent="0.25">
      <c r="K818" s="62">
        <v>8090</v>
      </c>
      <c r="L818" s="35">
        <f t="shared" si="60"/>
        <v>8090</v>
      </c>
      <c r="M818" s="64">
        <f t="shared" si="61"/>
        <v>0.92351598173515981</v>
      </c>
      <c r="N818" s="64">
        <f t="shared" si="62"/>
        <v>4.5561719486853169E-2</v>
      </c>
      <c r="O818" s="35">
        <f t="shared" si="59"/>
        <v>0</v>
      </c>
      <c r="P818" s="35">
        <f>IF(AND(Eingabe!$B$31&gt;1,$M818&lt;=C$55),C$56,O818)</f>
        <v>0</v>
      </c>
      <c r="Q818" s="35">
        <f>IF(AND(Eingabe!$B$31&gt;2,$M818&lt;=D$55),D$56,P818)</f>
        <v>0</v>
      </c>
      <c r="R818" s="35">
        <f>IF(AND(Eingabe!$B$31&gt;3,$M818&lt;=E$55),E$56,Q818)</f>
        <v>0</v>
      </c>
      <c r="S818" s="35">
        <f>IF(AND(Eingabe!$B$31&gt;4,$M818&lt;=F$55),F$56,R818)</f>
        <v>0</v>
      </c>
      <c r="T818" s="35">
        <f>IF(AND(Eingabe!$B$31&gt;5,$M818&lt;=G$55),G$56,S818)</f>
        <v>0</v>
      </c>
    </row>
    <row r="819" spans="11:20" x14ac:dyDescent="0.25">
      <c r="K819" s="62">
        <v>8100</v>
      </c>
      <c r="L819" s="35">
        <f t="shared" si="60"/>
        <v>8100</v>
      </c>
      <c r="M819" s="64">
        <f t="shared" si="61"/>
        <v>0.92465753424657537</v>
      </c>
      <c r="N819" s="64">
        <f t="shared" si="62"/>
        <v>4.5373053350845849E-2</v>
      </c>
      <c r="O819" s="35">
        <f t="shared" si="59"/>
        <v>0</v>
      </c>
      <c r="P819" s="35">
        <f>IF(AND(Eingabe!$B$31&gt;1,$M819&lt;=C$55),C$56,O819)</f>
        <v>0</v>
      </c>
      <c r="Q819" s="35">
        <f>IF(AND(Eingabe!$B$31&gt;2,$M819&lt;=D$55),D$56,P819)</f>
        <v>0</v>
      </c>
      <c r="R819" s="35">
        <f>IF(AND(Eingabe!$B$31&gt;3,$M819&lt;=E$55),E$56,Q819)</f>
        <v>0</v>
      </c>
      <c r="S819" s="35">
        <f>IF(AND(Eingabe!$B$31&gt;4,$M819&lt;=F$55),F$56,R819)</f>
        <v>0</v>
      </c>
      <c r="T819" s="35">
        <f>IF(AND(Eingabe!$B$31&gt;5,$M819&lt;=G$55),G$56,S819)</f>
        <v>0</v>
      </c>
    </row>
    <row r="820" spans="11:20" x14ac:dyDescent="0.25">
      <c r="K820" s="62">
        <v>8110</v>
      </c>
      <c r="L820" s="35">
        <f t="shared" si="60"/>
        <v>8110</v>
      </c>
      <c r="M820" s="64">
        <f t="shared" si="61"/>
        <v>0.92579908675799083</v>
      </c>
      <c r="N820" s="64">
        <f t="shared" si="62"/>
        <v>4.518458276726478E-2</v>
      </c>
      <c r="O820" s="35">
        <f t="shared" si="59"/>
        <v>0</v>
      </c>
      <c r="P820" s="35">
        <f>IF(AND(Eingabe!$B$31&gt;1,$M820&lt;=C$55),C$56,O820)</f>
        <v>0</v>
      </c>
      <c r="Q820" s="35">
        <f>IF(AND(Eingabe!$B$31&gt;2,$M820&lt;=D$55),D$56,P820)</f>
        <v>0</v>
      </c>
      <c r="R820" s="35">
        <f>IF(AND(Eingabe!$B$31&gt;3,$M820&lt;=E$55),E$56,Q820)</f>
        <v>0</v>
      </c>
      <c r="S820" s="35">
        <f>IF(AND(Eingabe!$B$31&gt;4,$M820&lt;=F$55),F$56,R820)</f>
        <v>0</v>
      </c>
      <c r="T820" s="35">
        <f>IF(AND(Eingabe!$B$31&gt;5,$M820&lt;=G$55),G$56,S820)</f>
        <v>0</v>
      </c>
    </row>
    <row r="821" spans="11:20" x14ac:dyDescent="0.25">
      <c r="K821" s="62">
        <v>8120</v>
      </c>
      <c r="L821" s="35">
        <f t="shared" si="60"/>
        <v>8120</v>
      </c>
      <c r="M821" s="64">
        <f t="shared" si="61"/>
        <v>0.9269406392694064</v>
      </c>
      <c r="N821" s="64">
        <f t="shared" si="62"/>
        <v>4.4996307292669013E-2</v>
      </c>
      <c r="O821" s="35">
        <f t="shared" si="59"/>
        <v>0</v>
      </c>
      <c r="P821" s="35">
        <f>IF(AND(Eingabe!$B$31&gt;1,$M821&lt;=C$55),C$56,O821)</f>
        <v>0</v>
      </c>
      <c r="Q821" s="35">
        <f>IF(AND(Eingabe!$B$31&gt;2,$M821&lt;=D$55),D$56,P821)</f>
        <v>0</v>
      </c>
      <c r="R821" s="35">
        <f>IF(AND(Eingabe!$B$31&gt;3,$M821&lt;=E$55),E$56,Q821)</f>
        <v>0</v>
      </c>
      <c r="S821" s="35">
        <f>IF(AND(Eingabe!$B$31&gt;4,$M821&lt;=F$55),F$56,R821)</f>
        <v>0</v>
      </c>
      <c r="T821" s="35">
        <f>IF(AND(Eingabe!$B$31&gt;5,$M821&lt;=G$55),G$56,S821)</f>
        <v>0</v>
      </c>
    </row>
    <row r="822" spans="11:20" x14ac:dyDescent="0.25">
      <c r="K822" s="62">
        <v>8130</v>
      </c>
      <c r="L822" s="35">
        <f t="shared" si="60"/>
        <v>8130</v>
      </c>
      <c r="M822" s="64">
        <f t="shared" si="61"/>
        <v>0.92808219178082196</v>
      </c>
      <c r="N822" s="64">
        <f t="shared" si="62"/>
        <v>4.4808226485168468E-2</v>
      </c>
      <c r="O822" s="35">
        <f t="shared" si="59"/>
        <v>0</v>
      </c>
      <c r="P822" s="35">
        <f>IF(AND(Eingabe!$B$31&gt;1,$M822&lt;=C$55),C$56,O822)</f>
        <v>0</v>
      </c>
      <c r="Q822" s="35">
        <f>IF(AND(Eingabe!$B$31&gt;2,$M822&lt;=D$55),D$56,P822)</f>
        <v>0</v>
      </c>
      <c r="R822" s="35">
        <f>IF(AND(Eingabe!$B$31&gt;3,$M822&lt;=E$55),E$56,Q822)</f>
        <v>0</v>
      </c>
      <c r="S822" s="35">
        <f>IF(AND(Eingabe!$B$31&gt;4,$M822&lt;=F$55),F$56,R822)</f>
        <v>0</v>
      </c>
      <c r="T822" s="35">
        <f>IF(AND(Eingabe!$B$31&gt;5,$M822&lt;=G$55),G$56,S822)</f>
        <v>0</v>
      </c>
    </row>
    <row r="823" spans="11:20" x14ac:dyDescent="0.25">
      <c r="K823" s="62">
        <v>8140</v>
      </c>
      <c r="L823" s="35">
        <f t="shared" si="60"/>
        <v>8140</v>
      </c>
      <c r="M823" s="64">
        <f t="shared" si="61"/>
        <v>0.92922374429223742</v>
      </c>
      <c r="N823" s="64">
        <f t="shared" si="62"/>
        <v>4.4620339904415163E-2</v>
      </c>
      <c r="O823" s="35">
        <f t="shared" si="59"/>
        <v>0</v>
      </c>
      <c r="P823" s="35">
        <f>IF(AND(Eingabe!$B$31&gt;1,$M823&lt;=C$55),C$56,O823)</f>
        <v>0</v>
      </c>
      <c r="Q823" s="35">
        <f>IF(AND(Eingabe!$B$31&gt;2,$M823&lt;=D$55),D$56,P823)</f>
        <v>0</v>
      </c>
      <c r="R823" s="35">
        <f>IF(AND(Eingabe!$B$31&gt;3,$M823&lt;=E$55),E$56,Q823)</f>
        <v>0</v>
      </c>
      <c r="S823" s="35">
        <f>IF(AND(Eingabe!$B$31&gt;4,$M823&lt;=F$55),F$56,R823)</f>
        <v>0</v>
      </c>
      <c r="T823" s="35">
        <f>IF(AND(Eingabe!$B$31&gt;5,$M823&lt;=G$55),G$56,S823)</f>
        <v>0</v>
      </c>
    </row>
    <row r="824" spans="11:20" x14ac:dyDescent="0.25">
      <c r="K824" s="62">
        <v>8150</v>
      </c>
      <c r="L824" s="35">
        <f t="shared" si="60"/>
        <v>8150</v>
      </c>
      <c r="M824" s="64">
        <f t="shared" si="61"/>
        <v>0.93036529680365299</v>
      </c>
      <c r="N824" s="64">
        <f t="shared" si="62"/>
        <v>4.4432647111597001E-2</v>
      </c>
      <c r="O824" s="35">
        <f t="shared" si="59"/>
        <v>0</v>
      </c>
      <c r="P824" s="35">
        <f>IF(AND(Eingabe!$B$31&gt;1,$M824&lt;=C$55),C$56,O824)</f>
        <v>0</v>
      </c>
      <c r="Q824" s="35">
        <f>IF(AND(Eingabe!$B$31&gt;2,$M824&lt;=D$55),D$56,P824)</f>
        <v>0</v>
      </c>
      <c r="R824" s="35">
        <f>IF(AND(Eingabe!$B$31&gt;3,$M824&lt;=E$55),E$56,Q824)</f>
        <v>0</v>
      </c>
      <c r="S824" s="35">
        <f>IF(AND(Eingabe!$B$31&gt;4,$M824&lt;=F$55),F$56,R824)</f>
        <v>0</v>
      </c>
      <c r="T824" s="35">
        <f>IF(AND(Eingabe!$B$31&gt;5,$M824&lt;=G$55),G$56,S824)</f>
        <v>0</v>
      </c>
    </row>
    <row r="825" spans="11:20" x14ac:dyDescent="0.25">
      <c r="K825" s="62">
        <v>8160</v>
      </c>
      <c r="L825" s="35">
        <f t="shared" si="60"/>
        <v>8160</v>
      </c>
      <c r="M825" s="64">
        <f t="shared" si="61"/>
        <v>0.93150684931506844</v>
      </c>
      <c r="N825" s="64">
        <f t="shared" si="62"/>
        <v>4.4245147669430218E-2</v>
      </c>
      <c r="O825" s="35">
        <f t="shared" si="59"/>
        <v>0</v>
      </c>
      <c r="P825" s="35">
        <f>IF(AND(Eingabe!$B$31&gt;1,$M825&lt;=C$55),C$56,O825)</f>
        <v>0</v>
      </c>
      <c r="Q825" s="35">
        <f>IF(AND(Eingabe!$B$31&gt;2,$M825&lt;=D$55),D$56,P825)</f>
        <v>0</v>
      </c>
      <c r="R825" s="35">
        <f>IF(AND(Eingabe!$B$31&gt;3,$M825&lt;=E$55),E$56,Q825)</f>
        <v>0</v>
      </c>
      <c r="S825" s="35">
        <f>IF(AND(Eingabe!$B$31&gt;4,$M825&lt;=F$55),F$56,R825)</f>
        <v>0</v>
      </c>
      <c r="T825" s="35">
        <f>IF(AND(Eingabe!$B$31&gt;5,$M825&lt;=G$55),G$56,S825)</f>
        <v>0</v>
      </c>
    </row>
    <row r="826" spans="11:20" x14ac:dyDescent="0.25">
      <c r="K826" s="62">
        <v>8170</v>
      </c>
      <c r="L826" s="35">
        <f t="shared" si="60"/>
        <v>8170</v>
      </c>
      <c r="M826" s="64">
        <f t="shared" si="61"/>
        <v>0.93264840182648401</v>
      </c>
      <c r="N826" s="64">
        <f t="shared" si="62"/>
        <v>4.4057841142152165E-2</v>
      </c>
      <c r="O826" s="35">
        <f t="shared" si="59"/>
        <v>0</v>
      </c>
      <c r="P826" s="35">
        <f>IF(AND(Eingabe!$B$31&gt;1,$M826&lt;=C$55),C$56,O826)</f>
        <v>0</v>
      </c>
      <c r="Q826" s="35">
        <f>IF(AND(Eingabe!$B$31&gt;2,$M826&lt;=D$55),D$56,P826)</f>
        <v>0</v>
      </c>
      <c r="R826" s="35">
        <f>IF(AND(Eingabe!$B$31&gt;3,$M826&lt;=E$55),E$56,Q826)</f>
        <v>0</v>
      </c>
      <c r="S826" s="35">
        <f>IF(AND(Eingabe!$B$31&gt;4,$M826&lt;=F$55),F$56,R826)</f>
        <v>0</v>
      </c>
      <c r="T826" s="35">
        <f>IF(AND(Eingabe!$B$31&gt;5,$M826&lt;=G$55),G$56,S826)</f>
        <v>0</v>
      </c>
    </row>
    <row r="827" spans="11:20" x14ac:dyDescent="0.25">
      <c r="K827" s="62">
        <v>8180</v>
      </c>
      <c r="L827" s="35">
        <f t="shared" si="60"/>
        <v>8180</v>
      </c>
      <c r="M827" s="64">
        <f t="shared" si="61"/>
        <v>0.93378995433789957</v>
      </c>
      <c r="N827" s="64">
        <f t="shared" si="62"/>
        <v>4.3870727095514206E-2</v>
      </c>
      <c r="O827" s="35">
        <f t="shared" si="59"/>
        <v>0</v>
      </c>
      <c r="P827" s="35">
        <f>IF(AND(Eingabe!$B$31&gt;1,$M827&lt;=C$55),C$56,O827)</f>
        <v>0</v>
      </c>
      <c r="Q827" s="35">
        <f>IF(AND(Eingabe!$B$31&gt;2,$M827&lt;=D$55),D$56,P827)</f>
        <v>0</v>
      </c>
      <c r="R827" s="35">
        <f>IF(AND(Eingabe!$B$31&gt;3,$M827&lt;=E$55),E$56,Q827)</f>
        <v>0</v>
      </c>
      <c r="S827" s="35">
        <f>IF(AND(Eingabe!$B$31&gt;4,$M827&lt;=F$55),F$56,R827)</f>
        <v>0</v>
      </c>
      <c r="T827" s="35">
        <f>IF(AND(Eingabe!$B$31&gt;5,$M827&lt;=G$55),G$56,S827)</f>
        <v>0</v>
      </c>
    </row>
    <row r="828" spans="11:20" x14ac:dyDescent="0.25">
      <c r="K828" s="62">
        <v>8190</v>
      </c>
      <c r="L828" s="35">
        <f t="shared" si="60"/>
        <v>8190</v>
      </c>
      <c r="M828" s="64">
        <f t="shared" si="61"/>
        <v>0.93493150684931503</v>
      </c>
      <c r="N828" s="64">
        <f t="shared" si="62"/>
        <v>4.3683805096774719E-2</v>
      </c>
      <c r="O828" s="35">
        <f t="shared" si="59"/>
        <v>0</v>
      </c>
      <c r="P828" s="35">
        <f>IF(AND(Eingabe!$B$31&gt;1,$M828&lt;=C$55),C$56,O828)</f>
        <v>0</v>
      </c>
      <c r="Q828" s="35">
        <f>IF(AND(Eingabe!$B$31&gt;2,$M828&lt;=D$55),D$56,P828)</f>
        <v>0</v>
      </c>
      <c r="R828" s="35">
        <f>IF(AND(Eingabe!$B$31&gt;3,$M828&lt;=E$55),E$56,Q828)</f>
        <v>0</v>
      </c>
      <c r="S828" s="35">
        <f>IF(AND(Eingabe!$B$31&gt;4,$M828&lt;=F$55),F$56,R828)</f>
        <v>0</v>
      </c>
      <c r="T828" s="35">
        <f>IF(AND(Eingabe!$B$31&gt;5,$M828&lt;=G$55),G$56,S828)</f>
        <v>0</v>
      </c>
    </row>
    <row r="829" spans="11:20" x14ac:dyDescent="0.25">
      <c r="K829" s="62">
        <v>8200</v>
      </c>
      <c r="L829" s="35">
        <f t="shared" si="60"/>
        <v>8200</v>
      </c>
      <c r="M829" s="64">
        <f t="shared" si="61"/>
        <v>0.9360730593607306</v>
      </c>
      <c r="N829" s="64">
        <f t="shared" si="62"/>
        <v>4.3497074714691331E-2</v>
      </c>
      <c r="O829" s="35">
        <f t="shared" si="59"/>
        <v>0</v>
      </c>
      <c r="P829" s="35">
        <f>IF(AND(Eingabe!$B$31&gt;1,$M829&lt;=C$55),C$56,O829)</f>
        <v>0</v>
      </c>
      <c r="Q829" s="35">
        <f>IF(AND(Eingabe!$B$31&gt;2,$M829&lt;=D$55),D$56,P829)</f>
        <v>0</v>
      </c>
      <c r="R829" s="35">
        <f>IF(AND(Eingabe!$B$31&gt;3,$M829&lt;=E$55),E$56,Q829)</f>
        <v>0</v>
      </c>
      <c r="S829" s="35">
        <f>IF(AND(Eingabe!$B$31&gt;4,$M829&lt;=F$55),F$56,R829)</f>
        <v>0</v>
      </c>
      <c r="T829" s="35">
        <f>IF(AND(Eingabe!$B$31&gt;5,$M829&lt;=G$55),G$56,S829)</f>
        <v>0</v>
      </c>
    </row>
    <row r="830" spans="11:20" x14ac:dyDescent="0.25">
      <c r="K830" s="62">
        <v>8210</v>
      </c>
      <c r="L830" s="35">
        <f t="shared" si="60"/>
        <v>8210</v>
      </c>
      <c r="M830" s="64">
        <f t="shared" si="61"/>
        <v>0.93721461187214616</v>
      </c>
      <c r="N830" s="64">
        <f t="shared" si="62"/>
        <v>4.3310535519515359E-2</v>
      </c>
      <c r="O830" s="35">
        <f t="shared" si="59"/>
        <v>0</v>
      </c>
      <c r="P830" s="35">
        <f>IF(AND(Eingabe!$B$31&gt;1,$M830&lt;=C$55),C$56,O830)</f>
        <v>0</v>
      </c>
      <c r="Q830" s="35">
        <f>IF(AND(Eingabe!$B$31&gt;2,$M830&lt;=D$55),D$56,P830)</f>
        <v>0</v>
      </c>
      <c r="R830" s="35">
        <f>IF(AND(Eingabe!$B$31&gt;3,$M830&lt;=E$55),E$56,Q830)</f>
        <v>0</v>
      </c>
      <c r="S830" s="35">
        <f>IF(AND(Eingabe!$B$31&gt;4,$M830&lt;=F$55),F$56,R830)</f>
        <v>0</v>
      </c>
      <c r="T830" s="35">
        <f>IF(AND(Eingabe!$B$31&gt;5,$M830&lt;=G$55),G$56,S830)</f>
        <v>0</v>
      </c>
    </row>
    <row r="831" spans="11:20" x14ac:dyDescent="0.25">
      <c r="K831" s="62">
        <v>8220</v>
      </c>
      <c r="L831" s="35">
        <f t="shared" si="60"/>
        <v>8220</v>
      </c>
      <c r="M831" s="64">
        <f t="shared" si="61"/>
        <v>0.93835616438356162</v>
      </c>
      <c r="N831" s="64">
        <f t="shared" si="62"/>
        <v>4.3124187082983156E-2</v>
      </c>
      <c r="O831" s="35">
        <f t="shared" si="59"/>
        <v>0</v>
      </c>
      <c r="P831" s="35">
        <f>IF(AND(Eingabe!$B$31&gt;1,$M831&lt;=C$55),C$56,O831)</f>
        <v>0</v>
      </c>
      <c r="Q831" s="35">
        <f>IF(AND(Eingabe!$B$31&gt;2,$M831&lt;=D$55),D$56,P831)</f>
        <v>0</v>
      </c>
      <c r="R831" s="35">
        <f>IF(AND(Eingabe!$B$31&gt;3,$M831&lt;=E$55),E$56,Q831)</f>
        <v>0</v>
      </c>
      <c r="S831" s="35">
        <f>IF(AND(Eingabe!$B$31&gt;4,$M831&lt;=F$55),F$56,R831)</f>
        <v>0</v>
      </c>
      <c r="T831" s="35">
        <f>IF(AND(Eingabe!$B$31&gt;5,$M831&lt;=G$55),G$56,S831)</f>
        <v>0</v>
      </c>
    </row>
    <row r="832" spans="11:20" x14ac:dyDescent="0.25">
      <c r="K832" s="62">
        <v>8230</v>
      </c>
      <c r="L832" s="35">
        <f t="shared" si="60"/>
        <v>8230</v>
      </c>
      <c r="M832" s="64">
        <f t="shared" si="61"/>
        <v>0.93949771689497719</v>
      </c>
      <c r="N832" s="64">
        <f t="shared" si="62"/>
        <v>4.2938028978310561E-2</v>
      </c>
      <c r="O832" s="35">
        <f t="shared" si="59"/>
        <v>0</v>
      </c>
      <c r="P832" s="35">
        <f>IF(AND(Eingabe!$B$31&gt;1,$M832&lt;=C$55),C$56,O832)</f>
        <v>0</v>
      </c>
      <c r="Q832" s="35">
        <f>IF(AND(Eingabe!$B$31&gt;2,$M832&lt;=D$55),D$56,P832)</f>
        <v>0</v>
      </c>
      <c r="R832" s="35">
        <f>IF(AND(Eingabe!$B$31&gt;3,$M832&lt;=E$55),E$56,Q832)</f>
        <v>0</v>
      </c>
      <c r="S832" s="35">
        <f>IF(AND(Eingabe!$B$31&gt;4,$M832&lt;=F$55),F$56,R832)</f>
        <v>0</v>
      </c>
      <c r="T832" s="35">
        <f>IF(AND(Eingabe!$B$31&gt;5,$M832&lt;=G$55),G$56,S832)</f>
        <v>0</v>
      </c>
    </row>
    <row r="833" spans="11:20" x14ac:dyDescent="0.25">
      <c r="K833" s="62">
        <v>8240</v>
      </c>
      <c r="L833" s="35">
        <f t="shared" si="60"/>
        <v>8240</v>
      </c>
      <c r="M833" s="64">
        <f t="shared" si="61"/>
        <v>0.94063926940639264</v>
      </c>
      <c r="N833" s="64">
        <f t="shared" si="62"/>
        <v>4.2752060780185008E-2</v>
      </c>
      <c r="O833" s="35">
        <f t="shared" si="59"/>
        <v>0</v>
      </c>
      <c r="P833" s="35">
        <f>IF(AND(Eingabe!$B$31&gt;1,$M833&lt;=C$55),C$56,O833)</f>
        <v>0</v>
      </c>
      <c r="Q833" s="35">
        <f>IF(AND(Eingabe!$B$31&gt;2,$M833&lt;=D$55),D$56,P833)</f>
        <v>0</v>
      </c>
      <c r="R833" s="35">
        <f>IF(AND(Eingabe!$B$31&gt;3,$M833&lt;=E$55),E$56,Q833)</f>
        <v>0</v>
      </c>
      <c r="S833" s="35">
        <f>IF(AND(Eingabe!$B$31&gt;4,$M833&lt;=F$55),F$56,R833)</f>
        <v>0</v>
      </c>
      <c r="T833" s="35">
        <f>IF(AND(Eingabe!$B$31&gt;5,$M833&lt;=G$55),G$56,S833)</f>
        <v>0</v>
      </c>
    </row>
    <row r="834" spans="11:20" x14ac:dyDescent="0.25">
      <c r="K834" s="62">
        <v>8250</v>
      </c>
      <c r="L834" s="35">
        <f t="shared" si="60"/>
        <v>8250</v>
      </c>
      <c r="M834" s="64">
        <f t="shared" si="61"/>
        <v>0.94178082191780821</v>
      </c>
      <c r="N834" s="64">
        <f t="shared" si="62"/>
        <v>4.2566282064758987E-2</v>
      </c>
      <c r="O834" s="35">
        <f t="shared" si="59"/>
        <v>0</v>
      </c>
      <c r="P834" s="35">
        <f>IF(AND(Eingabe!$B$31&gt;1,$M834&lt;=C$55),C$56,O834)</f>
        <v>0</v>
      </c>
      <c r="Q834" s="35">
        <f>IF(AND(Eingabe!$B$31&gt;2,$M834&lt;=D$55),D$56,P834)</f>
        <v>0</v>
      </c>
      <c r="R834" s="35">
        <f>IF(AND(Eingabe!$B$31&gt;3,$M834&lt;=E$55),E$56,Q834)</f>
        <v>0</v>
      </c>
      <c r="S834" s="35">
        <f>IF(AND(Eingabe!$B$31&gt;4,$M834&lt;=F$55),F$56,R834)</f>
        <v>0</v>
      </c>
      <c r="T834" s="35">
        <f>IF(AND(Eingabe!$B$31&gt;5,$M834&lt;=G$55),G$56,S834)</f>
        <v>0</v>
      </c>
    </row>
    <row r="835" spans="11:20" x14ac:dyDescent="0.25">
      <c r="K835" s="62">
        <v>8260</v>
      </c>
      <c r="L835" s="35">
        <f t="shared" si="60"/>
        <v>8260</v>
      </c>
      <c r="M835" s="64">
        <f t="shared" si="61"/>
        <v>0.94292237442922378</v>
      </c>
      <c r="N835" s="64">
        <f t="shared" si="62"/>
        <v>4.2380692409643927E-2</v>
      </c>
      <c r="O835" s="35">
        <f t="shared" si="59"/>
        <v>0</v>
      </c>
      <c r="P835" s="35">
        <f>IF(AND(Eingabe!$B$31&gt;1,$M835&lt;=C$55),C$56,O835)</f>
        <v>0</v>
      </c>
      <c r="Q835" s="35">
        <f>IF(AND(Eingabe!$B$31&gt;2,$M835&lt;=D$55),D$56,P835)</f>
        <v>0</v>
      </c>
      <c r="R835" s="35">
        <f>IF(AND(Eingabe!$B$31&gt;3,$M835&lt;=E$55),E$56,Q835)</f>
        <v>0</v>
      </c>
      <c r="S835" s="35">
        <f>IF(AND(Eingabe!$B$31&gt;4,$M835&lt;=F$55),F$56,R835)</f>
        <v>0</v>
      </c>
      <c r="T835" s="35">
        <f>IF(AND(Eingabe!$B$31&gt;5,$M835&lt;=G$55),G$56,S835)</f>
        <v>0</v>
      </c>
    </row>
    <row r="836" spans="11:20" x14ac:dyDescent="0.25">
      <c r="K836" s="62">
        <v>8270</v>
      </c>
      <c r="L836" s="35">
        <f t="shared" si="60"/>
        <v>8270</v>
      </c>
      <c r="M836" s="64">
        <f t="shared" si="61"/>
        <v>0.94406392694063923</v>
      </c>
      <c r="N836" s="64">
        <f t="shared" si="62"/>
        <v>4.2195291393902212E-2</v>
      </c>
      <c r="O836" s="35">
        <f t="shared" si="59"/>
        <v>0</v>
      </c>
      <c r="P836" s="35">
        <f>IF(AND(Eingabe!$B$31&gt;1,$M836&lt;=C$55),C$56,O836)</f>
        <v>0</v>
      </c>
      <c r="Q836" s="35">
        <f>IF(AND(Eingabe!$B$31&gt;2,$M836&lt;=D$55),D$56,P836)</f>
        <v>0</v>
      </c>
      <c r="R836" s="35">
        <f>IF(AND(Eingabe!$B$31&gt;3,$M836&lt;=E$55),E$56,Q836)</f>
        <v>0</v>
      </c>
      <c r="S836" s="35">
        <f>IF(AND(Eingabe!$B$31&gt;4,$M836&lt;=F$55),F$56,R836)</f>
        <v>0</v>
      </c>
      <c r="T836" s="35">
        <f>IF(AND(Eingabe!$B$31&gt;5,$M836&lt;=G$55),G$56,S836)</f>
        <v>0</v>
      </c>
    </row>
    <row r="837" spans="11:20" x14ac:dyDescent="0.25">
      <c r="K837" s="62">
        <v>8280</v>
      </c>
      <c r="L837" s="35">
        <f t="shared" si="60"/>
        <v>8280</v>
      </c>
      <c r="M837" s="64">
        <f t="shared" si="61"/>
        <v>0.9452054794520548</v>
      </c>
      <c r="N837" s="64">
        <f t="shared" si="62"/>
        <v>4.2010078598041178E-2</v>
      </c>
      <c r="O837" s="35">
        <f t="shared" si="59"/>
        <v>0</v>
      </c>
      <c r="P837" s="35">
        <f>IF(AND(Eingabe!$B$31&gt;1,$M837&lt;=C$55),C$56,O837)</f>
        <v>0</v>
      </c>
      <c r="Q837" s="35">
        <f>IF(AND(Eingabe!$B$31&gt;2,$M837&lt;=D$55),D$56,P837)</f>
        <v>0</v>
      </c>
      <c r="R837" s="35">
        <f>IF(AND(Eingabe!$B$31&gt;3,$M837&lt;=E$55),E$56,Q837)</f>
        <v>0</v>
      </c>
      <c r="S837" s="35">
        <f>IF(AND(Eingabe!$B$31&gt;4,$M837&lt;=F$55),F$56,R837)</f>
        <v>0</v>
      </c>
      <c r="T837" s="35">
        <f>IF(AND(Eingabe!$B$31&gt;5,$M837&lt;=G$55),G$56,S837)</f>
        <v>0</v>
      </c>
    </row>
    <row r="838" spans="11:20" x14ac:dyDescent="0.25">
      <c r="K838" s="62">
        <v>8290</v>
      </c>
      <c r="L838" s="35">
        <f t="shared" si="60"/>
        <v>8290</v>
      </c>
      <c r="M838" s="64">
        <f t="shared" si="61"/>
        <v>0.94634703196347036</v>
      </c>
      <c r="N838" s="64">
        <f t="shared" si="62"/>
        <v>4.1825053604006346E-2</v>
      </c>
      <c r="O838" s="35">
        <f t="shared" si="59"/>
        <v>0</v>
      </c>
      <c r="P838" s="35">
        <f>IF(AND(Eingabe!$B$31&gt;1,$M838&lt;=C$55),C$56,O838)</f>
        <v>0</v>
      </c>
      <c r="Q838" s="35">
        <f>IF(AND(Eingabe!$B$31&gt;2,$M838&lt;=D$55),D$56,P838)</f>
        <v>0</v>
      </c>
      <c r="R838" s="35">
        <f>IF(AND(Eingabe!$B$31&gt;3,$M838&lt;=E$55),E$56,Q838)</f>
        <v>0</v>
      </c>
      <c r="S838" s="35">
        <f>IF(AND(Eingabe!$B$31&gt;4,$M838&lt;=F$55),F$56,R838)</f>
        <v>0</v>
      </c>
      <c r="T838" s="35">
        <f>IF(AND(Eingabe!$B$31&gt;5,$M838&lt;=G$55),G$56,S838)</f>
        <v>0</v>
      </c>
    </row>
    <row r="839" spans="11:20" x14ac:dyDescent="0.25">
      <c r="K839" s="62">
        <v>8300</v>
      </c>
      <c r="L839" s="35">
        <f t="shared" si="60"/>
        <v>8300</v>
      </c>
      <c r="M839" s="64">
        <f t="shared" si="61"/>
        <v>0.94748858447488582</v>
      </c>
      <c r="N839" s="64">
        <f t="shared" si="62"/>
        <v>4.1640215995174645E-2</v>
      </c>
      <c r="O839" s="35">
        <f t="shared" si="59"/>
        <v>0</v>
      </c>
      <c r="P839" s="35">
        <f>IF(AND(Eingabe!$B$31&gt;1,$M839&lt;=C$55),C$56,O839)</f>
        <v>0</v>
      </c>
      <c r="Q839" s="35">
        <f>IF(AND(Eingabe!$B$31&gt;2,$M839&lt;=D$55),D$56,P839)</f>
        <v>0</v>
      </c>
      <c r="R839" s="35">
        <f>IF(AND(Eingabe!$B$31&gt;3,$M839&lt;=E$55),E$56,Q839)</f>
        <v>0</v>
      </c>
      <c r="S839" s="35">
        <f>IF(AND(Eingabe!$B$31&gt;4,$M839&lt;=F$55),F$56,R839)</f>
        <v>0</v>
      </c>
      <c r="T839" s="35">
        <f>IF(AND(Eingabe!$B$31&gt;5,$M839&lt;=G$55),G$56,S839)</f>
        <v>0</v>
      </c>
    </row>
    <row r="840" spans="11:20" x14ac:dyDescent="0.25">
      <c r="K840" s="62">
        <v>8310</v>
      </c>
      <c r="L840" s="35">
        <f t="shared" si="60"/>
        <v>8310</v>
      </c>
      <c r="M840" s="64">
        <f t="shared" si="61"/>
        <v>0.94863013698630139</v>
      </c>
      <c r="N840" s="64">
        <f t="shared" si="62"/>
        <v>4.1455565356347979E-2</v>
      </c>
      <c r="O840" s="35">
        <f t="shared" si="59"/>
        <v>0</v>
      </c>
      <c r="P840" s="35">
        <f>IF(AND(Eingabe!$B$31&gt;1,$M840&lt;=C$55),C$56,O840)</f>
        <v>0</v>
      </c>
      <c r="Q840" s="35">
        <f>IF(AND(Eingabe!$B$31&gt;2,$M840&lt;=D$55),D$56,P840)</f>
        <v>0</v>
      </c>
      <c r="R840" s="35">
        <f>IF(AND(Eingabe!$B$31&gt;3,$M840&lt;=E$55),E$56,Q840)</f>
        <v>0</v>
      </c>
      <c r="S840" s="35">
        <f>IF(AND(Eingabe!$B$31&gt;4,$M840&lt;=F$55),F$56,R840)</f>
        <v>0</v>
      </c>
      <c r="T840" s="35">
        <f>IF(AND(Eingabe!$B$31&gt;5,$M840&lt;=G$55),G$56,S840)</f>
        <v>0</v>
      </c>
    </row>
    <row r="841" spans="11:20" x14ac:dyDescent="0.25">
      <c r="K841" s="62">
        <v>8320</v>
      </c>
      <c r="L841" s="35">
        <f t="shared" si="60"/>
        <v>8320</v>
      </c>
      <c r="M841" s="64">
        <f t="shared" si="61"/>
        <v>0.94977168949771684</v>
      </c>
      <c r="N841" s="64">
        <f t="shared" si="62"/>
        <v>4.1271101273746114E-2</v>
      </c>
      <c r="O841" s="35">
        <f t="shared" ref="O841:O886" si="63">IF(K841&lt;$B$51,$B$57,0)</f>
        <v>0</v>
      </c>
      <c r="P841" s="35">
        <f>IF(AND(Eingabe!$B$31&gt;1,$M841&lt;=C$55),C$56,O841)</f>
        <v>0</v>
      </c>
      <c r="Q841" s="35">
        <f>IF(AND(Eingabe!$B$31&gt;2,$M841&lt;=D$55),D$56,P841)</f>
        <v>0</v>
      </c>
      <c r="R841" s="35">
        <f>IF(AND(Eingabe!$B$31&gt;3,$M841&lt;=E$55),E$56,Q841)</f>
        <v>0</v>
      </c>
      <c r="S841" s="35">
        <f>IF(AND(Eingabe!$B$31&gt;4,$M841&lt;=F$55),F$56,R841)</f>
        <v>0</v>
      </c>
      <c r="T841" s="35">
        <f>IF(AND(Eingabe!$B$31&gt;5,$M841&lt;=G$55),G$56,S841)</f>
        <v>0</v>
      </c>
    </row>
    <row r="842" spans="11:20" x14ac:dyDescent="0.25">
      <c r="K842" s="62">
        <v>8330</v>
      </c>
      <c r="L842" s="35">
        <f t="shared" ref="L842:L886" si="64">IF(K842&gt;$B$10,$B$10,K842)</f>
        <v>8330</v>
      </c>
      <c r="M842" s="64">
        <f t="shared" ref="M842:M886" si="65">L842/$B$10</f>
        <v>0.95091324200913241</v>
      </c>
      <c r="N842" s="64">
        <f t="shared" ref="N842:N886" si="66">IF(M842=1,0,1-$G$11*M842^$G$10)</f>
        <v>4.1086823335001021E-2</v>
      </c>
      <c r="O842" s="35">
        <f t="shared" si="63"/>
        <v>0</v>
      </c>
      <c r="P842" s="35">
        <f>IF(AND(Eingabe!$B$31&gt;1,$M842&lt;=C$55),C$56,O842)</f>
        <v>0</v>
      </c>
      <c r="Q842" s="35">
        <f>IF(AND(Eingabe!$B$31&gt;2,$M842&lt;=D$55),D$56,P842)</f>
        <v>0</v>
      </c>
      <c r="R842" s="35">
        <f>IF(AND(Eingabe!$B$31&gt;3,$M842&lt;=E$55),E$56,Q842)</f>
        <v>0</v>
      </c>
      <c r="S842" s="35">
        <f>IF(AND(Eingabe!$B$31&gt;4,$M842&lt;=F$55),F$56,R842)</f>
        <v>0</v>
      </c>
      <c r="T842" s="35">
        <f>IF(AND(Eingabe!$B$31&gt;5,$M842&lt;=G$55),G$56,S842)</f>
        <v>0</v>
      </c>
    </row>
    <row r="843" spans="11:20" x14ac:dyDescent="0.25">
      <c r="K843" s="62">
        <v>8340</v>
      </c>
      <c r="L843" s="35">
        <f t="shared" si="64"/>
        <v>8340</v>
      </c>
      <c r="M843" s="64">
        <f t="shared" si="65"/>
        <v>0.95205479452054798</v>
      </c>
      <c r="N843" s="64">
        <f t="shared" si="66"/>
        <v>4.090273112914955E-2</v>
      </c>
      <c r="O843" s="35">
        <f t="shared" si="63"/>
        <v>0</v>
      </c>
      <c r="P843" s="35">
        <f>IF(AND(Eingabe!$B$31&gt;1,$M843&lt;=C$55),C$56,O843)</f>
        <v>0</v>
      </c>
      <c r="Q843" s="35">
        <f>IF(AND(Eingabe!$B$31&gt;2,$M843&lt;=D$55),D$56,P843)</f>
        <v>0</v>
      </c>
      <c r="R843" s="35">
        <f>IF(AND(Eingabe!$B$31&gt;3,$M843&lt;=E$55),E$56,Q843)</f>
        <v>0</v>
      </c>
      <c r="S843" s="35">
        <f>IF(AND(Eingabe!$B$31&gt;4,$M843&lt;=F$55),F$56,R843)</f>
        <v>0</v>
      </c>
      <c r="T843" s="35">
        <f>IF(AND(Eingabe!$B$31&gt;5,$M843&lt;=G$55),G$56,S843)</f>
        <v>0</v>
      </c>
    </row>
    <row r="844" spans="11:20" x14ac:dyDescent="0.25">
      <c r="K844" s="62">
        <v>8350</v>
      </c>
      <c r="L844" s="35">
        <f t="shared" si="64"/>
        <v>8350</v>
      </c>
      <c r="M844" s="64">
        <f t="shared" si="65"/>
        <v>0.95319634703196343</v>
      </c>
      <c r="N844" s="64">
        <f t="shared" si="66"/>
        <v>4.0718824246627316E-2</v>
      </c>
      <c r="O844" s="35">
        <f t="shared" si="63"/>
        <v>0</v>
      </c>
      <c r="P844" s="35">
        <f>IF(AND(Eingabe!$B$31&gt;1,$M844&lt;=C$55),C$56,O844)</f>
        <v>0</v>
      </c>
      <c r="Q844" s="35">
        <f>IF(AND(Eingabe!$B$31&gt;2,$M844&lt;=D$55),D$56,P844)</f>
        <v>0</v>
      </c>
      <c r="R844" s="35">
        <f>IF(AND(Eingabe!$B$31&gt;3,$M844&lt;=E$55),E$56,Q844)</f>
        <v>0</v>
      </c>
      <c r="S844" s="35">
        <f>IF(AND(Eingabe!$B$31&gt;4,$M844&lt;=F$55),F$56,R844)</f>
        <v>0</v>
      </c>
      <c r="T844" s="35">
        <f>IF(AND(Eingabe!$B$31&gt;5,$M844&lt;=G$55),G$56,S844)</f>
        <v>0</v>
      </c>
    </row>
    <row r="845" spans="11:20" x14ac:dyDescent="0.25">
      <c r="K845" s="62">
        <v>8360</v>
      </c>
      <c r="L845" s="35">
        <f t="shared" si="64"/>
        <v>8360</v>
      </c>
      <c r="M845" s="64">
        <f t="shared" si="65"/>
        <v>0.954337899543379</v>
      </c>
      <c r="N845" s="64">
        <f t="shared" si="66"/>
        <v>4.0535102279262492E-2</v>
      </c>
      <c r="O845" s="35">
        <f t="shared" si="63"/>
        <v>0</v>
      </c>
      <c r="P845" s="35">
        <f>IF(AND(Eingabe!$B$31&gt;1,$M845&lt;=C$55),C$56,O845)</f>
        <v>0</v>
      </c>
      <c r="Q845" s="35">
        <f>IF(AND(Eingabe!$B$31&gt;2,$M845&lt;=D$55),D$56,P845)</f>
        <v>0</v>
      </c>
      <c r="R845" s="35">
        <f>IF(AND(Eingabe!$B$31&gt;3,$M845&lt;=E$55),E$56,Q845)</f>
        <v>0</v>
      </c>
      <c r="S845" s="35">
        <f>IF(AND(Eingabe!$B$31&gt;4,$M845&lt;=F$55),F$56,R845)</f>
        <v>0</v>
      </c>
      <c r="T845" s="35">
        <f>IF(AND(Eingabe!$B$31&gt;5,$M845&lt;=G$55),G$56,S845)</f>
        <v>0</v>
      </c>
    </row>
    <row r="846" spans="11:20" x14ac:dyDescent="0.25">
      <c r="K846" s="62">
        <v>8370</v>
      </c>
      <c r="L846" s="35">
        <f t="shared" si="64"/>
        <v>8370</v>
      </c>
      <c r="M846" s="64">
        <f t="shared" si="65"/>
        <v>0.95547945205479456</v>
      </c>
      <c r="N846" s="64">
        <f t="shared" si="66"/>
        <v>4.0351564820268693E-2</v>
      </c>
      <c r="O846" s="35">
        <f t="shared" si="63"/>
        <v>0</v>
      </c>
      <c r="P846" s="35">
        <f>IF(AND(Eingabe!$B$31&gt;1,$M846&lt;=C$55),C$56,O846)</f>
        <v>0</v>
      </c>
      <c r="Q846" s="35">
        <f>IF(AND(Eingabe!$B$31&gt;2,$M846&lt;=D$55),D$56,P846)</f>
        <v>0</v>
      </c>
      <c r="R846" s="35">
        <f>IF(AND(Eingabe!$B$31&gt;3,$M846&lt;=E$55),E$56,Q846)</f>
        <v>0</v>
      </c>
      <c r="S846" s="35">
        <f>IF(AND(Eingabe!$B$31&gt;4,$M846&lt;=F$55),F$56,R846)</f>
        <v>0</v>
      </c>
      <c r="T846" s="35">
        <f>IF(AND(Eingabe!$B$31&gt;5,$M846&lt;=G$55),G$56,S846)</f>
        <v>0</v>
      </c>
    </row>
    <row r="847" spans="11:20" x14ac:dyDescent="0.25">
      <c r="K847" s="62">
        <v>8380</v>
      </c>
      <c r="L847" s="35">
        <f t="shared" si="64"/>
        <v>8380</v>
      </c>
      <c r="M847" s="64">
        <f t="shared" si="65"/>
        <v>0.95662100456621002</v>
      </c>
      <c r="N847" s="64">
        <f t="shared" si="66"/>
        <v>4.0168211464239767E-2</v>
      </c>
      <c r="O847" s="35">
        <f t="shared" si="63"/>
        <v>0</v>
      </c>
      <c r="P847" s="35">
        <f>IF(AND(Eingabe!$B$31&gt;1,$M847&lt;=C$55),C$56,O847)</f>
        <v>0</v>
      </c>
      <c r="Q847" s="35">
        <f>IF(AND(Eingabe!$B$31&gt;2,$M847&lt;=D$55),D$56,P847)</f>
        <v>0</v>
      </c>
      <c r="R847" s="35">
        <f>IF(AND(Eingabe!$B$31&gt;3,$M847&lt;=E$55),E$56,Q847)</f>
        <v>0</v>
      </c>
      <c r="S847" s="35">
        <f>IF(AND(Eingabe!$B$31&gt;4,$M847&lt;=F$55),F$56,R847)</f>
        <v>0</v>
      </c>
      <c r="T847" s="35">
        <f>IF(AND(Eingabe!$B$31&gt;5,$M847&lt;=G$55),G$56,S847)</f>
        <v>0</v>
      </c>
    </row>
    <row r="848" spans="11:20" x14ac:dyDescent="0.25">
      <c r="K848" s="62">
        <v>8390</v>
      </c>
      <c r="L848" s="35">
        <f t="shared" si="64"/>
        <v>8390</v>
      </c>
      <c r="M848" s="64">
        <f t="shared" si="65"/>
        <v>0.95776255707762559</v>
      </c>
      <c r="N848" s="64">
        <f t="shared" si="66"/>
        <v>3.9985041807142019E-2</v>
      </c>
      <c r="O848" s="35">
        <f t="shared" si="63"/>
        <v>0</v>
      </c>
      <c r="P848" s="35">
        <f>IF(AND(Eingabe!$B$31&gt;1,$M848&lt;=C$55),C$56,O848)</f>
        <v>0</v>
      </c>
      <c r="Q848" s="35">
        <f>IF(AND(Eingabe!$B$31&gt;2,$M848&lt;=D$55),D$56,P848)</f>
        <v>0</v>
      </c>
      <c r="R848" s="35">
        <f>IF(AND(Eingabe!$B$31&gt;3,$M848&lt;=E$55),E$56,Q848)</f>
        <v>0</v>
      </c>
      <c r="S848" s="35">
        <f>IF(AND(Eingabe!$B$31&gt;4,$M848&lt;=F$55),F$56,R848)</f>
        <v>0</v>
      </c>
      <c r="T848" s="35">
        <f>IF(AND(Eingabe!$B$31&gt;5,$M848&lt;=G$55),G$56,S848)</f>
        <v>0</v>
      </c>
    </row>
    <row r="849" spans="11:20" x14ac:dyDescent="0.25">
      <c r="K849" s="62">
        <v>8400</v>
      </c>
      <c r="L849" s="35">
        <f t="shared" si="64"/>
        <v>8400</v>
      </c>
      <c r="M849" s="64">
        <f t="shared" si="65"/>
        <v>0.95890410958904104</v>
      </c>
      <c r="N849" s="64">
        <f t="shared" si="66"/>
        <v>3.9802055446309437E-2</v>
      </c>
      <c r="O849" s="35">
        <f t="shared" si="63"/>
        <v>0</v>
      </c>
      <c r="P849" s="35">
        <f>IF(AND(Eingabe!$B$31&gt;1,$M849&lt;=C$55),C$56,O849)</f>
        <v>0</v>
      </c>
      <c r="Q849" s="35">
        <f>IF(AND(Eingabe!$B$31&gt;2,$M849&lt;=D$55),D$56,P849)</f>
        <v>0</v>
      </c>
      <c r="R849" s="35">
        <f>IF(AND(Eingabe!$B$31&gt;3,$M849&lt;=E$55),E$56,Q849)</f>
        <v>0</v>
      </c>
      <c r="S849" s="35">
        <f>IF(AND(Eingabe!$B$31&gt;4,$M849&lt;=F$55),F$56,R849)</f>
        <v>0</v>
      </c>
      <c r="T849" s="35">
        <f>IF(AND(Eingabe!$B$31&gt;5,$M849&lt;=G$55),G$56,S849)</f>
        <v>0</v>
      </c>
    </row>
    <row r="850" spans="11:20" x14ac:dyDescent="0.25">
      <c r="K850" s="62">
        <v>8410</v>
      </c>
      <c r="L850" s="35">
        <f t="shared" si="64"/>
        <v>8410</v>
      </c>
      <c r="M850" s="64">
        <f t="shared" si="65"/>
        <v>0.96004566210045661</v>
      </c>
      <c r="N850" s="64">
        <f t="shared" si="66"/>
        <v>3.9619251980436365E-2</v>
      </c>
      <c r="O850" s="35">
        <f t="shared" si="63"/>
        <v>0</v>
      </c>
      <c r="P850" s="35">
        <f>IF(AND(Eingabe!$B$31&gt;1,$M850&lt;=C$55),C$56,O850)</f>
        <v>0</v>
      </c>
      <c r="Q850" s="35">
        <f>IF(AND(Eingabe!$B$31&gt;2,$M850&lt;=D$55),D$56,P850)</f>
        <v>0</v>
      </c>
      <c r="R850" s="35">
        <f>IF(AND(Eingabe!$B$31&gt;3,$M850&lt;=E$55),E$56,Q850)</f>
        <v>0</v>
      </c>
      <c r="S850" s="35">
        <f>IF(AND(Eingabe!$B$31&gt;4,$M850&lt;=F$55),F$56,R850)</f>
        <v>0</v>
      </c>
      <c r="T850" s="35">
        <f>IF(AND(Eingabe!$B$31&gt;5,$M850&lt;=G$55),G$56,S850)</f>
        <v>0</v>
      </c>
    </row>
    <row r="851" spans="11:20" x14ac:dyDescent="0.25">
      <c r="K851" s="62">
        <v>8420</v>
      </c>
      <c r="L851" s="35">
        <f t="shared" si="64"/>
        <v>8420</v>
      </c>
      <c r="M851" s="64">
        <f t="shared" si="65"/>
        <v>0.96118721461187218</v>
      </c>
      <c r="N851" s="64">
        <f t="shared" si="66"/>
        <v>3.9436631009571621E-2</v>
      </c>
      <c r="O851" s="35">
        <f t="shared" si="63"/>
        <v>0</v>
      </c>
      <c r="P851" s="35">
        <f>IF(AND(Eingabe!$B$31&gt;1,$M851&lt;=C$55),C$56,O851)</f>
        <v>0</v>
      </c>
      <c r="Q851" s="35">
        <f>IF(AND(Eingabe!$B$31&gt;2,$M851&lt;=D$55),D$56,P851)</f>
        <v>0</v>
      </c>
      <c r="R851" s="35">
        <f>IF(AND(Eingabe!$B$31&gt;3,$M851&lt;=E$55),E$56,Q851)</f>
        <v>0</v>
      </c>
      <c r="S851" s="35">
        <f>IF(AND(Eingabe!$B$31&gt;4,$M851&lt;=F$55),F$56,R851)</f>
        <v>0</v>
      </c>
      <c r="T851" s="35">
        <f>IF(AND(Eingabe!$B$31&gt;5,$M851&lt;=G$55),G$56,S851)</f>
        <v>0</v>
      </c>
    </row>
    <row r="852" spans="11:20" x14ac:dyDescent="0.25">
      <c r="K852" s="62">
        <v>8430</v>
      </c>
      <c r="L852" s="35">
        <f t="shared" si="64"/>
        <v>8430</v>
      </c>
      <c r="M852" s="64">
        <f t="shared" si="65"/>
        <v>0.96232876712328763</v>
      </c>
      <c r="N852" s="64">
        <f t="shared" si="66"/>
        <v>3.9254192135112387E-2</v>
      </c>
      <c r="O852" s="35">
        <f t="shared" si="63"/>
        <v>0</v>
      </c>
      <c r="P852" s="35">
        <f>IF(AND(Eingabe!$B$31&gt;1,$M852&lt;=C$55),C$56,O852)</f>
        <v>0</v>
      </c>
      <c r="Q852" s="35">
        <f>IF(AND(Eingabe!$B$31&gt;2,$M852&lt;=D$55),D$56,P852)</f>
        <v>0</v>
      </c>
      <c r="R852" s="35">
        <f>IF(AND(Eingabe!$B$31&gt;3,$M852&lt;=E$55),E$56,Q852)</f>
        <v>0</v>
      </c>
      <c r="S852" s="35">
        <f>IF(AND(Eingabe!$B$31&gt;4,$M852&lt;=F$55),F$56,R852)</f>
        <v>0</v>
      </c>
      <c r="T852" s="35">
        <f>IF(AND(Eingabe!$B$31&gt;5,$M852&lt;=G$55),G$56,S852)</f>
        <v>0</v>
      </c>
    </row>
    <row r="853" spans="11:20" x14ac:dyDescent="0.25">
      <c r="K853" s="62">
        <v>8440</v>
      </c>
      <c r="L853" s="35">
        <f t="shared" si="64"/>
        <v>8440</v>
      </c>
      <c r="M853" s="64">
        <f t="shared" si="65"/>
        <v>0.9634703196347032</v>
      </c>
      <c r="N853" s="64">
        <f t="shared" si="66"/>
        <v>3.9071934959798327E-2</v>
      </c>
      <c r="O853" s="35">
        <f t="shared" si="63"/>
        <v>0</v>
      </c>
      <c r="P853" s="35">
        <f>IF(AND(Eingabe!$B$31&gt;1,$M853&lt;=C$55),C$56,O853)</f>
        <v>0</v>
      </c>
      <c r="Q853" s="35">
        <f>IF(AND(Eingabe!$B$31&gt;2,$M853&lt;=D$55),D$56,P853)</f>
        <v>0</v>
      </c>
      <c r="R853" s="35">
        <f>IF(AND(Eingabe!$B$31&gt;3,$M853&lt;=E$55),E$56,Q853)</f>
        <v>0</v>
      </c>
      <c r="S853" s="35">
        <f>IF(AND(Eingabe!$B$31&gt;4,$M853&lt;=F$55),F$56,R853)</f>
        <v>0</v>
      </c>
      <c r="T853" s="35">
        <f>IF(AND(Eingabe!$B$31&gt;5,$M853&lt;=G$55),G$56,S853)</f>
        <v>0</v>
      </c>
    </row>
    <row r="854" spans="11:20" x14ac:dyDescent="0.25">
      <c r="K854" s="62">
        <v>8450</v>
      </c>
      <c r="L854" s="35">
        <f t="shared" si="64"/>
        <v>8450</v>
      </c>
      <c r="M854" s="64">
        <f t="shared" si="65"/>
        <v>0.96461187214611877</v>
      </c>
      <c r="N854" s="64">
        <f t="shared" si="66"/>
        <v>3.8889859087704592E-2</v>
      </c>
      <c r="O854" s="35">
        <f t="shared" si="63"/>
        <v>0</v>
      </c>
      <c r="P854" s="35">
        <f>IF(AND(Eingabe!$B$31&gt;1,$M854&lt;=C$55),C$56,O854)</f>
        <v>0</v>
      </c>
      <c r="Q854" s="35">
        <f>IF(AND(Eingabe!$B$31&gt;2,$M854&lt;=D$55),D$56,P854)</f>
        <v>0</v>
      </c>
      <c r="R854" s="35">
        <f>IF(AND(Eingabe!$B$31&gt;3,$M854&lt;=E$55),E$56,Q854)</f>
        <v>0</v>
      </c>
      <c r="S854" s="35">
        <f>IF(AND(Eingabe!$B$31&gt;4,$M854&lt;=F$55),F$56,R854)</f>
        <v>0</v>
      </c>
      <c r="T854" s="35">
        <f>IF(AND(Eingabe!$B$31&gt;5,$M854&lt;=G$55),G$56,S854)</f>
        <v>0</v>
      </c>
    </row>
    <row r="855" spans="11:20" x14ac:dyDescent="0.25">
      <c r="K855" s="62">
        <v>8460</v>
      </c>
      <c r="L855" s="35">
        <f t="shared" si="64"/>
        <v>8460</v>
      </c>
      <c r="M855" s="64">
        <f t="shared" si="65"/>
        <v>0.96575342465753422</v>
      </c>
      <c r="N855" s="64">
        <f t="shared" si="66"/>
        <v>3.8707964124237049E-2</v>
      </c>
      <c r="O855" s="35">
        <f t="shared" si="63"/>
        <v>0</v>
      </c>
      <c r="P855" s="35">
        <f>IF(AND(Eingabe!$B$31&gt;1,$M855&lt;=C$55),C$56,O855)</f>
        <v>0</v>
      </c>
      <c r="Q855" s="35">
        <f>IF(AND(Eingabe!$B$31&gt;2,$M855&lt;=D$55),D$56,P855)</f>
        <v>0</v>
      </c>
      <c r="R855" s="35">
        <f>IF(AND(Eingabe!$B$31&gt;3,$M855&lt;=E$55),E$56,Q855)</f>
        <v>0</v>
      </c>
      <c r="S855" s="35">
        <f>IF(AND(Eingabe!$B$31&gt;4,$M855&lt;=F$55),F$56,R855)</f>
        <v>0</v>
      </c>
      <c r="T855" s="35">
        <f>IF(AND(Eingabe!$B$31&gt;5,$M855&lt;=G$55),G$56,S855)</f>
        <v>0</v>
      </c>
    </row>
    <row r="856" spans="11:20" x14ac:dyDescent="0.25">
      <c r="K856" s="62">
        <v>8470</v>
      </c>
      <c r="L856" s="35">
        <f t="shared" si="64"/>
        <v>8470</v>
      </c>
      <c r="M856" s="64">
        <f t="shared" si="65"/>
        <v>0.96689497716894979</v>
      </c>
      <c r="N856" s="64">
        <f t="shared" si="66"/>
        <v>3.8526249676125057E-2</v>
      </c>
      <c r="O856" s="35">
        <f t="shared" si="63"/>
        <v>0</v>
      </c>
      <c r="P856" s="35">
        <f>IF(AND(Eingabe!$B$31&gt;1,$M856&lt;=C$55),C$56,O856)</f>
        <v>0</v>
      </c>
      <c r="Q856" s="35">
        <f>IF(AND(Eingabe!$B$31&gt;2,$M856&lt;=D$55),D$56,P856)</f>
        <v>0</v>
      </c>
      <c r="R856" s="35">
        <f>IF(AND(Eingabe!$B$31&gt;3,$M856&lt;=E$55),E$56,Q856)</f>
        <v>0</v>
      </c>
      <c r="S856" s="35">
        <f>IF(AND(Eingabe!$B$31&gt;4,$M856&lt;=F$55),F$56,R856)</f>
        <v>0</v>
      </c>
      <c r="T856" s="35">
        <f>IF(AND(Eingabe!$B$31&gt;5,$M856&lt;=G$55),G$56,S856)</f>
        <v>0</v>
      </c>
    </row>
    <row r="857" spans="11:20" x14ac:dyDescent="0.25">
      <c r="K857" s="62">
        <v>8480</v>
      </c>
      <c r="L857" s="35">
        <f t="shared" si="64"/>
        <v>8480</v>
      </c>
      <c r="M857" s="64">
        <f t="shared" si="65"/>
        <v>0.96803652968036524</v>
      </c>
      <c r="N857" s="64">
        <f t="shared" si="66"/>
        <v>3.8344715351416037E-2</v>
      </c>
      <c r="O857" s="35">
        <f t="shared" si="63"/>
        <v>0</v>
      </c>
      <c r="P857" s="35">
        <f>IF(AND(Eingabe!$B$31&gt;1,$M857&lt;=C$55),C$56,O857)</f>
        <v>0</v>
      </c>
      <c r="Q857" s="35">
        <f>IF(AND(Eingabe!$B$31&gt;2,$M857&lt;=D$55),D$56,P857)</f>
        <v>0</v>
      </c>
      <c r="R857" s="35">
        <f>IF(AND(Eingabe!$B$31&gt;3,$M857&lt;=E$55),E$56,Q857)</f>
        <v>0</v>
      </c>
      <c r="S857" s="35">
        <f>IF(AND(Eingabe!$B$31&gt;4,$M857&lt;=F$55),F$56,R857)</f>
        <v>0</v>
      </c>
      <c r="T857" s="35">
        <f>IF(AND(Eingabe!$B$31&gt;5,$M857&lt;=G$55),G$56,S857)</f>
        <v>0</v>
      </c>
    </row>
    <row r="858" spans="11:20" x14ac:dyDescent="0.25">
      <c r="K858" s="62">
        <v>8490</v>
      </c>
      <c r="L858" s="35">
        <f t="shared" si="64"/>
        <v>8490</v>
      </c>
      <c r="M858" s="64">
        <f t="shared" si="65"/>
        <v>0.96917808219178081</v>
      </c>
      <c r="N858" s="64">
        <f t="shared" si="66"/>
        <v>3.81633607594698E-2</v>
      </c>
      <c r="O858" s="35">
        <f t="shared" si="63"/>
        <v>0</v>
      </c>
      <c r="P858" s="35">
        <f>IF(AND(Eingabe!$B$31&gt;1,$M858&lt;=C$55),C$56,O858)</f>
        <v>0</v>
      </c>
      <c r="Q858" s="35">
        <f>IF(AND(Eingabe!$B$31&gt;2,$M858&lt;=D$55),D$56,P858)</f>
        <v>0</v>
      </c>
      <c r="R858" s="35">
        <f>IF(AND(Eingabe!$B$31&gt;3,$M858&lt;=E$55),E$56,Q858)</f>
        <v>0</v>
      </c>
      <c r="S858" s="35">
        <f>IF(AND(Eingabe!$B$31&gt;4,$M858&lt;=F$55),F$56,R858)</f>
        <v>0</v>
      </c>
      <c r="T858" s="35">
        <f>IF(AND(Eingabe!$B$31&gt;5,$M858&lt;=G$55),G$56,S858)</f>
        <v>0</v>
      </c>
    </row>
    <row r="859" spans="11:20" x14ac:dyDescent="0.25">
      <c r="K859" s="62">
        <v>8500</v>
      </c>
      <c r="L859" s="35">
        <f t="shared" si="64"/>
        <v>8500</v>
      </c>
      <c r="M859" s="64">
        <f t="shared" si="65"/>
        <v>0.97031963470319638</v>
      </c>
      <c r="N859" s="64">
        <f t="shared" si="66"/>
        <v>3.7982185510951672E-2</v>
      </c>
      <c r="O859" s="35">
        <f t="shared" si="63"/>
        <v>0</v>
      </c>
      <c r="P859" s="35">
        <f>IF(AND(Eingabe!$B$31&gt;1,$M859&lt;=C$55),C$56,O859)</f>
        <v>0</v>
      </c>
      <c r="Q859" s="35">
        <f>IF(AND(Eingabe!$B$31&gt;2,$M859&lt;=D$55),D$56,P859)</f>
        <v>0</v>
      </c>
      <c r="R859" s="35">
        <f>IF(AND(Eingabe!$B$31&gt;3,$M859&lt;=E$55),E$56,Q859)</f>
        <v>0</v>
      </c>
      <c r="S859" s="35">
        <f>IF(AND(Eingabe!$B$31&gt;4,$M859&lt;=F$55),F$56,R859)</f>
        <v>0</v>
      </c>
      <c r="T859" s="35">
        <f>IF(AND(Eingabe!$B$31&gt;5,$M859&lt;=G$55),G$56,S859)</f>
        <v>0</v>
      </c>
    </row>
    <row r="860" spans="11:20" x14ac:dyDescent="0.25">
      <c r="K860" s="62">
        <v>8510</v>
      </c>
      <c r="L860" s="35">
        <f t="shared" si="64"/>
        <v>8510</v>
      </c>
      <c r="M860" s="64">
        <f t="shared" si="65"/>
        <v>0.97146118721461183</v>
      </c>
      <c r="N860" s="64">
        <f t="shared" si="66"/>
        <v>3.7801189217827602E-2</v>
      </c>
      <c r="O860" s="35">
        <f t="shared" si="63"/>
        <v>0</v>
      </c>
      <c r="P860" s="35">
        <f>IF(AND(Eingabe!$B$31&gt;1,$M860&lt;=C$55),C$56,O860)</f>
        <v>0</v>
      </c>
      <c r="Q860" s="35">
        <f>IF(AND(Eingabe!$B$31&gt;2,$M860&lt;=D$55),D$56,P860)</f>
        <v>0</v>
      </c>
      <c r="R860" s="35">
        <f>IF(AND(Eingabe!$B$31&gt;3,$M860&lt;=E$55),E$56,Q860)</f>
        <v>0</v>
      </c>
      <c r="S860" s="35">
        <f>IF(AND(Eingabe!$B$31&gt;4,$M860&lt;=F$55),F$56,R860)</f>
        <v>0</v>
      </c>
      <c r="T860" s="35">
        <f>IF(AND(Eingabe!$B$31&gt;5,$M860&lt;=G$55),G$56,S860)</f>
        <v>0</v>
      </c>
    </row>
    <row r="861" spans="11:20" x14ac:dyDescent="0.25">
      <c r="K861" s="62">
        <v>8520</v>
      </c>
      <c r="L861" s="35">
        <f t="shared" si="64"/>
        <v>8520</v>
      </c>
      <c r="M861" s="64">
        <f t="shared" si="65"/>
        <v>0.9726027397260274</v>
      </c>
      <c r="N861" s="64">
        <f t="shared" si="66"/>
        <v>3.762037149335784E-2</v>
      </c>
      <c r="O861" s="35">
        <f t="shared" si="63"/>
        <v>0</v>
      </c>
      <c r="P861" s="35">
        <f>IF(AND(Eingabe!$B$31&gt;1,$M861&lt;=C$55),C$56,O861)</f>
        <v>0</v>
      </c>
      <c r="Q861" s="35">
        <f>IF(AND(Eingabe!$B$31&gt;2,$M861&lt;=D$55),D$56,P861)</f>
        <v>0</v>
      </c>
      <c r="R861" s="35">
        <f>IF(AND(Eingabe!$B$31&gt;3,$M861&lt;=E$55),E$56,Q861)</f>
        <v>0</v>
      </c>
      <c r="S861" s="35">
        <f>IF(AND(Eingabe!$B$31&gt;4,$M861&lt;=F$55),F$56,R861)</f>
        <v>0</v>
      </c>
      <c r="T861" s="35">
        <f>IF(AND(Eingabe!$B$31&gt;5,$M861&lt;=G$55),G$56,S861)</f>
        <v>0</v>
      </c>
    </row>
    <row r="862" spans="11:20" x14ac:dyDescent="0.25">
      <c r="K862" s="62">
        <v>8530</v>
      </c>
      <c r="L862" s="35">
        <f t="shared" si="64"/>
        <v>8530</v>
      </c>
      <c r="M862" s="64">
        <f t="shared" si="65"/>
        <v>0.97374429223744297</v>
      </c>
      <c r="N862" s="64">
        <f t="shared" si="66"/>
        <v>3.7439731952090716E-2</v>
      </c>
      <c r="O862" s="35">
        <f t="shared" si="63"/>
        <v>0</v>
      </c>
      <c r="P862" s="35">
        <f>IF(AND(Eingabe!$B$31&gt;1,$M862&lt;=C$55),C$56,O862)</f>
        <v>0</v>
      </c>
      <c r="Q862" s="35">
        <f>IF(AND(Eingabe!$B$31&gt;2,$M862&lt;=D$55),D$56,P862)</f>
        <v>0</v>
      </c>
      <c r="R862" s="35">
        <f>IF(AND(Eingabe!$B$31&gt;3,$M862&lt;=E$55),E$56,Q862)</f>
        <v>0</v>
      </c>
      <c r="S862" s="35">
        <f>IF(AND(Eingabe!$B$31&gt;4,$M862&lt;=F$55),F$56,R862)</f>
        <v>0</v>
      </c>
      <c r="T862" s="35">
        <f>IF(AND(Eingabe!$B$31&gt;5,$M862&lt;=G$55),G$56,S862)</f>
        <v>0</v>
      </c>
    </row>
    <row r="863" spans="11:20" x14ac:dyDescent="0.25">
      <c r="K863" s="62">
        <v>8540</v>
      </c>
      <c r="L863" s="35">
        <f t="shared" si="64"/>
        <v>8540</v>
      </c>
      <c r="M863" s="64">
        <f t="shared" si="65"/>
        <v>0.97488584474885842</v>
      </c>
      <c r="N863" s="64">
        <f t="shared" si="66"/>
        <v>3.7259270209857864E-2</v>
      </c>
      <c r="O863" s="35">
        <f t="shared" si="63"/>
        <v>0</v>
      </c>
      <c r="P863" s="35">
        <f>IF(AND(Eingabe!$B$31&gt;1,$M863&lt;=C$55),C$56,O863)</f>
        <v>0</v>
      </c>
      <c r="Q863" s="35">
        <f>IF(AND(Eingabe!$B$31&gt;2,$M863&lt;=D$55),D$56,P863)</f>
        <v>0</v>
      </c>
      <c r="R863" s="35">
        <f>IF(AND(Eingabe!$B$31&gt;3,$M863&lt;=E$55),E$56,Q863)</f>
        <v>0</v>
      </c>
      <c r="S863" s="35">
        <f>IF(AND(Eingabe!$B$31&gt;4,$M863&lt;=F$55),F$56,R863)</f>
        <v>0</v>
      </c>
      <c r="T863" s="35">
        <f>IF(AND(Eingabe!$B$31&gt;5,$M863&lt;=G$55),G$56,S863)</f>
        <v>0</v>
      </c>
    </row>
    <row r="864" spans="11:20" x14ac:dyDescent="0.25">
      <c r="K864" s="62">
        <v>8550</v>
      </c>
      <c r="L864" s="35">
        <f t="shared" si="64"/>
        <v>8550</v>
      </c>
      <c r="M864" s="64">
        <f t="shared" si="65"/>
        <v>0.97602739726027399</v>
      </c>
      <c r="N864" s="64">
        <f t="shared" si="66"/>
        <v>3.7078985883767457E-2</v>
      </c>
      <c r="O864" s="35">
        <f t="shared" si="63"/>
        <v>0</v>
      </c>
      <c r="P864" s="35">
        <f>IF(AND(Eingabe!$B$31&gt;1,$M864&lt;=C$55),C$56,O864)</f>
        <v>0</v>
      </c>
      <c r="Q864" s="35">
        <f>IF(AND(Eingabe!$B$31&gt;2,$M864&lt;=D$55),D$56,P864)</f>
        <v>0</v>
      </c>
      <c r="R864" s="35">
        <f>IF(AND(Eingabe!$B$31&gt;3,$M864&lt;=E$55),E$56,Q864)</f>
        <v>0</v>
      </c>
      <c r="S864" s="35">
        <f>IF(AND(Eingabe!$B$31&gt;4,$M864&lt;=F$55),F$56,R864)</f>
        <v>0</v>
      </c>
      <c r="T864" s="35">
        <f>IF(AND(Eingabe!$B$31&gt;5,$M864&lt;=G$55),G$56,S864)</f>
        <v>0</v>
      </c>
    </row>
    <row r="865" spans="11:20" x14ac:dyDescent="0.25">
      <c r="K865" s="62">
        <v>8560</v>
      </c>
      <c r="L865" s="35">
        <f t="shared" si="64"/>
        <v>8560</v>
      </c>
      <c r="M865" s="64">
        <f t="shared" si="65"/>
        <v>0.97716894977168944</v>
      </c>
      <c r="N865" s="64">
        <f t="shared" si="66"/>
        <v>3.6898878592198869E-2</v>
      </c>
      <c r="O865" s="35">
        <f t="shared" si="63"/>
        <v>0</v>
      </c>
      <c r="P865" s="35">
        <f>IF(AND(Eingabe!$B$31&gt;1,$M865&lt;=C$55),C$56,O865)</f>
        <v>0</v>
      </c>
      <c r="Q865" s="35">
        <f>IF(AND(Eingabe!$B$31&gt;2,$M865&lt;=D$55),D$56,P865)</f>
        <v>0</v>
      </c>
      <c r="R865" s="35">
        <f>IF(AND(Eingabe!$B$31&gt;3,$M865&lt;=E$55),E$56,Q865)</f>
        <v>0</v>
      </c>
      <c r="S865" s="35">
        <f>IF(AND(Eingabe!$B$31&gt;4,$M865&lt;=F$55),F$56,R865)</f>
        <v>0</v>
      </c>
      <c r="T865" s="35">
        <f>IF(AND(Eingabe!$B$31&gt;5,$M865&lt;=G$55),G$56,S865)</f>
        <v>0</v>
      </c>
    </row>
    <row r="866" spans="11:20" x14ac:dyDescent="0.25">
      <c r="K866" s="62">
        <v>8570</v>
      </c>
      <c r="L866" s="35">
        <f t="shared" si="64"/>
        <v>8570</v>
      </c>
      <c r="M866" s="64">
        <f t="shared" si="65"/>
        <v>0.97831050228310501</v>
      </c>
      <c r="N866" s="64">
        <f t="shared" si="66"/>
        <v>3.6718947954797354E-2</v>
      </c>
      <c r="O866" s="35">
        <f t="shared" si="63"/>
        <v>0</v>
      </c>
      <c r="P866" s="35">
        <f>IF(AND(Eingabe!$B$31&gt;1,$M866&lt;=C$55),C$56,O866)</f>
        <v>0</v>
      </c>
      <c r="Q866" s="35">
        <f>IF(AND(Eingabe!$B$31&gt;2,$M866&lt;=D$55),D$56,P866)</f>
        <v>0</v>
      </c>
      <c r="R866" s="35">
        <f>IF(AND(Eingabe!$B$31&gt;3,$M866&lt;=E$55),E$56,Q866)</f>
        <v>0</v>
      </c>
      <c r="S866" s="35">
        <f>IF(AND(Eingabe!$B$31&gt;4,$M866&lt;=F$55),F$56,R866)</f>
        <v>0</v>
      </c>
      <c r="T866" s="35">
        <f>IF(AND(Eingabe!$B$31&gt;5,$M866&lt;=G$55),G$56,S866)</f>
        <v>0</v>
      </c>
    </row>
    <row r="867" spans="11:20" x14ac:dyDescent="0.25">
      <c r="K867" s="62">
        <v>8580</v>
      </c>
      <c r="L867" s="35">
        <f t="shared" si="64"/>
        <v>8580</v>
      </c>
      <c r="M867" s="64">
        <f t="shared" si="65"/>
        <v>0.97945205479452058</v>
      </c>
      <c r="N867" s="64">
        <f t="shared" si="66"/>
        <v>3.6539193592467489E-2</v>
      </c>
      <c r="O867" s="35">
        <f t="shared" si="63"/>
        <v>0</v>
      </c>
      <c r="P867" s="35">
        <f>IF(AND(Eingabe!$B$31&gt;1,$M867&lt;=C$55),C$56,O867)</f>
        <v>0</v>
      </c>
      <c r="Q867" s="35">
        <f>IF(AND(Eingabe!$B$31&gt;2,$M867&lt;=D$55),D$56,P867)</f>
        <v>0</v>
      </c>
      <c r="R867" s="35">
        <f>IF(AND(Eingabe!$B$31&gt;3,$M867&lt;=E$55),E$56,Q867)</f>
        <v>0</v>
      </c>
      <c r="S867" s="35">
        <f>IF(AND(Eingabe!$B$31&gt;4,$M867&lt;=F$55),F$56,R867)</f>
        <v>0</v>
      </c>
      <c r="T867" s="35">
        <f>IF(AND(Eingabe!$B$31&gt;5,$M867&lt;=G$55),G$56,S867)</f>
        <v>0</v>
      </c>
    </row>
    <row r="868" spans="11:20" x14ac:dyDescent="0.25">
      <c r="K868" s="62">
        <v>8590</v>
      </c>
      <c r="L868" s="35">
        <f t="shared" si="64"/>
        <v>8590</v>
      </c>
      <c r="M868" s="64">
        <f t="shared" si="65"/>
        <v>0.98059360730593603</v>
      </c>
      <c r="N868" s="64">
        <f t="shared" si="66"/>
        <v>3.6359615127368405E-2</v>
      </c>
      <c r="O868" s="35">
        <f t="shared" si="63"/>
        <v>0</v>
      </c>
      <c r="P868" s="35">
        <f>IF(AND(Eingabe!$B$31&gt;1,$M868&lt;=C$55),C$56,O868)</f>
        <v>0</v>
      </c>
      <c r="Q868" s="35">
        <f>IF(AND(Eingabe!$B$31&gt;2,$M868&lt;=D$55),D$56,P868)</f>
        <v>0</v>
      </c>
      <c r="R868" s="35">
        <f>IF(AND(Eingabe!$B$31&gt;3,$M868&lt;=E$55),E$56,Q868)</f>
        <v>0</v>
      </c>
      <c r="S868" s="35">
        <f>IF(AND(Eingabe!$B$31&gt;4,$M868&lt;=F$55),F$56,R868)</f>
        <v>0</v>
      </c>
      <c r="T868" s="35">
        <f>IF(AND(Eingabe!$B$31&gt;5,$M868&lt;=G$55),G$56,S868)</f>
        <v>0</v>
      </c>
    </row>
    <row r="869" spans="11:20" x14ac:dyDescent="0.25">
      <c r="K869" s="62">
        <v>8600</v>
      </c>
      <c r="L869" s="35">
        <f t="shared" si="64"/>
        <v>8600</v>
      </c>
      <c r="M869" s="64">
        <f t="shared" si="65"/>
        <v>0.9817351598173516</v>
      </c>
      <c r="N869" s="64">
        <f t="shared" si="66"/>
        <v>3.6180212182907567E-2</v>
      </c>
      <c r="O869" s="35">
        <f t="shared" si="63"/>
        <v>0</v>
      </c>
      <c r="P869" s="35">
        <f>IF(AND(Eingabe!$B$31&gt;1,$M869&lt;=C$55),C$56,O869)</f>
        <v>0</v>
      </c>
      <c r="Q869" s="35">
        <f>IF(AND(Eingabe!$B$31&gt;2,$M869&lt;=D$55),D$56,P869)</f>
        <v>0</v>
      </c>
      <c r="R869" s="35">
        <f>IF(AND(Eingabe!$B$31&gt;3,$M869&lt;=E$55),E$56,Q869)</f>
        <v>0</v>
      </c>
      <c r="S869" s="35">
        <f>IF(AND(Eingabe!$B$31&gt;4,$M869&lt;=F$55),F$56,R869)</f>
        <v>0</v>
      </c>
      <c r="T869" s="35">
        <f>IF(AND(Eingabe!$B$31&gt;5,$M869&lt;=G$55),G$56,S869)</f>
        <v>0</v>
      </c>
    </row>
    <row r="870" spans="11:20" x14ac:dyDescent="0.25">
      <c r="K870" s="62">
        <v>8610</v>
      </c>
      <c r="L870" s="35">
        <f t="shared" si="64"/>
        <v>8610</v>
      </c>
      <c r="M870" s="64">
        <f t="shared" si="65"/>
        <v>0.98287671232876717</v>
      </c>
      <c r="N870" s="64">
        <f t="shared" si="66"/>
        <v>3.600098438373589E-2</v>
      </c>
      <c r="O870" s="35">
        <f t="shared" si="63"/>
        <v>0</v>
      </c>
      <c r="P870" s="35">
        <f>IF(AND(Eingabe!$B$31&gt;1,$M870&lt;=C$55),C$56,O870)</f>
        <v>0</v>
      </c>
      <c r="Q870" s="35">
        <f>IF(AND(Eingabe!$B$31&gt;2,$M870&lt;=D$55),D$56,P870)</f>
        <v>0</v>
      </c>
      <c r="R870" s="35">
        <f>IF(AND(Eingabe!$B$31&gt;3,$M870&lt;=E$55),E$56,Q870)</f>
        <v>0</v>
      </c>
      <c r="S870" s="35">
        <f>IF(AND(Eingabe!$B$31&gt;4,$M870&lt;=F$55),F$56,R870)</f>
        <v>0</v>
      </c>
      <c r="T870" s="35">
        <f>IF(AND(Eingabe!$B$31&gt;5,$M870&lt;=G$55),G$56,S870)</f>
        <v>0</v>
      </c>
    </row>
    <row r="871" spans="11:20" x14ac:dyDescent="0.25">
      <c r="K871" s="62">
        <v>8620</v>
      </c>
      <c r="L871" s="35">
        <f t="shared" si="64"/>
        <v>8620</v>
      </c>
      <c r="M871" s="64">
        <f t="shared" si="65"/>
        <v>0.98401826484018262</v>
      </c>
      <c r="N871" s="64">
        <f t="shared" si="66"/>
        <v>3.5821931355741299E-2</v>
      </c>
      <c r="O871" s="35">
        <f t="shared" si="63"/>
        <v>0</v>
      </c>
      <c r="P871" s="35">
        <f>IF(AND(Eingabe!$B$31&gt;1,$M871&lt;=C$55),C$56,O871)</f>
        <v>0</v>
      </c>
      <c r="Q871" s="35">
        <f>IF(AND(Eingabe!$B$31&gt;2,$M871&lt;=D$55),D$56,P871)</f>
        <v>0</v>
      </c>
      <c r="R871" s="35">
        <f>IF(AND(Eingabe!$B$31&gt;3,$M871&lt;=E$55),E$56,Q871)</f>
        <v>0</v>
      </c>
      <c r="S871" s="35">
        <f>IF(AND(Eingabe!$B$31&gt;4,$M871&lt;=F$55),F$56,R871)</f>
        <v>0</v>
      </c>
      <c r="T871" s="35">
        <f>IF(AND(Eingabe!$B$31&gt;5,$M871&lt;=G$55),G$56,S871)</f>
        <v>0</v>
      </c>
    </row>
    <row r="872" spans="11:20" x14ac:dyDescent="0.25">
      <c r="K872" s="62">
        <v>8630</v>
      </c>
      <c r="L872" s="35">
        <f t="shared" si="64"/>
        <v>8630</v>
      </c>
      <c r="M872" s="64">
        <f t="shared" si="65"/>
        <v>0.98515981735159819</v>
      </c>
      <c r="N872" s="64">
        <f t="shared" si="66"/>
        <v>3.5643052726043956E-2</v>
      </c>
      <c r="O872" s="35">
        <f t="shared" si="63"/>
        <v>0</v>
      </c>
      <c r="P872" s="35">
        <f>IF(AND(Eingabe!$B$31&gt;1,$M872&lt;=C$55),C$56,O872)</f>
        <v>0</v>
      </c>
      <c r="Q872" s="35">
        <f>IF(AND(Eingabe!$B$31&gt;2,$M872&lt;=D$55),D$56,P872)</f>
        <v>0</v>
      </c>
      <c r="R872" s="35">
        <f>IF(AND(Eingabe!$B$31&gt;3,$M872&lt;=E$55),E$56,Q872)</f>
        <v>0</v>
      </c>
      <c r="S872" s="35">
        <f>IF(AND(Eingabe!$B$31&gt;4,$M872&lt;=F$55),F$56,R872)</f>
        <v>0</v>
      </c>
      <c r="T872" s="35">
        <f>IF(AND(Eingabe!$B$31&gt;5,$M872&lt;=G$55),G$56,S872)</f>
        <v>0</v>
      </c>
    </row>
    <row r="873" spans="11:20" x14ac:dyDescent="0.25">
      <c r="K873" s="62">
        <v>8640</v>
      </c>
      <c r="L873" s="35">
        <f t="shared" si="64"/>
        <v>8640</v>
      </c>
      <c r="M873" s="64">
        <f t="shared" si="65"/>
        <v>0.98630136986301364</v>
      </c>
      <c r="N873" s="64">
        <f t="shared" si="66"/>
        <v>3.5464348122990375E-2</v>
      </c>
      <c r="O873" s="35">
        <f t="shared" si="63"/>
        <v>0</v>
      </c>
      <c r="P873" s="35">
        <f>IF(AND(Eingabe!$B$31&gt;1,$M873&lt;=C$55),C$56,O873)</f>
        <v>0</v>
      </c>
      <c r="Q873" s="35">
        <f>IF(AND(Eingabe!$B$31&gt;2,$M873&lt;=D$55),D$56,P873)</f>
        <v>0</v>
      </c>
      <c r="R873" s="35">
        <f>IF(AND(Eingabe!$B$31&gt;3,$M873&lt;=E$55),E$56,Q873)</f>
        <v>0</v>
      </c>
      <c r="S873" s="35">
        <f>IF(AND(Eingabe!$B$31&gt;4,$M873&lt;=F$55),F$56,R873)</f>
        <v>0</v>
      </c>
      <c r="T873" s="35">
        <f>IF(AND(Eingabe!$B$31&gt;5,$M873&lt;=G$55),G$56,S873)</f>
        <v>0</v>
      </c>
    </row>
    <row r="874" spans="11:20" x14ac:dyDescent="0.25">
      <c r="K874" s="62">
        <v>8650</v>
      </c>
      <c r="L874" s="35">
        <f t="shared" si="64"/>
        <v>8650</v>
      </c>
      <c r="M874" s="64">
        <f t="shared" si="65"/>
        <v>0.98744292237442921</v>
      </c>
      <c r="N874" s="64">
        <f t="shared" si="66"/>
        <v>3.5285817176148426E-2</v>
      </c>
      <c r="O874" s="35">
        <f t="shared" si="63"/>
        <v>0</v>
      </c>
      <c r="P874" s="35">
        <f>IF(AND(Eingabe!$B$31&gt;1,$M874&lt;=C$55),C$56,O874)</f>
        <v>0</v>
      </c>
      <c r="Q874" s="35">
        <f>IF(AND(Eingabe!$B$31&gt;2,$M874&lt;=D$55),D$56,P874)</f>
        <v>0</v>
      </c>
      <c r="R874" s="35">
        <f>IF(AND(Eingabe!$B$31&gt;3,$M874&lt;=E$55),E$56,Q874)</f>
        <v>0</v>
      </c>
      <c r="S874" s="35">
        <f>IF(AND(Eingabe!$B$31&gt;4,$M874&lt;=F$55),F$56,R874)</f>
        <v>0</v>
      </c>
      <c r="T874" s="35">
        <f>IF(AND(Eingabe!$B$31&gt;5,$M874&lt;=G$55),G$56,S874)</f>
        <v>0</v>
      </c>
    </row>
    <row r="875" spans="11:20" x14ac:dyDescent="0.25">
      <c r="K875" s="62">
        <v>8660</v>
      </c>
      <c r="L875" s="35">
        <f t="shared" si="64"/>
        <v>8660</v>
      </c>
      <c r="M875" s="64">
        <f t="shared" si="65"/>
        <v>0.98858447488584478</v>
      </c>
      <c r="N875" s="64">
        <f t="shared" si="66"/>
        <v>3.5107459516301009E-2</v>
      </c>
      <c r="O875" s="35">
        <f t="shared" si="63"/>
        <v>0</v>
      </c>
      <c r="P875" s="35">
        <f>IF(AND(Eingabe!$B$31&gt;1,$M875&lt;=C$55),C$56,O875)</f>
        <v>0</v>
      </c>
      <c r="Q875" s="35">
        <f>IF(AND(Eingabe!$B$31&gt;2,$M875&lt;=D$55),D$56,P875)</f>
        <v>0</v>
      </c>
      <c r="R875" s="35">
        <f>IF(AND(Eingabe!$B$31&gt;3,$M875&lt;=E$55),E$56,Q875)</f>
        <v>0</v>
      </c>
      <c r="S875" s="35">
        <f>IF(AND(Eingabe!$B$31&gt;4,$M875&lt;=F$55),F$56,R875)</f>
        <v>0</v>
      </c>
      <c r="T875" s="35">
        <f>IF(AND(Eingabe!$B$31&gt;5,$M875&lt;=G$55),G$56,S875)</f>
        <v>0</v>
      </c>
    </row>
    <row r="876" spans="11:20" x14ac:dyDescent="0.25">
      <c r="K876" s="62">
        <v>8670</v>
      </c>
      <c r="L876" s="35">
        <f t="shared" si="64"/>
        <v>8670</v>
      </c>
      <c r="M876" s="64">
        <f t="shared" si="65"/>
        <v>0.98972602739726023</v>
      </c>
      <c r="N876" s="64">
        <f t="shared" si="66"/>
        <v>3.4929274775441832E-2</v>
      </c>
      <c r="O876" s="35">
        <f t="shared" si="63"/>
        <v>0</v>
      </c>
      <c r="P876" s="35">
        <f>IF(AND(Eingabe!$B$31&gt;1,$M876&lt;=C$55),C$56,O876)</f>
        <v>0</v>
      </c>
      <c r="Q876" s="35">
        <f>IF(AND(Eingabe!$B$31&gt;2,$M876&lt;=D$55),D$56,P876)</f>
        <v>0</v>
      </c>
      <c r="R876" s="35">
        <f>IF(AND(Eingabe!$B$31&gt;3,$M876&lt;=E$55),E$56,Q876)</f>
        <v>0</v>
      </c>
      <c r="S876" s="35">
        <f>IF(AND(Eingabe!$B$31&gt;4,$M876&lt;=F$55),F$56,R876)</f>
        <v>0</v>
      </c>
      <c r="T876" s="35">
        <f>IF(AND(Eingabe!$B$31&gt;5,$M876&lt;=G$55),G$56,S876)</f>
        <v>0</v>
      </c>
    </row>
    <row r="877" spans="11:20" x14ac:dyDescent="0.25">
      <c r="K877" s="62">
        <v>8680</v>
      </c>
      <c r="L877" s="35">
        <f t="shared" si="64"/>
        <v>8680</v>
      </c>
      <c r="M877" s="64">
        <f t="shared" si="65"/>
        <v>0.9908675799086758</v>
      </c>
      <c r="N877" s="64">
        <f t="shared" si="66"/>
        <v>3.4751262586769416E-2</v>
      </c>
      <c r="O877" s="35">
        <f t="shared" si="63"/>
        <v>0</v>
      </c>
      <c r="P877" s="35">
        <f>IF(AND(Eingabe!$B$31&gt;1,$M877&lt;=C$55),C$56,O877)</f>
        <v>0</v>
      </c>
      <c r="Q877" s="35">
        <f>IF(AND(Eingabe!$B$31&gt;2,$M877&lt;=D$55),D$56,P877)</f>
        <v>0</v>
      </c>
      <c r="R877" s="35">
        <f>IF(AND(Eingabe!$B$31&gt;3,$M877&lt;=E$55),E$56,Q877)</f>
        <v>0</v>
      </c>
      <c r="S877" s="35">
        <f>IF(AND(Eingabe!$B$31&gt;4,$M877&lt;=F$55),F$56,R877)</f>
        <v>0</v>
      </c>
      <c r="T877" s="35">
        <f>IF(AND(Eingabe!$B$31&gt;5,$M877&lt;=G$55),G$56,S877)</f>
        <v>0</v>
      </c>
    </row>
    <row r="878" spans="11:20" x14ac:dyDescent="0.25">
      <c r="K878" s="62">
        <v>8690</v>
      </c>
      <c r="L878" s="35">
        <f t="shared" si="64"/>
        <v>8690</v>
      </c>
      <c r="M878" s="64">
        <f t="shared" si="65"/>
        <v>0.99200913242009137</v>
      </c>
      <c r="N878" s="64">
        <f t="shared" si="66"/>
        <v>3.4573422584681435E-2</v>
      </c>
      <c r="O878" s="35">
        <f t="shared" si="63"/>
        <v>0</v>
      </c>
      <c r="P878" s="35">
        <f>IF(AND(Eingabe!$B$31&gt;1,$M878&lt;=C$55),C$56,O878)</f>
        <v>0</v>
      </c>
      <c r="Q878" s="35">
        <f>IF(AND(Eingabe!$B$31&gt;2,$M878&lt;=D$55),D$56,P878)</f>
        <v>0</v>
      </c>
      <c r="R878" s="35">
        <f>IF(AND(Eingabe!$B$31&gt;3,$M878&lt;=E$55),E$56,Q878)</f>
        <v>0</v>
      </c>
      <c r="S878" s="35">
        <f>IF(AND(Eingabe!$B$31&gt;4,$M878&lt;=F$55),F$56,R878)</f>
        <v>0</v>
      </c>
      <c r="T878" s="35">
        <f>IF(AND(Eingabe!$B$31&gt;5,$M878&lt;=G$55),G$56,S878)</f>
        <v>0</v>
      </c>
    </row>
    <row r="879" spans="11:20" x14ac:dyDescent="0.25">
      <c r="K879" s="62">
        <v>8700</v>
      </c>
      <c r="L879" s="35">
        <f t="shared" si="64"/>
        <v>8700</v>
      </c>
      <c r="M879" s="64">
        <f t="shared" si="65"/>
        <v>0.99315068493150682</v>
      </c>
      <c r="N879" s="64">
        <f t="shared" si="66"/>
        <v>3.4395754404770273E-2</v>
      </c>
      <c r="O879" s="35">
        <f t="shared" si="63"/>
        <v>0</v>
      </c>
      <c r="P879" s="35">
        <f>IF(AND(Eingabe!$B$31&gt;1,$M879&lt;=C$55),C$56,O879)</f>
        <v>0</v>
      </c>
      <c r="Q879" s="35">
        <f>IF(AND(Eingabe!$B$31&gt;2,$M879&lt;=D$55),D$56,P879)</f>
        <v>0</v>
      </c>
      <c r="R879" s="35">
        <f>IF(AND(Eingabe!$B$31&gt;3,$M879&lt;=E$55),E$56,Q879)</f>
        <v>0</v>
      </c>
      <c r="S879" s="35">
        <f>IF(AND(Eingabe!$B$31&gt;4,$M879&lt;=F$55),F$56,R879)</f>
        <v>0</v>
      </c>
      <c r="T879" s="35">
        <f>IF(AND(Eingabe!$B$31&gt;5,$M879&lt;=G$55),G$56,S879)</f>
        <v>0</v>
      </c>
    </row>
    <row r="880" spans="11:20" x14ac:dyDescent="0.25">
      <c r="K880" s="62">
        <v>8710</v>
      </c>
      <c r="L880" s="35">
        <f t="shared" si="64"/>
        <v>8710</v>
      </c>
      <c r="M880" s="64">
        <f t="shared" si="65"/>
        <v>0.99429223744292239</v>
      </c>
      <c r="N880" s="64">
        <f t="shared" si="66"/>
        <v>3.4218257683817144E-2</v>
      </c>
      <c r="O880" s="35">
        <f t="shared" si="63"/>
        <v>0</v>
      </c>
      <c r="P880" s="35">
        <f>IF(AND(Eingabe!$B$31&gt;1,$M880&lt;=C$55),C$56,O880)</f>
        <v>0</v>
      </c>
      <c r="Q880" s="35">
        <f>IF(AND(Eingabe!$B$31&gt;2,$M880&lt;=D$55),D$56,P880)</f>
        <v>0</v>
      </c>
      <c r="R880" s="35">
        <f>IF(AND(Eingabe!$B$31&gt;3,$M880&lt;=E$55),E$56,Q880)</f>
        <v>0</v>
      </c>
      <c r="S880" s="35">
        <f>IF(AND(Eingabe!$B$31&gt;4,$M880&lt;=F$55),F$56,R880)</f>
        <v>0</v>
      </c>
      <c r="T880" s="35">
        <f>IF(AND(Eingabe!$B$31&gt;5,$M880&lt;=G$55),G$56,S880)</f>
        <v>0</v>
      </c>
    </row>
    <row r="881" spans="11:20" x14ac:dyDescent="0.25">
      <c r="K881" s="62">
        <v>8720</v>
      </c>
      <c r="L881" s="35">
        <f t="shared" si="64"/>
        <v>8720</v>
      </c>
      <c r="M881" s="64">
        <f t="shared" si="65"/>
        <v>0.99543378995433784</v>
      </c>
      <c r="N881" s="64">
        <f t="shared" si="66"/>
        <v>3.4040932059786866E-2</v>
      </c>
      <c r="O881" s="35">
        <f t="shared" si="63"/>
        <v>0</v>
      </c>
      <c r="P881" s="35">
        <f>IF(AND(Eingabe!$B$31&gt;1,$M881&lt;=C$55),C$56,O881)</f>
        <v>0</v>
      </c>
      <c r="Q881" s="35">
        <f>IF(AND(Eingabe!$B$31&gt;2,$M881&lt;=D$55),D$56,P881)</f>
        <v>0</v>
      </c>
      <c r="R881" s="35">
        <f>IF(AND(Eingabe!$B$31&gt;3,$M881&lt;=E$55),E$56,Q881)</f>
        <v>0</v>
      </c>
      <c r="S881" s="35">
        <f>IF(AND(Eingabe!$B$31&gt;4,$M881&lt;=F$55),F$56,R881)</f>
        <v>0</v>
      </c>
      <c r="T881" s="35">
        <f>IF(AND(Eingabe!$B$31&gt;5,$M881&lt;=G$55),G$56,S881)</f>
        <v>0</v>
      </c>
    </row>
    <row r="882" spans="11:20" x14ac:dyDescent="0.25">
      <c r="K882" s="62">
        <v>8730</v>
      </c>
      <c r="L882" s="35">
        <f t="shared" si="64"/>
        <v>8730</v>
      </c>
      <c r="M882" s="64">
        <f t="shared" si="65"/>
        <v>0.99657534246575341</v>
      </c>
      <c r="N882" s="64">
        <f t="shared" si="66"/>
        <v>3.3863777171822873E-2</v>
      </c>
      <c r="O882" s="35">
        <f t="shared" si="63"/>
        <v>0</v>
      </c>
      <c r="P882" s="35">
        <f>IF(AND(Eingabe!$B$31&gt;1,$M882&lt;=C$55),C$56,O882)</f>
        <v>0</v>
      </c>
      <c r="Q882" s="35">
        <f>IF(AND(Eingabe!$B$31&gt;2,$M882&lt;=D$55),D$56,P882)</f>
        <v>0</v>
      </c>
      <c r="R882" s="35">
        <f>IF(AND(Eingabe!$B$31&gt;3,$M882&lt;=E$55),E$56,Q882)</f>
        <v>0</v>
      </c>
      <c r="S882" s="35">
        <f>IF(AND(Eingabe!$B$31&gt;4,$M882&lt;=F$55),F$56,R882)</f>
        <v>0</v>
      </c>
      <c r="T882" s="35">
        <f>IF(AND(Eingabe!$B$31&gt;5,$M882&lt;=G$55),G$56,S882)</f>
        <v>0</v>
      </c>
    </row>
    <row r="883" spans="11:20" x14ac:dyDescent="0.25">
      <c r="K883" s="62">
        <v>8740</v>
      </c>
      <c r="L883" s="35">
        <f t="shared" si="64"/>
        <v>8740</v>
      </c>
      <c r="M883" s="64">
        <f t="shared" si="65"/>
        <v>0.99771689497716898</v>
      </c>
      <c r="N883" s="64">
        <f t="shared" si="66"/>
        <v>3.3686792660242104E-2</v>
      </c>
      <c r="O883" s="35">
        <f t="shared" si="63"/>
        <v>0</v>
      </c>
      <c r="P883" s="35">
        <f>IF(AND(Eingabe!$B$31&gt;1,$M883&lt;=C$55),C$56,O883)</f>
        <v>0</v>
      </c>
      <c r="Q883" s="35">
        <f>IF(AND(Eingabe!$B$31&gt;2,$M883&lt;=D$55),D$56,P883)</f>
        <v>0</v>
      </c>
      <c r="R883" s="35">
        <f>IF(AND(Eingabe!$B$31&gt;3,$M883&lt;=E$55),E$56,Q883)</f>
        <v>0</v>
      </c>
      <c r="S883" s="35">
        <f>IF(AND(Eingabe!$B$31&gt;4,$M883&lt;=F$55),F$56,R883)</f>
        <v>0</v>
      </c>
      <c r="T883" s="35">
        <f>IF(AND(Eingabe!$B$31&gt;5,$M883&lt;=G$55),G$56,S883)</f>
        <v>0</v>
      </c>
    </row>
    <row r="884" spans="11:20" x14ac:dyDescent="0.25">
      <c r="K884" s="62">
        <v>8750</v>
      </c>
      <c r="L884" s="35">
        <f t="shared" si="64"/>
        <v>8750</v>
      </c>
      <c r="M884" s="64">
        <f t="shared" si="65"/>
        <v>0.99885844748858443</v>
      </c>
      <c r="N884" s="64">
        <f t="shared" si="66"/>
        <v>3.3509978166529564E-2</v>
      </c>
      <c r="O884" s="35">
        <f t="shared" si="63"/>
        <v>0</v>
      </c>
      <c r="P884" s="35">
        <f>IF(AND(Eingabe!$B$31&gt;1,$M884&lt;=C$55),C$56,O884)</f>
        <v>0</v>
      </c>
      <c r="Q884" s="35">
        <f>IF(AND(Eingabe!$B$31&gt;2,$M884&lt;=D$55),D$56,P884)</f>
        <v>0</v>
      </c>
      <c r="R884" s="35">
        <f>IF(AND(Eingabe!$B$31&gt;3,$M884&lt;=E$55),E$56,Q884)</f>
        <v>0</v>
      </c>
      <c r="S884" s="35">
        <f>IF(AND(Eingabe!$B$31&gt;4,$M884&lt;=F$55),F$56,R884)</f>
        <v>0</v>
      </c>
      <c r="T884" s="35">
        <f>IF(AND(Eingabe!$B$31&gt;5,$M884&lt;=G$55),G$56,S884)</f>
        <v>0</v>
      </c>
    </row>
    <row r="885" spans="11:20" x14ac:dyDescent="0.25">
      <c r="K885" s="62">
        <v>8760</v>
      </c>
      <c r="L885" s="35">
        <f t="shared" si="64"/>
        <v>8760</v>
      </c>
      <c r="M885" s="64">
        <f t="shared" si="65"/>
        <v>1</v>
      </c>
      <c r="N885" s="64">
        <f t="shared" si="66"/>
        <v>0</v>
      </c>
      <c r="O885" s="35">
        <f t="shared" si="63"/>
        <v>0</v>
      </c>
      <c r="P885" s="35">
        <f>IF(AND(Eingabe!$B$31&gt;1,$M885&lt;=C$55),C$56,O885)</f>
        <v>0</v>
      </c>
      <c r="Q885" s="35">
        <f>IF(AND(Eingabe!$B$31&gt;2,$M885&lt;=D$55),D$56,P885)</f>
        <v>0</v>
      </c>
      <c r="R885" s="35">
        <f>IF(AND(Eingabe!$B$31&gt;3,$M885&lt;=E$55),E$56,Q885)</f>
        <v>0</v>
      </c>
      <c r="S885" s="35">
        <f>IF(AND(Eingabe!$B$31&gt;4,$M885&lt;=F$55),F$56,R885)</f>
        <v>0</v>
      </c>
      <c r="T885" s="35">
        <f>IF(AND(Eingabe!$B$31&gt;5,$M885&lt;=G$55),G$56,S885)</f>
        <v>0</v>
      </c>
    </row>
    <row r="886" spans="11:20" x14ac:dyDescent="0.25">
      <c r="K886" s="62">
        <v>8760</v>
      </c>
      <c r="L886" s="35">
        <f t="shared" si="64"/>
        <v>8760</v>
      </c>
      <c r="M886" s="64">
        <f t="shared" si="65"/>
        <v>1</v>
      </c>
      <c r="N886" s="64">
        <f t="shared" si="66"/>
        <v>0</v>
      </c>
      <c r="O886" s="35">
        <f t="shared" si="63"/>
        <v>0</v>
      </c>
      <c r="P886" s="35">
        <f>IF(AND(Eingabe!$B$31&gt;1,$M886&lt;=C$55),C$56,O886)</f>
        <v>0</v>
      </c>
      <c r="Q886" s="35">
        <f>IF(AND(Eingabe!$B$31&gt;2,$M886&lt;=D$55),D$56,P886)</f>
        <v>0</v>
      </c>
      <c r="R886" s="35">
        <f>IF(AND(Eingabe!$B$31&gt;3,$M886&lt;=E$55),E$56,Q886)</f>
        <v>0</v>
      </c>
      <c r="S886" s="35">
        <f>IF(AND(Eingabe!$B$31&gt;4,$M886&lt;=F$55),F$56,R886)</f>
        <v>0</v>
      </c>
      <c r="T886" s="35">
        <f>IF(AND(Eingabe!$B$31&gt;5,$M886&lt;=G$55),G$56,S886)</f>
        <v>0</v>
      </c>
    </row>
  </sheetData>
  <sheetProtection sheet="1" objects="1" scenarios="1"/>
  <pageMargins left="0.7" right="0.7" top="0.78740157499999996" bottom="0.78740157499999996"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85"/>
  <sheetViews>
    <sheetView zoomScaleNormal="100" workbookViewId="0">
      <selection activeCell="G38" sqref="G38"/>
    </sheetView>
  </sheetViews>
  <sheetFormatPr baseColWidth="10" defaultRowHeight="15" x14ac:dyDescent="0.25"/>
  <cols>
    <col min="1" max="1" width="22.85546875" customWidth="1"/>
    <col min="2" max="2" width="12" bestFit="1" customWidth="1"/>
    <col min="5" max="5" width="17" customWidth="1"/>
    <col min="6" max="6" width="15.7109375" customWidth="1"/>
    <col min="7" max="7" width="9.42578125" customWidth="1"/>
    <col min="8" max="8" width="13.7109375" style="35" customWidth="1"/>
    <col min="9" max="9" width="13.7109375" style="36" customWidth="1"/>
    <col min="10" max="10" width="9.7109375" style="35" customWidth="1"/>
    <col min="11" max="11" width="16.42578125" style="35" customWidth="1"/>
    <col min="12" max="16" width="11.42578125" style="35"/>
  </cols>
  <sheetData>
    <row r="1" spans="1:16" x14ac:dyDescent="0.25">
      <c r="A1" s="10" t="s">
        <v>53</v>
      </c>
    </row>
    <row r="2" spans="1:16" x14ac:dyDescent="0.25">
      <c r="A2" t="s">
        <v>54</v>
      </c>
    </row>
    <row r="3" spans="1:16" x14ac:dyDescent="0.25">
      <c r="H3" s="37" t="s">
        <v>95</v>
      </c>
      <c r="I3" s="38"/>
      <c r="J3" s="37"/>
    </row>
    <row r="4" spans="1:16" ht="15" customHeight="1" x14ac:dyDescent="0.25">
      <c r="A4" s="579" t="s">
        <v>57</v>
      </c>
      <c r="B4" s="579"/>
      <c r="C4" s="579"/>
      <c r="D4" s="579"/>
      <c r="E4" s="579"/>
      <c r="F4" s="579"/>
      <c r="G4" s="662"/>
      <c r="H4" s="661" t="s">
        <v>62</v>
      </c>
      <c r="I4" s="663" t="s">
        <v>89</v>
      </c>
      <c r="J4" s="659" t="s">
        <v>88</v>
      </c>
      <c r="K4" s="660" t="s">
        <v>73</v>
      </c>
      <c r="L4" s="658" t="s">
        <v>27</v>
      </c>
    </row>
    <row r="5" spans="1:16" ht="18" x14ac:dyDescent="0.35">
      <c r="A5" s="579"/>
      <c r="B5" s="579"/>
      <c r="C5" s="579"/>
      <c r="D5" s="579"/>
      <c r="E5" s="579"/>
      <c r="F5" s="579"/>
      <c r="G5" s="662"/>
      <c r="H5" s="661"/>
      <c r="I5" s="663"/>
      <c r="J5" s="659"/>
      <c r="K5" s="660"/>
      <c r="L5" s="658"/>
      <c r="M5" s="35" t="s">
        <v>110</v>
      </c>
      <c r="N5" s="35" t="s">
        <v>111</v>
      </c>
      <c r="O5" s="35" t="s">
        <v>112</v>
      </c>
      <c r="P5" s="35" t="s">
        <v>111</v>
      </c>
    </row>
    <row r="6" spans="1:16" x14ac:dyDescent="0.25">
      <c r="H6" s="35">
        <v>0</v>
      </c>
      <c r="I6" s="36">
        <f>H6/$B$15</f>
        <v>0</v>
      </c>
      <c r="J6" s="35">
        <f>IF(H6&lt;$B$15,H6,$B$15)</f>
        <v>0</v>
      </c>
      <c r="K6" s="36">
        <f>J6/$B$15</f>
        <v>0</v>
      </c>
      <c r="L6" s="35">
        <f t="shared" ref="L6:L69" si="0">1-$E$13*K6^$E$14</f>
        <v>1</v>
      </c>
      <c r="M6" s="35">
        <f>IF(J6&lt;=$B$92,$B$68,0)</f>
        <v>0.28470000000000001</v>
      </c>
      <c r="N6" s="35">
        <f>IF(L6&gt;$B$68,$B$68,L6)</f>
        <v>0.28470000000000001</v>
      </c>
      <c r="O6" s="35">
        <f>IF(J6&lt;=$C$137,$D$121,M6)</f>
        <v>0.56940000000000002</v>
      </c>
      <c r="P6" s="35">
        <f>IF(L6&gt;$D$121,$D$121,L6)</f>
        <v>0.56940000000000002</v>
      </c>
    </row>
    <row r="7" spans="1:16" x14ac:dyDescent="0.25">
      <c r="C7" s="24" t="s">
        <v>58</v>
      </c>
      <c r="H7" s="35">
        <v>10</v>
      </c>
      <c r="I7" s="36">
        <f t="shared" ref="I7:I70" si="1">H7/$B$15</f>
        <v>1.1415525114155251E-3</v>
      </c>
      <c r="J7" s="35">
        <f t="shared" ref="J7:J70" si="2">IF(H7&lt;$B$15,H7,$B$15)</f>
        <v>10</v>
      </c>
      <c r="K7" s="36">
        <f t="shared" ref="K7:K70" si="3">J7/$B$15</f>
        <v>1.1415525114155251E-3</v>
      </c>
      <c r="L7" s="35">
        <f t="shared" si="0"/>
        <v>0.89548820714376243</v>
      </c>
      <c r="M7" s="35">
        <f t="shared" ref="M7:M70" si="4">IF(J7&lt;=$B$92,$B$68,0)</f>
        <v>0.28470000000000001</v>
      </c>
      <c r="N7" s="35">
        <f t="shared" ref="N7:N70" si="5">IF(L7&gt;$B$68,$B$68,L7)</f>
        <v>0.28470000000000001</v>
      </c>
      <c r="O7" s="35">
        <f t="shared" ref="O7:O70" si="6">IF(J7&lt;=$C$137,$D$121,M7)</f>
        <v>0.56940000000000002</v>
      </c>
      <c r="P7" s="35">
        <f t="shared" ref="P7:P70" si="7">IF(L7&gt;$D$121,$D$121,L7)</f>
        <v>0.56940000000000002</v>
      </c>
    </row>
    <row r="8" spans="1:16" x14ac:dyDescent="0.25">
      <c r="G8" s="16"/>
      <c r="H8" s="35">
        <v>20</v>
      </c>
      <c r="I8" s="36">
        <f t="shared" si="1"/>
        <v>2.2831050228310501E-3</v>
      </c>
      <c r="J8" s="35">
        <f t="shared" si="2"/>
        <v>20</v>
      </c>
      <c r="K8" s="36">
        <f t="shared" si="3"/>
        <v>2.2831050228310501E-3</v>
      </c>
      <c r="L8" s="35">
        <f t="shared" si="0"/>
        <v>0.86832339221817378</v>
      </c>
      <c r="M8" s="35">
        <f t="shared" si="4"/>
        <v>0.28470000000000001</v>
      </c>
      <c r="N8" s="35">
        <f t="shared" si="5"/>
        <v>0.28470000000000001</v>
      </c>
      <c r="O8" s="35">
        <f t="shared" si="6"/>
        <v>0.56940000000000002</v>
      </c>
      <c r="P8" s="35">
        <f t="shared" si="7"/>
        <v>0.56940000000000002</v>
      </c>
    </row>
    <row r="9" spans="1:16" x14ac:dyDescent="0.25">
      <c r="G9" s="16"/>
      <c r="H9" s="35">
        <v>30</v>
      </c>
      <c r="I9" s="36">
        <f t="shared" si="1"/>
        <v>3.4246575342465752E-3</v>
      </c>
      <c r="J9" s="35">
        <f t="shared" si="2"/>
        <v>30</v>
      </c>
      <c r="K9" s="36">
        <f t="shared" si="3"/>
        <v>3.4246575342465752E-3</v>
      </c>
      <c r="L9" s="35">
        <f t="shared" si="0"/>
        <v>0.84926791166103455</v>
      </c>
      <c r="M9" s="35">
        <f t="shared" si="4"/>
        <v>0.28470000000000001</v>
      </c>
      <c r="N9" s="35">
        <f t="shared" si="5"/>
        <v>0.28470000000000001</v>
      </c>
      <c r="O9" s="35">
        <f t="shared" si="6"/>
        <v>0.56940000000000002</v>
      </c>
      <c r="P9" s="35">
        <f t="shared" si="7"/>
        <v>0.56940000000000002</v>
      </c>
    </row>
    <row r="10" spans="1:16" x14ac:dyDescent="0.25">
      <c r="G10" s="16"/>
      <c r="H10" s="35">
        <v>40</v>
      </c>
      <c r="I10" s="36">
        <f t="shared" si="1"/>
        <v>4.5662100456621002E-3</v>
      </c>
      <c r="J10" s="35">
        <f t="shared" si="2"/>
        <v>40</v>
      </c>
      <c r="K10" s="36">
        <f t="shared" si="3"/>
        <v>4.5662100456621002E-3</v>
      </c>
      <c r="L10" s="35">
        <f t="shared" si="0"/>
        <v>0.83409787007692604</v>
      </c>
      <c r="M10" s="35">
        <f t="shared" si="4"/>
        <v>0.28470000000000001</v>
      </c>
      <c r="N10" s="35">
        <f t="shared" si="5"/>
        <v>0.28470000000000001</v>
      </c>
      <c r="O10" s="35">
        <f t="shared" si="6"/>
        <v>0.56940000000000002</v>
      </c>
      <c r="P10" s="35">
        <f t="shared" si="7"/>
        <v>0.56940000000000002</v>
      </c>
    </row>
    <row r="11" spans="1:16" x14ac:dyDescent="0.25">
      <c r="A11" s="22" t="s">
        <v>63</v>
      </c>
      <c r="B11" s="23"/>
      <c r="C11" s="23"/>
      <c r="D11" s="23"/>
      <c r="E11" s="23"/>
      <c r="G11" s="16"/>
      <c r="H11" s="35">
        <v>50</v>
      </c>
      <c r="I11" s="36">
        <f t="shared" si="1"/>
        <v>5.7077625570776253E-3</v>
      </c>
      <c r="J11" s="35">
        <f t="shared" si="2"/>
        <v>50</v>
      </c>
      <c r="K11" s="36">
        <f t="shared" si="3"/>
        <v>5.7077625570776253E-3</v>
      </c>
      <c r="L11" s="35">
        <f t="shared" si="0"/>
        <v>0.82128734807177639</v>
      </c>
      <c r="M11" s="35">
        <f t="shared" si="4"/>
        <v>0.28470000000000001</v>
      </c>
      <c r="N11" s="35">
        <f t="shared" si="5"/>
        <v>0.28470000000000001</v>
      </c>
      <c r="O11" s="35">
        <f t="shared" si="6"/>
        <v>0.56940000000000002</v>
      </c>
      <c r="P11" s="35">
        <f t="shared" si="7"/>
        <v>0.56940000000000002</v>
      </c>
    </row>
    <row r="12" spans="1:16" x14ac:dyDescent="0.25">
      <c r="B12" t="s">
        <v>64</v>
      </c>
      <c r="G12" s="16"/>
      <c r="H12" s="35">
        <v>60</v>
      </c>
      <c r="I12" s="36">
        <f t="shared" si="1"/>
        <v>6.8493150684931503E-3</v>
      </c>
      <c r="J12" s="35">
        <f t="shared" si="2"/>
        <v>60</v>
      </c>
      <c r="K12" s="36">
        <f t="shared" si="3"/>
        <v>6.8493150684931503E-3</v>
      </c>
      <c r="L12" s="35">
        <f t="shared" si="0"/>
        <v>0.81008946900712386</v>
      </c>
      <c r="M12" s="35">
        <f t="shared" si="4"/>
        <v>0.28470000000000001</v>
      </c>
      <c r="N12" s="35">
        <f t="shared" si="5"/>
        <v>0.28470000000000001</v>
      </c>
      <c r="O12" s="35">
        <f t="shared" si="6"/>
        <v>0.56940000000000002</v>
      </c>
      <c r="P12" s="35">
        <f t="shared" si="7"/>
        <v>0.56940000000000002</v>
      </c>
    </row>
    <row r="13" spans="1:16" ht="18" x14ac:dyDescent="0.35">
      <c r="A13" s="20" t="s">
        <v>90</v>
      </c>
      <c r="B13" s="571">
        <v>100000</v>
      </c>
      <c r="D13" s="24" t="s">
        <v>65</v>
      </c>
      <c r="E13">
        <f>1-E15</f>
        <v>1</v>
      </c>
      <c r="G13" s="16"/>
      <c r="H13" s="35">
        <v>70</v>
      </c>
      <c r="I13" s="36">
        <f t="shared" si="1"/>
        <v>7.9908675799086754E-3</v>
      </c>
      <c r="J13" s="35">
        <f t="shared" si="2"/>
        <v>70</v>
      </c>
      <c r="K13" s="36">
        <f t="shared" si="3"/>
        <v>7.9908675799086754E-3</v>
      </c>
      <c r="L13" s="35">
        <f t="shared" si="0"/>
        <v>0.8000761324778547</v>
      </c>
      <c r="M13" s="35">
        <f t="shared" si="4"/>
        <v>0.28470000000000001</v>
      </c>
      <c r="N13" s="35">
        <f t="shared" si="5"/>
        <v>0.28470000000000001</v>
      </c>
      <c r="O13" s="35">
        <f t="shared" si="6"/>
        <v>0.56940000000000002</v>
      </c>
      <c r="P13" s="35">
        <f t="shared" si="7"/>
        <v>0.56940000000000002</v>
      </c>
    </row>
    <row r="14" spans="1:16" ht="18" x14ac:dyDescent="0.35">
      <c r="A14" s="20" t="s">
        <v>143</v>
      </c>
      <c r="B14" s="483">
        <v>4</v>
      </c>
      <c r="D14" s="24" t="s">
        <v>66</v>
      </c>
      <c r="E14" s="26">
        <f>(E16-E15)/(1-E16)</f>
        <v>0.33333333333333331</v>
      </c>
      <c r="G14" s="16"/>
      <c r="H14" s="35">
        <v>80</v>
      </c>
      <c r="I14" s="36">
        <f t="shared" si="1"/>
        <v>9.1324200913242004E-3</v>
      </c>
      <c r="J14" s="35">
        <f t="shared" si="2"/>
        <v>80</v>
      </c>
      <c r="K14" s="36">
        <f t="shared" si="3"/>
        <v>9.1324200913242004E-3</v>
      </c>
      <c r="L14" s="35">
        <f t="shared" si="0"/>
        <v>0.79097641428752496</v>
      </c>
      <c r="M14" s="35">
        <f t="shared" si="4"/>
        <v>0.28470000000000001</v>
      </c>
      <c r="N14" s="35">
        <f t="shared" si="5"/>
        <v>0.28470000000000001</v>
      </c>
      <c r="O14" s="35">
        <f t="shared" si="6"/>
        <v>0.56940000000000002</v>
      </c>
      <c r="P14" s="35">
        <f t="shared" si="7"/>
        <v>0.56940000000000002</v>
      </c>
    </row>
    <row r="15" spans="1:16" ht="18" x14ac:dyDescent="0.35">
      <c r="A15" s="21" t="s">
        <v>94</v>
      </c>
      <c r="B15" s="573">
        <v>8760</v>
      </c>
      <c r="D15" s="24" t="s">
        <v>68</v>
      </c>
      <c r="E15">
        <f>B16/B17</f>
        <v>0</v>
      </c>
      <c r="G15" s="16"/>
      <c r="H15" s="35">
        <v>90</v>
      </c>
      <c r="I15" s="36">
        <f t="shared" si="1"/>
        <v>1.0273972602739725E-2</v>
      </c>
      <c r="J15" s="35">
        <f t="shared" si="2"/>
        <v>90</v>
      </c>
      <c r="K15" s="36">
        <f t="shared" si="3"/>
        <v>1.0273972602739725E-2</v>
      </c>
      <c r="L15" s="35">
        <f t="shared" si="0"/>
        <v>0.7826067103615888</v>
      </c>
      <c r="M15" s="35">
        <f t="shared" si="4"/>
        <v>0.28470000000000001</v>
      </c>
      <c r="N15" s="35">
        <f t="shared" si="5"/>
        <v>0.28470000000000001</v>
      </c>
      <c r="O15" s="35">
        <f t="shared" si="6"/>
        <v>0.56940000000000002</v>
      </c>
      <c r="P15" s="35">
        <f t="shared" si="7"/>
        <v>0.56940000000000002</v>
      </c>
    </row>
    <row r="16" spans="1:16" ht="18" x14ac:dyDescent="0.35">
      <c r="A16" s="21" t="s">
        <v>91</v>
      </c>
      <c r="B16" s="574">
        <v>0</v>
      </c>
      <c r="D16" s="24" t="s">
        <v>67</v>
      </c>
      <c r="E16">
        <f>B18/B17</f>
        <v>0.25</v>
      </c>
      <c r="G16" s="16"/>
      <c r="H16" s="35">
        <v>100</v>
      </c>
      <c r="I16" s="36">
        <f t="shared" si="1"/>
        <v>1.1415525114155251E-2</v>
      </c>
      <c r="J16" s="35">
        <f t="shared" si="2"/>
        <v>100</v>
      </c>
      <c r="K16" s="36">
        <f t="shared" si="3"/>
        <v>1.1415525114155251E-2</v>
      </c>
      <c r="L16" s="35">
        <f t="shared" si="0"/>
        <v>0.77483616795309551</v>
      </c>
      <c r="M16" s="35">
        <f t="shared" si="4"/>
        <v>0.28470000000000001</v>
      </c>
      <c r="N16" s="35">
        <f t="shared" si="5"/>
        <v>0.28470000000000001</v>
      </c>
      <c r="O16" s="35">
        <f t="shared" si="6"/>
        <v>0.56940000000000002</v>
      </c>
      <c r="P16" s="35">
        <f t="shared" si="7"/>
        <v>0.56940000000000002</v>
      </c>
    </row>
    <row r="17" spans="1:16" ht="18" x14ac:dyDescent="0.35">
      <c r="A17" s="20" t="s">
        <v>92</v>
      </c>
      <c r="B17" s="17">
        <f>B18*B14</f>
        <v>45.662100456621005</v>
      </c>
      <c r="G17" s="16"/>
      <c r="H17" s="35">
        <v>110</v>
      </c>
      <c r="I17" s="36">
        <f t="shared" si="1"/>
        <v>1.2557077625570776E-2</v>
      </c>
      <c r="J17" s="35">
        <f t="shared" si="2"/>
        <v>110</v>
      </c>
      <c r="K17" s="36">
        <f t="shared" si="3"/>
        <v>1.2557077625570776E-2</v>
      </c>
      <c r="L17" s="35">
        <f t="shared" si="0"/>
        <v>0.76756785345802336</v>
      </c>
      <c r="M17" s="35">
        <f t="shared" si="4"/>
        <v>0.28470000000000001</v>
      </c>
      <c r="N17" s="35">
        <f t="shared" si="5"/>
        <v>0.28470000000000001</v>
      </c>
      <c r="O17" s="35">
        <f t="shared" si="6"/>
        <v>0.56940000000000002</v>
      </c>
      <c r="P17" s="35">
        <f t="shared" si="7"/>
        <v>0.56940000000000002</v>
      </c>
    </row>
    <row r="18" spans="1:16" ht="18" x14ac:dyDescent="0.35">
      <c r="A18" s="21" t="s">
        <v>93</v>
      </c>
      <c r="B18" s="17">
        <f>B13/B15</f>
        <v>11.415525114155251</v>
      </c>
      <c r="D18" s="24" t="s">
        <v>101</v>
      </c>
      <c r="E18" s="574">
        <v>13</v>
      </c>
      <c r="G18" s="16"/>
      <c r="H18" s="35">
        <v>120</v>
      </c>
      <c r="I18" s="36">
        <f t="shared" si="1"/>
        <v>1.3698630136986301E-2</v>
      </c>
      <c r="J18" s="35">
        <f t="shared" si="2"/>
        <v>120</v>
      </c>
      <c r="K18" s="36">
        <f t="shared" si="3"/>
        <v>1.3698630136986301E-2</v>
      </c>
      <c r="L18" s="35">
        <f t="shared" si="0"/>
        <v>0.76072772440536274</v>
      </c>
      <c r="M18" s="35">
        <f t="shared" si="4"/>
        <v>0.28470000000000001</v>
      </c>
      <c r="N18" s="35">
        <f t="shared" si="5"/>
        <v>0.28470000000000001</v>
      </c>
      <c r="O18" s="35">
        <f t="shared" si="6"/>
        <v>0.56940000000000002</v>
      </c>
      <c r="P18" s="35">
        <f t="shared" si="7"/>
        <v>0.56940000000000002</v>
      </c>
    </row>
    <row r="19" spans="1:16" x14ac:dyDescent="0.25">
      <c r="G19" s="16"/>
      <c r="H19" s="35">
        <v>130</v>
      </c>
      <c r="I19" s="36">
        <f t="shared" si="1"/>
        <v>1.4840182648401826E-2</v>
      </c>
      <c r="J19" s="35">
        <f t="shared" si="2"/>
        <v>130</v>
      </c>
      <c r="K19" s="36">
        <f t="shared" si="3"/>
        <v>1.4840182648401826E-2</v>
      </c>
      <c r="L19" s="35">
        <f t="shared" si="0"/>
        <v>0.75425779618124222</v>
      </c>
      <c r="M19" s="35">
        <f t="shared" si="4"/>
        <v>0.28470000000000001</v>
      </c>
      <c r="N19" s="35">
        <f t="shared" si="5"/>
        <v>0.28470000000000001</v>
      </c>
      <c r="O19" s="35">
        <f t="shared" si="6"/>
        <v>0.56940000000000002</v>
      </c>
      <c r="P19" s="35">
        <f t="shared" si="7"/>
        <v>0.56940000000000002</v>
      </c>
    </row>
    <row r="20" spans="1:16" x14ac:dyDescent="0.25">
      <c r="G20" s="16"/>
      <c r="H20" s="35">
        <v>140</v>
      </c>
      <c r="I20" s="36">
        <f t="shared" si="1"/>
        <v>1.5981735159817351E-2</v>
      </c>
      <c r="J20" s="35">
        <f t="shared" si="2"/>
        <v>140</v>
      </c>
      <c r="K20" s="36">
        <f t="shared" si="3"/>
        <v>1.5981735159817351E-2</v>
      </c>
      <c r="L20" s="35">
        <f t="shared" si="0"/>
        <v>0.7481117109324551</v>
      </c>
      <c r="M20" s="35">
        <f t="shared" si="4"/>
        <v>0.28470000000000001</v>
      </c>
      <c r="N20" s="35">
        <f t="shared" si="5"/>
        <v>0.28470000000000001</v>
      </c>
      <c r="O20" s="35">
        <f t="shared" si="6"/>
        <v>0.56940000000000002</v>
      </c>
      <c r="P20" s="35">
        <f t="shared" si="7"/>
        <v>0.56940000000000002</v>
      </c>
    </row>
    <row r="21" spans="1:16" x14ac:dyDescent="0.25">
      <c r="G21" s="16"/>
      <c r="H21" s="35">
        <v>150</v>
      </c>
      <c r="I21" s="36">
        <f t="shared" si="1"/>
        <v>1.7123287671232876E-2</v>
      </c>
      <c r="J21" s="35">
        <f t="shared" si="2"/>
        <v>150</v>
      </c>
      <c r="K21" s="36">
        <f t="shared" si="3"/>
        <v>1.7123287671232876E-2</v>
      </c>
      <c r="L21" s="35">
        <f t="shared" si="0"/>
        <v>0.74225175454802206</v>
      </c>
      <c r="M21" s="35">
        <f t="shared" si="4"/>
        <v>0.28470000000000001</v>
      </c>
      <c r="N21" s="35">
        <f t="shared" si="5"/>
        <v>0.28470000000000001</v>
      </c>
      <c r="O21" s="35">
        <f t="shared" si="6"/>
        <v>0.56940000000000002</v>
      </c>
      <c r="P21" s="35">
        <f t="shared" si="7"/>
        <v>0.56940000000000002</v>
      </c>
    </row>
    <row r="22" spans="1:16" x14ac:dyDescent="0.25">
      <c r="G22" s="16"/>
      <c r="H22" s="35">
        <v>160</v>
      </c>
      <c r="I22" s="36">
        <f t="shared" si="1"/>
        <v>1.8264840182648401E-2</v>
      </c>
      <c r="J22" s="35">
        <f t="shared" si="2"/>
        <v>160</v>
      </c>
      <c r="K22" s="36">
        <f t="shared" si="3"/>
        <v>1.8264840182648401E-2</v>
      </c>
      <c r="L22" s="35">
        <f t="shared" si="0"/>
        <v>0.73664678443634746</v>
      </c>
      <c r="M22" s="35">
        <f t="shared" si="4"/>
        <v>0.28470000000000001</v>
      </c>
      <c r="N22" s="35">
        <f t="shared" si="5"/>
        <v>0.28470000000000001</v>
      </c>
      <c r="O22" s="35">
        <f t="shared" si="6"/>
        <v>0.56940000000000002</v>
      </c>
      <c r="P22" s="35">
        <f t="shared" si="7"/>
        <v>0.56940000000000002</v>
      </c>
    </row>
    <row r="23" spans="1:16" x14ac:dyDescent="0.25">
      <c r="G23" s="16"/>
      <c r="H23" s="35">
        <v>170</v>
      </c>
      <c r="I23" s="36">
        <f t="shared" si="1"/>
        <v>1.9406392694063926E-2</v>
      </c>
      <c r="J23" s="35">
        <f t="shared" si="2"/>
        <v>170</v>
      </c>
      <c r="K23" s="36">
        <f t="shared" si="3"/>
        <v>1.9406392694063926E-2</v>
      </c>
      <c r="L23" s="35">
        <f t="shared" si="0"/>
        <v>0.73127075102206962</v>
      </c>
      <c r="M23" s="35">
        <f t="shared" si="4"/>
        <v>0.28470000000000001</v>
      </c>
      <c r="N23" s="35">
        <f t="shared" si="5"/>
        <v>0.28470000000000001</v>
      </c>
      <c r="O23" s="35">
        <f t="shared" si="6"/>
        <v>0.56940000000000002</v>
      </c>
      <c r="P23" s="35">
        <f t="shared" si="7"/>
        <v>0.56940000000000002</v>
      </c>
    </row>
    <row r="24" spans="1:16" x14ac:dyDescent="0.25">
      <c r="G24" s="16"/>
      <c r="H24" s="35">
        <v>180</v>
      </c>
      <c r="I24" s="36">
        <f t="shared" si="1"/>
        <v>2.0547945205479451E-2</v>
      </c>
      <c r="J24" s="35">
        <f t="shared" si="2"/>
        <v>180</v>
      </c>
      <c r="K24" s="36">
        <f t="shared" si="3"/>
        <v>2.0547945205479451E-2</v>
      </c>
      <c r="L24" s="35">
        <f t="shared" si="0"/>
        <v>0.7261016182786727</v>
      </c>
      <c r="M24" s="35">
        <f t="shared" si="4"/>
        <v>0.28470000000000001</v>
      </c>
      <c r="N24" s="35">
        <f t="shared" si="5"/>
        <v>0.28470000000000001</v>
      </c>
      <c r="O24" s="35">
        <f t="shared" si="6"/>
        <v>0.56940000000000002</v>
      </c>
      <c r="P24" s="35">
        <f t="shared" si="7"/>
        <v>0.56940000000000002</v>
      </c>
    </row>
    <row r="25" spans="1:16" x14ac:dyDescent="0.25">
      <c r="G25" s="16"/>
      <c r="H25" s="35">
        <v>190</v>
      </c>
      <c r="I25" s="36">
        <f t="shared" si="1"/>
        <v>2.1689497716894976E-2</v>
      </c>
      <c r="J25" s="35">
        <f t="shared" si="2"/>
        <v>190</v>
      </c>
      <c r="K25" s="36">
        <f t="shared" si="3"/>
        <v>2.1689497716894976E-2</v>
      </c>
      <c r="L25" s="35">
        <f t="shared" si="0"/>
        <v>0.72112055963152943</v>
      </c>
      <c r="M25" s="35">
        <f t="shared" si="4"/>
        <v>0.28470000000000001</v>
      </c>
      <c r="N25" s="35">
        <f t="shared" si="5"/>
        <v>0.28470000000000001</v>
      </c>
      <c r="O25" s="35">
        <f t="shared" si="6"/>
        <v>0.56940000000000002</v>
      </c>
      <c r="P25" s="35">
        <f t="shared" si="7"/>
        <v>0.56940000000000002</v>
      </c>
    </row>
    <row r="26" spans="1:16" x14ac:dyDescent="0.25">
      <c r="G26" s="16"/>
      <c r="H26" s="35">
        <v>200</v>
      </c>
      <c r="I26" s="36">
        <f t="shared" si="1"/>
        <v>2.2831050228310501E-2</v>
      </c>
      <c r="J26" s="35">
        <f t="shared" si="2"/>
        <v>200</v>
      </c>
      <c r="K26" s="36">
        <f t="shared" si="3"/>
        <v>2.2831050228310501E-2</v>
      </c>
      <c r="L26" s="35">
        <f t="shared" si="0"/>
        <v>0.71631134832911125</v>
      </c>
      <c r="M26" s="35">
        <f t="shared" si="4"/>
        <v>0.28470000000000001</v>
      </c>
      <c r="N26" s="35">
        <f t="shared" si="5"/>
        <v>0.28470000000000001</v>
      </c>
      <c r="O26" s="35">
        <f t="shared" si="6"/>
        <v>0.56940000000000002</v>
      </c>
      <c r="P26" s="35">
        <f t="shared" si="7"/>
        <v>0.56940000000000002</v>
      </c>
    </row>
    <row r="27" spans="1:16" x14ac:dyDescent="0.25">
      <c r="G27" s="16"/>
      <c r="H27" s="35">
        <v>210</v>
      </c>
      <c r="I27" s="36">
        <f t="shared" si="1"/>
        <v>2.3972602739726026E-2</v>
      </c>
      <c r="J27" s="35">
        <f t="shared" si="2"/>
        <v>210</v>
      </c>
      <c r="K27" s="36">
        <f t="shared" si="3"/>
        <v>2.3972602739726026E-2</v>
      </c>
      <c r="L27" s="35">
        <f t="shared" si="0"/>
        <v>0.71165988797199065</v>
      </c>
      <c r="M27" s="35">
        <f t="shared" si="4"/>
        <v>0.28470000000000001</v>
      </c>
      <c r="N27" s="35">
        <f t="shared" si="5"/>
        <v>0.28470000000000001</v>
      </c>
      <c r="O27" s="35">
        <f t="shared" si="6"/>
        <v>0.56940000000000002</v>
      </c>
      <c r="P27" s="35">
        <f t="shared" si="7"/>
        <v>0.56940000000000002</v>
      </c>
    </row>
    <row r="28" spans="1:16" x14ac:dyDescent="0.25">
      <c r="G28" s="16"/>
      <c r="H28" s="35">
        <v>220</v>
      </c>
      <c r="I28" s="36">
        <f t="shared" si="1"/>
        <v>2.5114155251141551E-2</v>
      </c>
      <c r="J28" s="35">
        <f t="shared" si="2"/>
        <v>220</v>
      </c>
      <c r="K28" s="36">
        <f t="shared" si="3"/>
        <v>2.5114155251141551E-2</v>
      </c>
      <c r="L28" s="35">
        <f t="shared" si="0"/>
        <v>0.7071538458995138</v>
      </c>
      <c r="M28" s="35">
        <f t="shared" si="4"/>
        <v>0.28470000000000001</v>
      </c>
      <c r="N28" s="35">
        <f t="shared" si="5"/>
        <v>0.28470000000000001</v>
      </c>
      <c r="O28" s="35">
        <f t="shared" si="6"/>
        <v>0.56940000000000002</v>
      </c>
      <c r="P28" s="35">
        <f t="shared" si="7"/>
        <v>0.56940000000000002</v>
      </c>
    </row>
    <row r="29" spans="1:16" x14ac:dyDescent="0.25">
      <c r="G29" s="16"/>
      <c r="H29" s="35">
        <v>230</v>
      </c>
      <c r="I29" s="36">
        <f t="shared" si="1"/>
        <v>2.6255707762557076E-2</v>
      </c>
      <c r="J29" s="35">
        <f t="shared" si="2"/>
        <v>230</v>
      </c>
      <c r="K29" s="36">
        <f t="shared" si="3"/>
        <v>2.6255707762557076E-2</v>
      </c>
      <c r="L29" s="35">
        <f t="shared" si="0"/>
        <v>0.70278236329105936</v>
      </c>
      <c r="M29" s="35">
        <f t="shared" si="4"/>
        <v>0.28470000000000001</v>
      </c>
      <c r="N29" s="35">
        <f t="shared" si="5"/>
        <v>0.28470000000000001</v>
      </c>
      <c r="O29" s="35">
        <f t="shared" si="6"/>
        <v>0.56940000000000002</v>
      </c>
      <c r="P29" s="35">
        <f t="shared" si="7"/>
        <v>0.56940000000000002</v>
      </c>
    </row>
    <row r="30" spans="1:16" x14ac:dyDescent="0.25">
      <c r="G30" s="16"/>
      <c r="H30" s="35">
        <v>240</v>
      </c>
      <c r="I30" s="36">
        <f t="shared" si="1"/>
        <v>2.7397260273972601E-2</v>
      </c>
      <c r="J30" s="35">
        <f t="shared" si="2"/>
        <v>240</v>
      </c>
      <c r="K30" s="36">
        <f t="shared" si="3"/>
        <v>2.7397260273972601E-2</v>
      </c>
      <c r="L30" s="35">
        <f t="shared" si="0"/>
        <v>0.6985358233220692</v>
      </c>
      <c r="M30" s="35">
        <f t="shared" si="4"/>
        <v>0.28470000000000001</v>
      </c>
      <c r="N30" s="35">
        <f t="shared" si="5"/>
        <v>0.28470000000000001</v>
      </c>
      <c r="O30" s="35">
        <f t="shared" si="6"/>
        <v>0.56940000000000002</v>
      </c>
      <c r="P30" s="35">
        <f t="shared" si="7"/>
        <v>0.56940000000000002</v>
      </c>
    </row>
    <row r="31" spans="1:16" x14ac:dyDescent="0.25">
      <c r="G31" s="16"/>
      <c r="H31" s="35">
        <v>250</v>
      </c>
      <c r="I31" s="36">
        <f t="shared" si="1"/>
        <v>2.8538812785388126E-2</v>
      </c>
      <c r="J31" s="35">
        <f t="shared" si="2"/>
        <v>250</v>
      </c>
      <c r="K31" s="36">
        <f t="shared" si="3"/>
        <v>2.8538812785388126E-2</v>
      </c>
      <c r="L31" s="35">
        <f t="shared" si="0"/>
        <v>0.69440566383593283</v>
      </c>
      <c r="M31" s="35">
        <f t="shared" si="4"/>
        <v>0.28470000000000001</v>
      </c>
      <c r="N31" s="35">
        <f t="shared" si="5"/>
        <v>0.28470000000000001</v>
      </c>
      <c r="O31" s="35">
        <f t="shared" si="6"/>
        <v>0.56940000000000002</v>
      </c>
      <c r="P31" s="35">
        <f t="shared" si="7"/>
        <v>0.56940000000000002</v>
      </c>
    </row>
    <row r="32" spans="1:16" x14ac:dyDescent="0.25">
      <c r="G32" s="16"/>
      <c r="H32" s="35">
        <v>260</v>
      </c>
      <c r="I32" s="36">
        <f t="shared" si="1"/>
        <v>2.9680365296803651E-2</v>
      </c>
      <c r="J32" s="35">
        <f t="shared" si="2"/>
        <v>260</v>
      </c>
      <c r="K32" s="36">
        <f t="shared" si="3"/>
        <v>2.9680365296803651E-2</v>
      </c>
      <c r="L32" s="35">
        <f t="shared" si="0"/>
        <v>0.69038422456119086</v>
      </c>
      <c r="M32" s="35">
        <f t="shared" si="4"/>
        <v>0.28470000000000001</v>
      </c>
      <c r="N32" s="35">
        <f t="shared" si="5"/>
        <v>0.28470000000000001</v>
      </c>
      <c r="O32" s="35">
        <f t="shared" si="6"/>
        <v>0.56940000000000002</v>
      </c>
      <c r="P32" s="35">
        <f t="shared" si="7"/>
        <v>0.56940000000000002</v>
      </c>
    </row>
    <row r="33" spans="1:16" x14ac:dyDescent="0.25">
      <c r="G33" s="16"/>
      <c r="H33" s="35">
        <v>270</v>
      </c>
      <c r="I33" s="36">
        <f t="shared" si="1"/>
        <v>3.0821917808219176E-2</v>
      </c>
      <c r="J33" s="35">
        <f t="shared" si="2"/>
        <v>270</v>
      </c>
      <c r="K33" s="36">
        <f t="shared" si="3"/>
        <v>3.0821917808219176E-2</v>
      </c>
      <c r="L33" s="35">
        <f t="shared" si="0"/>
        <v>0.6864646214312875</v>
      </c>
      <c r="M33" s="35">
        <f t="shared" si="4"/>
        <v>0.28470000000000001</v>
      </c>
      <c r="N33" s="35">
        <f t="shared" si="5"/>
        <v>0.28470000000000001</v>
      </c>
      <c r="O33" s="35">
        <f t="shared" si="6"/>
        <v>0.56940000000000002</v>
      </c>
      <c r="P33" s="35">
        <f t="shared" si="7"/>
        <v>0.56940000000000002</v>
      </c>
    </row>
    <row r="34" spans="1:16" x14ac:dyDescent="0.25">
      <c r="A34" s="31" t="s">
        <v>60</v>
      </c>
      <c r="B34" s="32"/>
      <c r="C34" s="32"/>
      <c r="D34" s="32"/>
      <c r="E34" s="32"/>
      <c r="F34" s="32"/>
      <c r="G34" s="16"/>
      <c r="H34" s="35">
        <v>280</v>
      </c>
      <c r="I34" s="36">
        <f t="shared" si="1"/>
        <v>3.1963470319634701E-2</v>
      </c>
      <c r="J34" s="35">
        <f t="shared" si="2"/>
        <v>280</v>
      </c>
      <c r="K34" s="36">
        <f t="shared" si="3"/>
        <v>3.1963470319634701E-2</v>
      </c>
      <c r="L34" s="35">
        <f t="shared" si="0"/>
        <v>0.68264064238179556</v>
      </c>
      <c r="M34" s="35">
        <f t="shared" si="4"/>
        <v>0.28470000000000001</v>
      </c>
      <c r="N34" s="35">
        <f t="shared" si="5"/>
        <v>0.28470000000000001</v>
      </c>
      <c r="O34" s="35">
        <f t="shared" si="6"/>
        <v>0.56940000000000002</v>
      </c>
      <c r="P34" s="35">
        <f t="shared" si="7"/>
        <v>0.56940000000000002</v>
      </c>
    </row>
    <row r="35" spans="1:16" x14ac:dyDescent="0.25">
      <c r="A35" s="31" t="s">
        <v>61</v>
      </c>
      <c r="B35" s="32"/>
      <c r="C35" s="32"/>
      <c r="D35" s="32"/>
      <c r="E35" s="32"/>
      <c r="F35" s="32"/>
      <c r="G35" s="16"/>
      <c r="H35" s="35">
        <v>290</v>
      </c>
      <c r="I35" s="36">
        <f t="shared" si="1"/>
        <v>3.3105022831050226E-2</v>
      </c>
      <c r="J35" s="35">
        <f t="shared" si="2"/>
        <v>290</v>
      </c>
      <c r="K35" s="36">
        <f t="shared" si="3"/>
        <v>3.3105022831050226E-2</v>
      </c>
      <c r="L35" s="35">
        <f t="shared" si="0"/>
        <v>0.67890666032518754</v>
      </c>
      <c r="M35" s="35">
        <f t="shared" si="4"/>
        <v>0.28470000000000001</v>
      </c>
      <c r="N35" s="35">
        <f t="shared" si="5"/>
        <v>0.28470000000000001</v>
      </c>
      <c r="O35" s="35">
        <f t="shared" si="6"/>
        <v>0.56940000000000002</v>
      </c>
      <c r="P35" s="35">
        <f t="shared" si="7"/>
        <v>0.56940000000000002</v>
      </c>
    </row>
    <row r="36" spans="1:16" ht="18" x14ac:dyDescent="0.25">
      <c r="A36" s="31" t="s">
        <v>83</v>
      </c>
      <c r="B36" s="32"/>
      <c r="C36" s="32"/>
      <c r="D36" s="32"/>
      <c r="E36" s="32"/>
      <c r="F36" s="32"/>
      <c r="G36" s="16"/>
      <c r="H36" s="35">
        <v>300</v>
      </c>
      <c r="I36" s="36">
        <f t="shared" si="1"/>
        <v>3.4246575342465752E-2</v>
      </c>
      <c r="J36" s="35">
        <f t="shared" si="2"/>
        <v>300</v>
      </c>
      <c r="K36" s="36">
        <f t="shared" si="3"/>
        <v>3.4246575342465752E-2</v>
      </c>
      <c r="L36" s="35">
        <f t="shared" si="0"/>
        <v>0.67525755998158254</v>
      </c>
      <c r="M36" s="35">
        <f t="shared" si="4"/>
        <v>0.28470000000000001</v>
      </c>
      <c r="N36" s="35">
        <f t="shared" si="5"/>
        <v>0.28470000000000001</v>
      </c>
      <c r="O36" s="35">
        <f t="shared" si="6"/>
        <v>0.56940000000000002</v>
      </c>
      <c r="P36" s="35">
        <f t="shared" si="7"/>
        <v>0.56940000000000002</v>
      </c>
    </row>
    <row r="37" spans="1:16" ht="18" x14ac:dyDescent="0.25">
      <c r="A37" s="31" t="s">
        <v>84</v>
      </c>
      <c r="B37" s="32"/>
      <c r="C37" s="32"/>
      <c r="D37" s="32"/>
      <c r="E37" s="32"/>
      <c r="F37" s="32"/>
      <c r="G37" s="16"/>
      <c r="H37" s="35">
        <v>310</v>
      </c>
      <c r="I37" s="36">
        <f t="shared" si="1"/>
        <v>3.5388127853881277E-2</v>
      </c>
      <c r="J37" s="35">
        <f t="shared" si="2"/>
        <v>310</v>
      </c>
      <c r="K37" s="36">
        <f t="shared" si="3"/>
        <v>3.5388127853881277E-2</v>
      </c>
      <c r="L37" s="35">
        <f t="shared" si="0"/>
        <v>0.67168867597467852</v>
      </c>
      <c r="M37" s="35">
        <f t="shared" si="4"/>
        <v>0.28470000000000001</v>
      </c>
      <c r="N37" s="35">
        <f t="shared" si="5"/>
        <v>0.28470000000000001</v>
      </c>
      <c r="O37" s="35">
        <f t="shared" si="6"/>
        <v>0.56940000000000002</v>
      </c>
      <c r="P37" s="35">
        <f t="shared" si="7"/>
        <v>0.56940000000000002</v>
      </c>
    </row>
    <row r="38" spans="1:16" ht="18" x14ac:dyDescent="0.25">
      <c r="A38" s="31" t="s">
        <v>85</v>
      </c>
      <c r="B38" s="32"/>
      <c r="C38" s="32"/>
      <c r="D38" s="32"/>
      <c r="E38" s="32"/>
      <c r="F38" s="32"/>
      <c r="G38" s="16"/>
      <c r="H38" s="35">
        <v>320</v>
      </c>
      <c r="I38" s="36">
        <f t="shared" si="1"/>
        <v>3.6529680365296802E-2</v>
      </c>
      <c r="J38" s="35">
        <f t="shared" si="2"/>
        <v>320</v>
      </c>
      <c r="K38" s="36">
        <f t="shared" si="3"/>
        <v>3.6529680365296802E-2</v>
      </c>
      <c r="L38" s="35">
        <f t="shared" si="0"/>
        <v>0.66819574015385197</v>
      </c>
      <c r="M38" s="35">
        <f t="shared" si="4"/>
        <v>0.28470000000000001</v>
      </c>
      <c r="N38" s="35">
        <f t="shared" si="5"/>
        <v>0.28470000000000001</v>
      </c>
      <c r="O38" s="35">
        <f t="shared" si="6"/>
        <v>0.56940000000000002</v>
      </c>
      <c r="P38" s="35">
        <f t="shared" si="7"/>
        <v>0.56940000000000002</v>
      </c>
    </row>
    <row r="39" spans="1:16" x14ac:dyDescent="0.25">
      <c r="A39" s="31" t="s">
        <v>86</v>
      </c>
      <c r="B39" s="32"/>
      <c r="C39" s="32"/>
      <c r="D39" s="32"/>
      <c r="E39" s="32"/>
      <c r="F39" s="32"/>
      <c r="G39" s="16"/>
      <c r="H39" s="35">
        <v>330</v>
      </c>
      <c r="I39" s="36">
        <f t="shared" si="1"/>
        <v>3.7671232876712327E-2</v>
      </c>
      <c r="J39" s="35">
        <f t="shared" si="2"/>
        <v>330</v>
      </c>
      <c r="K39" s="36">
        <f t="shared" si="3"/>
        <v>3.7671232876712327E-2</v>
      </c>
      <c r="L39" s="35">
        <f t="shared" si="0"/>
        <v>0.66477483652420555</v>
      </c>
      <c r="M39" s="35">
        <f t="shared" si="4"/>
        <v>0.28470000000000001</v>
      </c>
      <c r="N39" s="35">
        <f t="shared" si="5"/>
        <v>0.28470000000000001</v>
      </c>
      <c r="O39" s="35">
        <f t="shared" si="6"/>
        <v>0.56940000000000002</v>
      </c>
      <c r="P39" s="35">
        <f t="shared" si="7"/>
        <v>0.56940000000000002</v>
      </c>
    </row>
    <row r="40" spans="1:16" x14ac:dyDescent="0.25">
      <c r="A40" s="31" t="s">
        <v>59</v>
      </c>
      <c r="B40" s="32"/>
      <c r="C40" s="32"/>
      <c r="D40" s="32"/>
      <c r="E40" s="32"/>
      <c r="F40" s="32"/>
      <c r="G40" s="16"/>
      <c r="H40" s="35">
        <v>340</v>
      </c>
      <c r="I40" s="36">
        <f t="shared" si="1"/>
        <v>3.8812785388127852E-2</v>
      </c>
      <c r="J40" s="35">
        <f t="shared" si="2"/>
        <v>340</v>
      </c>
      <c r="K40" s="36">
        <f t="shared" si="3"/>
        <v>3.8812785388127852E-2</v>
      </c>
      <c r="L40" s="35">
        <f t="shared" si="0"/>
        <v>0.6614223624902652</v>
      </c>
      <c r="M40" s="35">
        <f t="shared" si="4"/>
        <v>0.28470000000000001</v>
      </c>
      <c r="N40" s="35">
        <f t="shared" si="5"/>
        <v>0.28470000000000001</v>
      </c>
      <c r="O40" s="35">
        <f t="shared" si="6"/>
        <v>0.56940000000000002</v>
      </c>
      <c r="P40" s="35">
        <f t="shared" si="7"/>
        <v>0.56940000000000002</v>
      </c>
    </row>
    <row r="41" spans="1:16" x14ac:dyDescent="0.25">
      <c r="A41" s="33" t="s">
        <v>69</v>
      </c>
      <c r="B41" s="32"/>
      <c r="C41" s="32"/>
      <c r="D41" s="32"/>
      <c r="E41" s="32"/>
      <c r="F41" s="32"/>
      <c r="G41" s="16"/>
      <c r="H41" s="35">
        <v>350</v>
      </c>
      <c r="I41" s="36">
        <f t="shared" si="1"/>
        <v>3.9954337899543377E-2</v>
      </c>
      <c r="J41" s="35">
        <f t="shared" si="2"/>
        <v>350</v>
      </c>
      <c r="K41" s="36">
        <f t="shared" si="3"/>
        <v>3.9954337899543377E-2</v>
      </c>
      <c r="L41" s="35">
        <f t="shared" si="0"/>
        <v>0.65813499537055298</v>
      </c>
      <c r="M41" s="35">
        <f t="shared" si="4"/>
        <v>0.28470000000000001</v>
      </c>
      <c r="N41" s="35">
        <f t="shared" si="5"/>
        <v>0.28470000000000001</v>
      </c>
      <c r="O41" s="35">
        <f t="shared" si="6"/>
        <v>0.56940000000000002</v>
      </c>
      <c r="P41" s="35">
        <f t="shared" si="7"/>
        <v>0.56940000000000002</v>
      </c>
    </row>
    <row r="42" spans="1:16" x14ac:dyDescent="0.25">
      <c r="A42" s="33" t="s">
        <v>70</v>
      </c>
      <c r="B42" s="32"/>
      <c r="C42" s="32"/>
      <c r="D42" s="32"/>
      <c r="E42" s="32"/>
      <c r="F42" s="32"/>
      <c r="G42" s="16"/>
      <c r="H42" s="35">
        <v>360</v>
      </c>
      <c r="I42" s="36">
        <f t="shared" si="1"/>
        <v>4.1095890410958902E-2</v>
      </c>
      <c r="J42" s="35">
        <f t="shared" si="2"/>
        <v>360</v>
      </c>
      <c r="K42" s="36">
        <f t="shared" si="3"/>
        <v>4.1095890410958902E-2</v>
      </c>
      <c r="L42" s="35">
        <f t="shared" si="0"/>
        <v>0.6549096633371585</v>
      </c>
      <c r="M42" s="35">
        <f t="shared" si="4"/>
        <v>0.28470000000000001</v>
      </c>
      <c r="N42" s="35">
        <f t="shared" si="5"/>
        <v>0.28470000000000001</v>
      </c>
      <c r="O42" s="35">
        <f t="shared" si="6"/>
        <v>0.56940000000000002</v>
      </c>
      <c r="P42" s="35">
        <f t="shared" si="7"/>
        <v>0.56940000000000002</v>
      </c>
    </row>
    <row r="43" spans="1:16" x14ac:dyDescent="0.25">
      <c r="A43" s="33" t="s">
        <v>72</v>
      </c>
      <c r="B43" s="32"/>
      <c r="C43" s="32"/>
      <c r="D43" s="32"/>
      <c r="E43" s="32"/>
      <c r="F43" s="32"/>
      <c r="G43" s="16"/>
      <c r="H43" s="35">
        <v>370</v>
      </c>
      <c r="I43" s="36">
        <f t="shared" si="1"/>
        <v>4.2237442922374427E-2</v>
      </c>
      <c r="J43" s="35">
        <f t="shared" si="2"/>
        <v>370</v>
      </c>
      <c r="K43" s="36">
        <f t="shared" si="3"/>
        <v>4.2237442922374427E-2</v>
      </c>
      <c r="L43" s="35">
        <f t="shared" si="0"/>
        <v>0.65174352008974989</v>
      </c>
      <c r="M43" s="35">
        <f t="shared" si="4"/>
        <v>0.28470000000000001</v>
      </c>
      <c r="N43" s="35">
        <f t="shared" si="5"/>
        <v>0.28470000000000001</v>
      </c>
      <c r="O43" s="35">
        <f t="shared" si="6"/>
        <v>0.56940000000000002</v>
      </c>
      <c r="P43" s="35">
        <f t="shared" si="7"/>
        <v>0.56940000000000002</v>
      </c>
    </row>
    <row r="44" spans="1:16" x14ac:dyDescent="0.25">
      <c r="A44" s="1" t="s">
        <v>71</v>
      </c>
      <c r="B44" s="32"/>
      <c r="C44" s="32"/>
      <c r="D44" s="32"/>
      <c r="E44" s="32"/>
      <c r="F44" s="32"/>
      <c r="G44" s="16"/>
      <c r="H44" s="35">
        <v>380</v>
      </c>
      <c r="I44" s="36">
        <f t="shared" si="1"/>
        <v>4.3378995433789952E-2</v>
      </c>
      <c r="J44" s="35">
        <f t="shared" si="2"/>
        <v>380</v>
      </c>
      <c r="K44" s="36">
        <f t="shared" si="3"/>
        <v>4.3378995433789952E-2</v>
      </c>
      <c r="L44" s="35">
        <f t="shared" si="0"/>
        <v>0.64863392269686193</v>
      </c>
      <c r="M44" s="35">
        <f t="shared" si="4"/>
        <v>0.28470000000000001</v>
      </c>
      <c r="N44" s="35">
        <f t="shared" si="5"/>
        <v>0.28470000000000001</v>
      </c>
      <c r="O44" s="35">
        <f t="shared" si="6"/>
        <v>0.56940000000000002</v>
      </c>
      <c r="P44" s="35">
        <f t="shared" si="7"/>
        <v>0.56940000000000002</v>
      </c>
    </row>
    <row r="45" spans="1:16" ht="10.5" customHeight="1" x14ac:dyDescent="0.25">
      <c r="A45" s="1"/>
      <c r="B45" s="32"/>
      <c r="C45" s="32"/>
      <c r="D45" s="32"/>
      <c r="E45" s="32"/>
      <c r="F45" s="32"/>
      <c r="G45" s="16"/>
      <c r="H45" s="35">
        <v>390</v>
      </c>
      <c r="I45" s="36">
        <f t="shared" si="1"/>
        <v>4.4520547945205477E-2</v>
      </c>
      <c r="J45" s="35">
        <f t="shared" si="2"/>
        <v>390</v>
      </c>
      <c r="K45" s="36">
        <f t="shared" si="3"/>
        <v>4.4520547945205477E-2</v>
      </c>
      <c r="L45" s="35">
        <f t="shared" si="0"/>
        <v>0.64557841213600109</v>
      </c>
      <c r="M45" s="35">
        <f t="shared" si="4"/>
        <v>0.28470000000000001</v>
      </c>
      <c r="N45" s="35">
        <f t="shared" si="5"/>
        <v>0.28470000000000001</v>
      </c>
      <c r="O45" s="35">
        <f t="shared" si="6"/>
        <v>0.56940000000000002</v>
      </c>
      <c r="P45" s="35">
        <f t="shared" si="7"/>
        <v>0.56940000000000002</v>
      </c>
    </row>
    <row r="46" spans="1:16" ht="15.75" customHeight="1" x14ac:dyDescent="0.25">
      <c r="A46" s="656" t="s">
        <v>156</v>
      </c>
      <c r="B46" s="656"/>
      <c r="C46" s="656"/>
      <c r="D46" s="656"/>
      <c r="E46" s="656"/>
      <c r="F46" s="656"/>
      <c r="G46" s="16"/>
      <c r="H46" s="35">
        <v>400</v>
      </c>
      <c r="I46" s="36">
        <f t="shared" si="1"/>
        <v>4.5662100456621002E-2</v>
      </c>
      <c r="J46" s="35">
        <f t="shared" si="2"/>
        <v>400</v>
      </c>
      <c r="K46" s="36">
        <f t="shared" si="3"/>
        <v>4.5662100456621002E-2</v>
      </c>
      <c r="L46" s="35">
        <f t="shared" si="0"/>
        <v>0.64257469614355278</v>
      </c>
      <c r="M46" s="35">
        <f t="shared" si="4"/>
        <v>0.28470000000000001</v>
      </c>
      <c r="N46" s="35">
        <f t="shared" si="5"/>
        <v>0.28470000000000001</v>
      </c>
      <c r="O46" s="35">
        <f t="shared" si="6"/>
        <v>0.56940000000000002</v>
      </c>
      <c r="P46" s="35">
        <f t="shared" si="7"/>
        <v>0.56940000000000002</v>
      </c>
    </row>
    <row r="47" spans="1:16" x14ac:dyDescent="0.25">
      <c r="A47" s="656"/>
      <c r="B47" s="656"/>
      <c r="C47" s="656"/>
      <c r="D47" s="656"/>
      <c r="E47" s="656"/>
      <c r="F47" s="656"/>
      <c r="G47" s="16"/>
      <c r="H47" s="35">
        <v>410</v>
      </c>
      <c r="I47" s="36">
        <f t="shared" si="1"/>
        <v>4.6803652968036527E-2</v>
      </c>
      <c r="J47" s="35">
        <f t="shared" si="2"/>
        <v>410</v>
      </c>
      <c r="K47" s="36">
        <f t="shared" si="3"/>
        <v>4.6803652968036527E-2</v>
      </c>
      <c r="L47" s="35">
        <f t="shared" si="0"/>
        <v>0.63962063404981317</v>
      </c>
      <c r="M47" s="35">
        <f t="shared" si="4"/>
        <v>0.28470000000000001</v>
      </c>
      <c r="N47" s="35">
        <f t="shared" si="5"/>
        <v>0.28470000000000001</v>
      </c>
      <c r="O47" s="35">
        <f t="shared" si="6"/>
        <v>0.56940000000000002</v>
      </c>
      <c r="P47" s="35">
        <f t="shared" si="7"/>
        <v>0.56940000000000002</v>
      </c>
    </row>
    <row r="48" spans="1:16" ht="18.75" customHeight="1" x14ac:dyDescent="0.25">
      <c r="A48" s="656"/>
      <c r="B48" s="656"/>
      <c r="C48" s="656"/>
      <c r="D48" s="656"/>
      <c r="E48" s="656"/>
      <c r="F48" s="656"/>
      <c r="G48" s="16"/>
      <c r="H48" s="35">
        <v>420</v>
      </c>
      <c r="I48" s="36">
        <f t="shared" si="1"/>
        <v>4.7945205479452052E-2</v>
      </c>
      <c r="J48" s="35">
        <f t="shared" si="2"/>
        <v>420</v>
      </c>
      <c r="K48" s="36">
        <f t="shared" si="3"/>
        <v>4.7945205479452052E-2</v>
      </c>
      <c r="L48" s="35">
        <f t="shared" si="0"/>
        <v>0.63671422332686511</v>
      </c>
      <c r="M48" s="35">
        <f t="shared" si="4"/>
        <v>0.28470000000000001</v>
      </c>
      <c r="N48" s="35">
        <f t="shared" si="5"/>
        <v>0.28470000000000001</v>
      </c>
      <c r="O48" s="35">
        <f t="shared" si="6"/>
        <v>0.56940000000000002</v>
      </c>
      <c r="P48" s="35">
        <f t="shared" si="7"/>
        <v>0.56940000000000002</v>
      </c>
    </row>
    <row r="49" spans="1:16" x14ac:dyDescent="0.25">
      <c r="A49" t="s">
        <v>74</v>
      </c>
      <c r="G49" s="16"/>
      <c r="H49" s="35">
        <v>430</v>
      </c>
      <c r="I49" s="36">
        <f t="shared" si="1"/>
        <v>4.9086757990867577E-2</v>
      </c>
      <c r="J49" s="35">
        <f t="shared" si="2"/>
        <v>430</v>
      </c>
      <c r="K49" s="36">
        <f t="shared" si="3"/>
        <v>4.9086757990867577E-2</v>
      </c>
      <c r="L49" s="35">
        <f t="shared" si="0"/>
        <v>0.63385358761991839</v>
      </c>
      <c r="M49" s="35">
        <f t="shared" si="4"/>
        <v>0.28470000000000001</v>
      </c>
      <c r="N49" s="35">
        <f t="shared" si="5"/>
        <v>0.28470000000000001</v>
      </c>
      <c r="O49" s="35">
        <f t="shared" si="6"/>
        <v>0.56940000000000002</v>
      </c>
      <c r="P49" s="35">
        <f t="shared" si="7"/>
        <v>0.56940000000000002</v>
      </c>
    </row>
    <row r="50" spans="1:16" ht="15.75" customHeight="1" x14ac:dyDescent="0.25">
      <c r="G50" s="16"/>
      <c r="H50" s="35">
        <v>440</v>
      </c>
      <c r="I50" s="36">
        <f t="shared" si="1"/>
        <v>5.0228310502283102E-2</v>
      </c>
      <c r="J50" s="35">
        <f t="shared" si="2"/>
        <v>440</v>
      </c>
      <c r="K50" s="36">
        <f t="shared" si="3"/>
        <v>5.0228310502283102E-2</v>
      </c>
      <c r="L50" s="35">
        <f t="shared" si="0"/>
        <v>0.63103696606803961</v>
      </c>
      <c r="M50" s="35">
        <f t="shared" si="4"/>
        <v>0.28470000000000001</v>
      </c>
      <c r="N50" s="35">
        <f t="shared" si="5"/>
        <v>0.28470000000000001</v>
      </c>
      <c r="O50" s="35">
        <f t="shared" si="6"/>
        <v>0.56940000000000002</v>
      </c>
      <c r="P50" s="35">
        <f t="shared" si="7"/>
        <v>0.56940000000000002</v>
      </c>
    </row>
    <row r="51" spans="1:16" ht="15" customHeight="1" x14ac:dyDescent="0.25">
      <c r="G51" s="16"/>
      <c r="H51" s="35">
        <v>450</v>
      </c>
      <c r="I51" s="36">
        <f t="shared" si="1"/>
        <v>5.1369863013698627E-2</v>
      </c>
      <c r="J51" s="35">
        <f t="shared" si="2"/>
        <v>450</v>
      </c>
      <c r="K51" s="36">
        <f t="shared" si="3"/>
        <v>5.1369863013698627E-2</v>
      </c>
      <c r="L51" s="35">
        <f t="shared" si="0"/>
        <v>0.62826270374939641</v>
      </c>
      <c r="M51" s="35">
        <f t="shared" si="4"/>
        <v>0.28470000000000001</v>
      </c>
      <c r="N51" s="35">
        <f t="shared" si="5"/>
        <v>0.28470000000000001</v>
      </c>
      <c r="O51" s="35">
        <f t="shared" si="6"/>
        <v>0.56940000000000002</v>
      </c>
      <c r="P51" s="35">
        <f t="shared" si="7"/>
        <v>0.56940000000000002</v>
      </c>
    </row>
    <row r="52" spans="1:16" x14ac:dyDescent="0.25">
      <c r="G52" s="16"/>
      <c r="H52" s="35">
        <v>460</v>
      </c>
      <c r="I52" s="36">
        <f t="shared" si="1"/>
        <v>5.2511415525114152E-2</v>
      </c>
      <c r="J52" s="35">
        <f t="shared" si="2"/>
        <v>460</v>
      </c>
      <c r="K52" s="36">
        <f t="shared" si="3"/>
        <v>5.2511415525114152E-2</v>
      </c>
      <c r="L52" s="35">
        <f t="shared" si="0"/>
        <v>0.62552924311039859</v>
      </c>
      <c r="M52" s="35">
        <f t="shared" si="4"/>
        <v>0.28470000000000001</v>
      </c>
      <c r="N52" s="35">
        <f t="shared" si="5"/>
        <v>0.28470000000000001</v>
      </c>
      <c r="O52" s="35">
        <f t="shared" si="6"/>
        <v>0.56940000000000002</v>
      </c>
      <c r="P52" s="35">
        <f t="shared" si="7"/>
        <v>0.56940000000000002</v>
      </c>
    </row>
    <row r="53" spans="1:16" x14ac:dyDescent="0.25">
      <c r="G53" s="16"/>
      <c r="H53" s="35">
        <v>470</v>
      </c>
      <c r="I53" s="36">
        <f t="shared" si="1"/>
        <v>5.3652968036529677E-2</v>
      </c>
      <c r="J53" s="35">
        <f t="shared" si="2"/>
        <v>470</v>
      </c>
      <c r="K53" s="36">
        <f t="shared" si="3"/>
        <v>5.3652968036529677E-2</v>
      </c>
      <c r="L53" s="35">
        <f t="shared" si="0"/>
        <v>0.62283511625835719</v>
      </c>
      <c r="M53" s="35">
        <f t="shared" si="4"/>
        <v>0.28470000000000001</v>
      </c>
      <c r="N53" s="35">
        <f t="shared" si="5"/>
        <v>0.28470000000000001</v>
      </c>
      <c r="O53" s="35">
        <f t="shared" si="6"/>
        <v>0.56940000000000002</v>
      </c>
      <c r="P53" s="35">
        <f t="shared" si="7"/>
        <v>0.56940000000000002</v>
      </c>
    </row>
    <row r="54" spans="1:16" x14ac:dyDescent="0.25">
      <c r="A54" t="s">
        <v>78</v>
      </c>
      <c r="G54" s="16"/>
      <c r="H54" s="35">
        <v>480</v>
      </c>
      <c r="I54" s="36">
        <f t="shared" si="1"/>
        <v>5.4794520547945202E-2</v>
      </c>
      <c r="J54" s="35">
        <f t="shared" si="2"/>
        <v>480</v>
      </c>
      <c r="K54" s="36">
        <f t="shared" si="3"/>
        <v>5.4794520547945202E-2</v>
      </c>
      <c r="L54" s="35">
        <f t="shared" si="0"/>
        <v>0.62017893801424784</v>
      </c>
      <c r="M54" s="35">
        <f t="shared" si="4"/>
        <v>0.28470000000000001</v>
      </c>
      <c r="N54" s="35">
        <f t="shared" si="5"/>
        <v>0.28470000000000001</v>
      </c>
      <c r="O54" s="35">
        <f t="shared" si="6"/>
        <v>0.56940000000000002</v>
      </c>
      <c r="P54" s="35">
        <f t="shared" si="7"/>
        <v>0.56940000000000002</v>
      </c>
    </row>
    <row r="55" spans="1:16" x14ac:dyDescent="0.25">
      <c r="A55" s="16"/>
      <c r="B55" s="16"/>
      <c r="C55" s="16"/>
      <c r="D55" s="16"/>
      <c r="E55" s="16"/>
      <c r="F55" s="16"/>
      <c r="G55" s="16"/>
      <c r="H55" s="35">
        <v>490</v>
      </c>
      <c r="I55" s="36">
        <f t="shared" si="1"/>
        <v>5.5936073059360727E-2</v>
      </c>
      <c r="J55" s="35">
        <f t="shared" si="2"/>
        <v>490</v>
      </c>
      <c r="K55" s="36">
        <f t="shared" si="3"/>
        <v>5.5936073059360727E-2</v>
      </c>
      <c r="L55" s="35">
        <f t="shared" si="0"/>
        <v>0.61755939963643214</v>
      </c>
      <c r="M55" s="35">
        <f t="shared" si="4"/>
        <v>0.28470000000000001</v>
      </c>
      <c r="N55" s="35">
        <f t="shared" si="5"/>
        <v>0.28470000000000001</v>
      </c>
      <c r="O55" s="35">
        <f t="shared" si="6"/>
        <v>0.56940000000000002</v>
      </c>
      <c r="P55" s="35">
        <f t="shared" si="7"/>
        <v>0.56940000000000002</v>
      </c>
    </row>
    <row r="56" spans="1:16" x14ac:dyDescent="0.25">
      <c r="A56" s="16"/>
      <c r="B56" s="16"/>
      <c r="C56" s="16"/>
      <c r="D56" s="16"/>
      <c r="E56" s="16"/>
      <c r="F56" s="16"/>
      <c r="G56" s="16"/>
      <c r="H56" s="35">
        <v>500</v>
      </c>
      <c r="I56" s="36">
        <f t="shared" si="1"/>
        <v>5.7077625570776253E-2</v>
      </c>
      <c r="J56" s="35">
        <f t="shared" si="2"/>
        <v>500</v>
      </c>
      <c r="K56" s="36">
        <f t="shared" si="3"/>
        <v>5.7077625570776253E-2</v>
      </c>
      <c r="L56" s="35">
        <f t="shared" si="0"/>
        <v>0.61497526313824169</v>
      </c>
      <c r="M56" s="35">
        <f t="shared" si="4"/>
        <v>0.28470000000000001</v>
      </c>
      <c r="N56" s="35">
        <f t="shared" si="5"/>
        <v>0.28470000000000001</v>
      </c>
      <c r="O56" s="35">
        <f t="shared" si="6"/>
        <v>0.56940000000000002</v>
      </c>
      <c r="P56" s="35">
        <f t="shared" si="7"/>
        <v>0.56940000000000002</v>
      </c>
    </row>
    <row r="57" spans="1:16" x14ac:dyDescent="0.25">
      <c r="A57" s="16"/>
      <c r="B57" s="16"/>
      <c r="C57" s="16"/>
      <c r="D57" s="16"/>
      <c r="E57" s="16"/>
      <c r="F57" s="16"/>
      <c r="G57" s="16"/>
      <c r="H57" s="35">
        <v>510</v>
      </c>
      <c r="I57" s="36">
        <f t="shared" si="1"/>
        <v>5.8219178082191778E-2</v>
      </c>
      <c r="J57" s="35">
        <f t="shared" si="2"/>
        <v>510</v>
      </c>
      <c r="K57" s="36">
        <f t="shared" si="3"/>
        <v>5.8219178082191778E-2</v>
      </c>
      <c r="L57" s="35">
        <f t="shared" si="0"/>
        <v>0.61242535613254734</v>
      </c>
      <c r="M57" s="35">
        <f t="shared" si="4"/>
        <v>0.28470000000000001</v>
      </c>
      <c r="N57" s="35">
        <f t="shared" si="5"/>
        <v>0.28470000000000001</v>
      </c>
      <c r="O57" s="35">
        <f t="shared" si="6"/>
        <v>0.56940000000000002</v>
      </c>
      <c r="P57" s="35">
        <f t="shared" si="7"/>
        <v>0.56940000000000002</v>
      </c>
    </row>
    <row r="58" spans="1:16" x14ac:dyDescent="0.25">
      <c r="A58" s="16" t="s">
        <v>157</v>
      </c>
      <c r="B58" s="16"/>
      <c r="C58" s="16"/>
      <c r="D58" s="16"/>
      <c r="E58" s="16"/>
      <c r="F58" s="16"/>
      <c r="G58" s="16"/>
      <c r="H58" s="35">
        <v>520</v>
      </c>
      <c r="I58" s="36">
        <f t="shared" si="1"/>
        <v>5.9360730593607303E-2</v>
      </c>
      <c r="J58" s="35">
        <f t="shared" si="2"/>
        <v>520</v>
      </c>
      <c r="K58" s="36">
        <f t="shared" si="3"/>
        <v>5.9360730593607303E-2</v>
      </c>
      <c r="L58" s="35">
        <f t="shared" si="0"/>
        <v>0.60990856714512032</v>
      </c>
      <c r="M58" s="35">
        <f t="shared" si="4"/>
        <v>0.28470000000000001</v>
      </c>
      <c r="N58" s="35">
        <f t="shared" si="5"/>
        <v>0.28470000000000001</v>
      </c>
      <c r="O58" s="35">
        <f t="shared" si="6"/>
        <v>0.56940000000000002</v>
      </c>
      <c r="P58" s="35">
        <f t="shared" si="7"/>
        <v>0.56940000000000002</v>
      </c>
    </row>
    <row r="59" spans="1:16" x14ac:dyDescent="0.25">
      <c r="G59" s="16"/>
      <c r="H59" s="35">
        <v>530</v>
      </c>
      <c r="I59" s="36">
        <f t="shared" si="1"/>
        <v>6.0502283105022828E-2</v>
      </c>
      <c r="J59" s="35">
        <f t="shared" si="2"/>
        <v>530</v>
      </c>
      <c r="K59" s="36">
        <f t="shared" si="3"/>
        <v>6.0502283105022828E-2</v>
      </c>
      <c r="L59" s="35">
        <f t="shared" si="0"/>
        <v>0.60742384134601146</v>
      </c>
      <c r="M59" s="35">
        <f t="shared" si="4"/>
        <v>0.28470000000000001</v>
      </c>
      <c r="N59" s="35">
        <f t="shared" si="5"/>
        <v>0.28470000000000001</v>
      </c>
      <c r="O59" s="35">
        <f t="shared" si="6"/>
        <v>0.56940000000000002</v>
      </c>
      <c r="P59" s="35">
        <f t="shared" si="7"/>
        <v>0.56940000000000002</v>
      </c>
    </row>
    <row r="60" spans="1:16" x14ac:dyDescent="0.25">
      <c r="A60" s="10" t="s">
        <v>75</v>
      </c>
      <c r="G60" s="16"/>
      <c r="H60" s="35">
        <v>540</v>
      </c>
      <c r="I60" s="36">
        <f t="shared" si="1"/>
        <v>6.1643835616438353E-2</v>
      </c>
      <c r="J60" s="35">
        <f t="shared" si="2"/>
        <v>540</v>
      </c>
      <c r="K60" s="36">
        <f t="shared" si="3"/>
        <v>6.1643835616438353E-2</v>
      </c>
      <c r="L60" s="35">
        <f t="shared" si="0"/>
        <v>0.60497017665452124</v>
      </c>
      <c r="M60" s="35">
        <f t="shared" si="4"/>
        <v>0.28470000000000001</v>
      </c>
      <c r="N60" s="35">
        <f t="shared" si="5"/>
        <v>0.28470000000000001</v>
      </c>
      <c r="O60" s="35">
        <f t="shared" si="6"/>
        <v>0.56940000000000002</v>
      </c>
      <c r="P60" s="35">
        <f t="shared" si="7"/>
        <v>0.56940000000000002</v>
      </c>
    </row>
    <row r="61" spans="1:16" x14ac:dyDescent="0.25">
      <c r="G61" s="16"/>
      <c r="H61" s="35">
        <v>550</v>
      </c>
      <c r="I61" s="36">
        <f t="shared" si="1"/>
        <v>6.2785388127853878E-2</v>
      </c>
      <c r="J61" s="35">
        <f t="shared" si="2"/>
        <v>550</v>
      </c>
      <c r="K61" s="36">
        <f t="shared" si="3"/>
        <v>6.2785388127853878E-2</v>
      </c>
      <c r="L61" s="35">
        <f t="shared" si="0"/>
        <v>0.6025466201787868</v>
      </c>
      <c r="M61" s="35">
        <f t="shared" si="4"/>
        <v>0.28470000000000001</v>
      </c>
      <c r="N61" s="35">
        <f t="shared" si="5"/>
        <v>0.28470000000000001</v>
      </c>
      <c r="O61" s="35">
        <f t="shared" si="6"/>
        <v>0.56940000000000002</v>
      </c>
      <c r="P61" s="35">
        <f t="shared" si="7"/>
        <v>0.56940000000000002</v>
      </c>
    </row>
    <row r="62" spans="1:16" x14ac:dyDescent="0.25">
      <c r="A62" t="s">
        <v>76</v>
      </c>
      <c r="G62" s="16"/>
      <c r="H62" s="35">
        <v>560</v>
      </c>
      <c r="I62" s="36">
        <f t="shared" si="1"/>
        <v>6.3926940639269403E-2</v>
      </c>
      <c r="J62" s="35">
        <f t="shared" si="2"/>
        <v>560</v>
      </c>
      <c r="K62" s="36">
        <f t="shared" si="3"/>
        <v>6.3926940639269403E-2</v>
      </c>
      <c r="L62" s="35">
        <f t="shared" si="0"/>
        <v>0.60015226495570928</v>
      </c>
      <c r="M62" s="35">
        <f t="shared" si="4"/>
        <v>0.28470000000000001</v>
      </c>
      <c r="N62" s="35">
        <f t="shared" si="5"/>
        <v>0.28470000000000001</v>
      </c>
      <c r="O62" s="35">
        <f t="shared" si="6"/>
        <v>0.56940000000000002</v>
      </c>
      <c r="P62" s="35">
        <f t="shared" si="7"/>
        <v>0.56940000000000002</v>
      </c>
    </row>
    <row r="63" spans="1:16" x14ac:dyDescent="0.25">
      <c r="A63" s="579" t="s">
        <v>77</v>
      </c>
      <c r="B63" s="579"/>
      <c r="C63" s="579"/>
      <c r="D63" s="579"/>
      <c r="E63" s="579"/>
      <c r="F63" s="579"/>
      <c r="G63" s="16"/>
      <c r="H63" s="35">
        <v>570</v>
      </c>
      <c r="I63" s="36">
        <f t="shared" si="1"/>
        <v>6.5068493150684928E-2</v>
      </c>
      <c r="J63" s="35">
        <f t="shared" si="2"/>
        <v>570</v>
      </c>
      <c r="K63" s="36">
        <f t="shared" si="3"/>
        <v>6.5068493150684928E-2</v>
      </c>
      <c r="L63" s="35">
        <f t="shared" si="0"/>
        <v>0.59778624696100291</v>
      </c>
      <c r="M63" s="35">
        <f t="shared" si="4"/>
        <v>0.28470000000000001</v>
      </c>
      <c r="N63" s="35">
        <f t="shared" si="5"/>
        <v>0.28470000000000001</v>
      </c>
      <c r="O63" s="35">
        <f t="shared" si="6"/>
        <v>0.56940000000000002</v>
      </c>
      <c r="P63" s="35">
        <f t="shared" si="7"/>
        <v>0.56940000000000002</v>
      </c>
    </row>
    <row r="64" spans="1:16" ht="15" customHeight="1" x14ac:dyDescent="0.25">
      <c r="A64" s="579"/>
      <c r="B64" s="579"/>
      <c r="C64" s="579"/>
      <c r="D64" s="579"/>
      <c r="E64" s="579"/>
      <c r="F64" s="579"/>
      <c r="G64" s="16"/>
      <c r="H64" s="35">
        <v>580</v>
      </c>
      <c r="I64" s="36">
        <f t="shared" si="1"/>
        <v>6.6210045662100453E-2</v>
      </c>
      <c r="J64" s="35">
        <f t="shared" si="2"/>
        <v>580</v>
      </c>
      <c r="K64" s="36">
        <f t="shared" si="3"/>
        <v>6.6210045662100453E-2</v>
      </c>
      <c r="L64" s="35">
        <f t="shared" si="0"/>
        <v>0.59544774236265918</v>
      </c>
      <c r="M64" s="35">
        <f t="shared" si="4"/>
        <v>0.28470000000000001</v>
      </c>
      <c r="N64" s="35">
        <f t="shared" si="5"/>
        <v>0.28470000000000001</v>
      </c>
      <c r="O64" s="35">
        <f t="shared" si="6"/>
        <v>0.56940000000000002</v>
      </c>
      <c r="P64" s="35">
        <f t="shared" si="7"/>
        <v>0.56940000000000002</v>
      </c>
    </row>
    <row r="65" spans="1:16" x14ac:dyDescent="0.25">
      <c r="A65" s="25"/>
      <c r="B65" s="25"/>
      <c r="C65" s="25"/>
      <c r="D65" s="25"/>
      <c r="E65" s="25"/>
      <c r="F65" s="25"/>
      <c r="G65" s="16"/>
      <c r="H65" s="35">
        <v>590</v>
      </c>
      <c r="I65" s="36">
        <f t="shared" si="1"/>
        <v>6.7351598173515978E-2</v>
      </c>
      <c r="J65" s="35">
        <f t="shared" si="2"/>
        <v>590</v>
      </c>
      <c r="K65" s="36">
        <f t="shared" si="3"/>
        <v>6.7351598173515978E-2</v>
      </c>
      <c r="L65" s="35">
        <f t="shared" si="0"/>
        <v>0.59313596499417875</v>
      </c>
      <c r="M65" s="35">
        <f t="shared" si="4"/>
        <v>0.28470000000000001</v>
      </c>
      <c r="N65" s="35">
        <f t="shared" si="5"/>
        <v>0.28470000000000001</v>
      </c>
      <c r="O65" s="35">
        <f t="shared" si="6"/>
        <v>0.56940000000000002</v>
      </c>
      <c r="P65" s="35">
        <f t="shared" si="7"/>
        <v>0.56940000000000002</v>
      </c>
    </row>
    <row r="66" spans="1:16" ht="18" x14ac:dyDescent="0.35">
      <c r="A66" t="s">
        <v>268</v>
      </c>
      <c r="G66" s="16"/>
      <c r="H66" s="35">
        <v>600</v>
      </c>
      <c r="I66" s="36">
        <f t="shared" si="1"/>
        <v>6.8493150684931503E-2</v>
      </c>
      <c r="J66" s="35">
        <f t="shared" si="2"/>
        <v>600</v>
      </c>
      <c r="K66" s="36">
        <f t="shared" si="3"/>
        <v>6.8493150684931503E-2</v>
      </c>
      <c r="L66" s="35">
        <f t="shared" si="0"/>
        <v>0.59085016402657264</v>
      </c>
      <c r="M66" s="35">
        <f t="shared" si="4"/>
        <v>0.28470000000000001</v>
      </c>
      <c r="N66" s="35">
        <f t="shared" si="5"/>
        <v>0.28470000000000001</v>
      </c>
      <c r="O66" s="35">
        <f t="shared" si="6"/>
        <v>0.56940000000000002</v>
      </c>
      <c r="P66" s="35">
        <f t="shared" si="7"/>
        <v>0.56940000000000002</v>
      </c>
    </row>
    <row r="67" spans="1:16" x14ac:dyDescent="0.25">
      <c r="G67" s="16"/>
      <c r="H67" s="35">
        <v>610</v>
      </c>
      <c r="I67" s="36">
        <f t="shared" si="1"/>
        <v>6.9634703196347028E-2</v>
      </c>
      <c r="J67" s="35">
        <f t="shared" si="2"/>
        <v>610</v>
      </c>
      <c r="K67" s="36">
        <f t="shared" si="3"/>
        <v>6.9634703196347028E-2</v>
      </c>
      <c r="L67" s="35">
        <f t="shared" si="0"/>
        <v>0.58858962182046315</v>
      </c>
      <c r="M67" s="35">
        <f t="shared" si="4"/>
        <v>0.28470000000000001</v>
      </c>
      <c r="N67" s="35">
        <f t="shared" si="5"/>
        <v>0.28470000000000001</v>
      </c>
      <c r="O67" s="35">
        <f t="shared" si="6"/>
        <v>0.56940000000000002</v>
      </c>
      <c r="P67" s="35">
        <f t="shared" si="7"/>
        <v>0.56940000000000002</v>
      </c>
    </row>
    <row r="68" spans="1:16" ht="15" customHeight="1" x14ac:dyDescent="0.25">
      <c r="B68" s="30">
        <f>E18/B17</f>
        <v>0.28470000000000001</v>
      </c>
      <c r="G68" s="16"/>
      <c r="H68" s="35">
        <v>620</v>
      </c>
      <c r="I68" s="36">
        <f t="shared" si="1"/>
        <v>7.0776255707762553E-2</v>
      </c>
      <c r="J68" s="35">
        <f t="shared" si="2"/>
        <v>620</v>
      </c>
      <c r="K68" s="36">
        <f t="shared" si="3"/>
        <v>7.0776255707762553E-2</v>
      </c>
      <c r="L68" s="35">
        <f t="shared" si="0"/>
        <v>0.58635365194164102</v>
      </c>
      <c r="M68" s="35">
        <f t="shared" si="4"/>
        <v>0.28470000000000001</v>
      </c>
      <c r="N68" s="35">
        <f t="shared" si="5"/>
        <v>0.28470000000000001</v>
      </c>
      <c r="O68" s="35">
        <f t="shared" si="6"/>
        <v>0.56940000000000002</v>
      </c>
      <c r="P68" s="35">
        <f t="shared" si="7"/>
        <v>0.56940000000000002</v>
      </c>
    </row>
    <row r="69" spans="1:16" x14ac:dyDescent="0.25">
      <c r="G69" s="16"/>
      <c r="H69" s="35">
        <v>630</v>
      </c>
      <c r="I69" s="36">
        <f t="shared" si="1"/>
        <v>7.1917808219178078E-2</v>
      </c>
      <c r="J69" s="35">
        <f t="shared" si="2"/>
        <v>630</v>
      </c>
      <c r="K69" s="36">
        <f t="shared" si="3"/>
        <v>7.1917808219178078E-2</v>
      </c>
      <c r="L69" s="35">
        <f t="shared" si="0"/>
        <v>0.58414159732521354</v>
      </c>
      <c r="M69" s="35">
        <f t="shared" si="4"/>
        <v>0.28470000000000001</v>
      </c>
      <c r="N69" s="35">
        <f t="shared" si="5"/>
        <v>0.28470000000000001</v>
      </c>
      <c r="O69" s="35">
        <f t="shared" si="6"/>
        <v>0.56940000000000002</v>
      </c>
      <c r="P69" s="35">
        <f t="shared" si="7"/>
        <v>0.56940000000000002</v>
      </c>
    </row>
    <row r="70" spans="1:16" x14ac:dyDescent="0.25">
      <c r="G70" s="16"/>
      <c r="H70" s="35">
        <v>640</v>
      </c>
      <c r="I70" s="36">
        <f t="shared" si="1"/>
        <v>7.3059360730593603E-2</v>
      </c>
      <c r="J70" s="35">
        <f t="shared" si="2"/>
        <v>640</v>
      </c>
      <c r="K70" s="36">
        <f t="shared" si="3"/>
        <v>7.3059360730593603E-2</v>
      </c>
      <c r="L70" s="35">
        <f t="shared" ref="L70:L132" si="8">1-$E$13*K70^$E$14</f>
        <v>0.58195282857504993</v>
      </c>
      <c r="M70" s="35">
        <f t="shared" si="4"/>
        <v>0.28470000000000001</v>
      </c>
      <c r="N70" s="35">
        <f t="shared" si="5"/>
        <v>0.28470000000000001</v>
      </c>
      <c r="O70" s="35">
        <f t="shared" si="6"/>
        <v>0.56940000000000002</v>
      </c>
      <c r="P70" s="35">
        <f t="shared" si="7"/>
        <v>0.56940000000000002</v>
      </c>
    </row>
    <row r="71" spans="1:16" x14ac:dyDescent="0.25">
      <c r="A71" s="579" t="s">
        <v>82</v>
      </c>
      <c r="B71" s="579"/>
      <c r="C71" s="579"/>
      <c r="D71" s="579"/>
      <c r="E71" s="579"/>
      <c r="F71" s="579"/>
      <c r="G71" s="16"/>
      <c r="H71" s="35">
        <v>650</v>
      </c>
      <c r="I71" s="36">
        <f t="shared" ref="I71:I133" si="9">H71/$B$15</f>
        <v>7.4200913242009128E-2</v>
      </c>
      <c r="J71" s="35">
        <f t="shared" ref="J71:J133" si="10">IF(H71&lt;$B$15,H71,$B$15)</f>
        <v>650</v>
      </c>
      <c r="K71" s="36">
        <f t="shared" ref="K71:K133" si="11">J71/$B$15</f>
        <v>7.4200913242009128E-2</v>
      </c>
      <c r="L71" s="35">
        <f t="shared" si="8"/>
        <v>0.57978674238660188</v>
      </c>
      <c r="M71" s="35">
        <f t="shared" ref="M71:M133" si="12">IF(J71&lt;=$B$92,$B$68,0)</f>
        <v>0.28470000000000001</v>
      </c>
      <c r="N71" s="35">
        <f t="shared" ref="N71:N102" si="13">IF(L71&gt;$B$68,$B$68,L71)</f>
        <v>0.28470000000000001</v>
      </c>
      <c r="O71" s="35">
        <f t="shared" ref="O71:O134" si="14">IF(J71&lt;=$C$137,$D$121,M71)</f>
        <v>0.56940000000000002</v>
      </c>
      <c r="P71" s="35">
        <f t="shared" ref="P71:P134" si="15">IF(L71&gt;$D$121,$D$121,L71)</f>
        <v>0.56940000000000002</v>
      </c>
    </row>
    <row r="72" spans="1:16" ht="18" customHeight="1" x14ac:dyDescent="0.25">
      <c r="A72" s="579"/>
      <c r="B72" s="579"/>
      <c r="C72" s="579"/>
      <c r="D72" s="579"/>
      <c r="E72" s="579"/>
      <c r="F72" s="579"/>
      <c r="G72" s="16"/>
      <c r="H72" s="35">
        <v>660</v>
      </c>
      <c r="I72" s="36">
        <f t="shared" si="9"/>
        <v>7.5342465753424653E-2</v>
      </c>
      <c r="J72" s="35">
        <f t="shared" si="10"/>
        <v>660</v>
      </c>
      <c r="K72" s="36">
        <f t="shared" si="11"/>
        <v>7.5342465753424653E-2</v>
      </c>
      <c r="L72" s="35">
        <f t="shared" si="8"/>
        <v>0.57764276008239668</v>
      </c>
      <c r="M72" s="35">
        <f t="shared" si="12"/>
        <v>0.28470000000000001</v>
      </c>
      <c r="N72" s="35">
        <f t="shared" si="13"/>
        <v>0.28470000000000001</v>
      </c>
      <c r="O72" s="35">
        <f t="shared" si="14"/>
        <v>0.56940000000000002</v>
      </c>
      <c r="P72" s="35">
        <f t="shared" si="15"/>
        <v>0.56940000000000002</v>
      </c>
    </row>
    <row r="73" spans="1:16" ht="17.25" customHeight="1" x14ac:dyDescent="0.25">
      <c r="G73" s="16"/>
      <c r="H73" s="35">
        <v>670</v>
      </c>
      <c r="I73" s="36">
        <f t="shared" si="9"/>
        <v>7.6484018264840178E-2</v>
      </c>
      <c r="J73" s="35">
        <f t="shared" si="10"/>
        <v>670</v>
      </c>
      <c r="K73" s="36">
        <f t="shared" si="11"/>
        <v>7.6484018264840178E-2</v>
      </c>
      <c r="L73" s="35">
        <f t="shared" si="8"/>
        <v>0.57552032625057614</v>
      </c>
      <c r="M73" s="35">
        <f t="shared" si="12"/>
        <v>0.28470000000000001</v>
      </c>
      <c r="N73" s="35">
        <f t="shared" si="13"/>
        <v>0.28470000000000001</v>
      </c>
      <c r="O73" s="35">
        <f t="shared" si="14"/>
        <v>0.56940000000000002</v>
      </c>
      <c r="P73" s="35">
        <f t="shared" si="15"/>
        <v>0.56940000000000002</v>
      </c>
    </row>
    <row r="74" spans="1:16" x14ac:dyDescent="0.25">
      <c r="B74" s="28">
        <f>((1-B68)/E13)^(1/E14)</f>
        <v>0.36598617057700006</v>
      </c>
      <c r="G74" s="16"/>
      <c r="H74" s="35">
        <v>680</v>
      </c>
      <c r="I74" s="36">
        <f t="shared" si="9"/>
        <v>7.7625570776255703E-2</v>
      </c>
      <c r="J74" s="35">
        <f t="shared" si="10"/>
        <v>680</v>
      </c>
      <c r="K74" s="36">
        <f t="shared" si="11"/>
        <v>7.7625570776255703E-2</v>
      </c>
      <c r="L74" s="35">
        <f t="shared" si="8"/>
        <v>0.5734189074778091</v>
      </c>
      <c r="M74" s="35">
        <f t="shared" si="12"/>
        <v>0.28470000000000001</v>
      </c>
      <c r="N74" s="35">
        <f t="shared" si="13"/>
        <v>0.28470000000000001</v>
      </c>
      <c r="O74" s="35">
        <f t="shared" si="14"/>
        <v>0.56940000000000002</v>
      </c>
      <c r="P74" s="35">
        <f t="shared" si="15"/>
        <v>0.56940000000000002</v>
      </c>
    </row>
    <row r="75" spans="1:16" x14ac:dyDescent="0.25">
      <c r="G75" s="16"/>
      <c r="H75" s="35">
        <v>690</v>
      </c>
      <c r="I75" s="36">
        <f t="shared" si="9"/>
        <v>7.8767123287671229E-2</v>
      </c>
      <c r="J75" s="35">
        <f t="shared" si="10"/>
        <v>690</v>
      </c>
      <c r="K75" s="36">
        <f t="shared" si="11"/>
        <v>7.8767123287671229E-2</v>
      </c>
      <c r="L75" s="35">
        <f t="shared" si="8"/>
        <v>0.57133799116874706</v>
      </c>
      <c r="M75" s="35">
        <f t="shared" si="12"/>
        <v>0.28470000000000001</v>
      </c>
      <c r="N75" s="35">
        <f t="shared" si="13"/>
        <v>0.28470000000000001</v>
      </c>
      <c r="O75" s="35">
        <f t="shared" si="14"/>
        <v>0.56940000000000002</v>
      </c>
      <c r="P75" s="35">
        <f t="shared" si="15"/>
        <v>0.56940000000000002</v>
      </c>
    </row>
    <row r="76" spans="1:16" ht="15" customHeight="1" x14ac:dyDescent="0.25">
      <c r="A76" s="653" t="s">
        <v>79</v>
      </c>
      <c r="B76" s="653"/>
      <c r="C76" s="653"/>
      <c r="D76" s="653"/>
      <c r="E76" s="653"/>
      <c r="F76" s="653"/>
      <c r="G76" s="16"/>
      <c r="H76" s="35">
        <v>700</v>
      </c>
      <c r="I76" s="36">
        <f t="shared" si="9"/>
        <v>7.9908675799086754E-2</v>
      </c>
      <c r="J76" s="35">
        <f t="shared" si="10"/>
        <v>700</v>
      </c>
      <c r="K76" s="36">
        <f t="shared" si="11"/>
        <v>7.9908675799086754E-2</v>
      </c>
      <c r="L76" s="35">
        <f t="shared" si="8"/>
        <v>0.5692770844449514</v>
      </c>
      <c r="M76" s="35">
        <f t="shared" si="12"/>
        <v>0.28470000000000001</v>
      </c>
      <c r="N76" s="35">
        <f t="shared" si="13"/>
        <v>0.28470000000000001</v>
      </c>
      <c r="O76" s="35">
        <f t="shared" si="14"/>
        <v>0.56940000000000002</v>
      </c>
      <c r="P76" s="35">
        <f t="shared" si="15"/>
        <v>0.5692770844449514</v>
      </c>
    </row>
    <row r="77" spans="1:16" ht="21.75" customHeight="1" x14ac:dyDescent="0.25">
      <c r="A77" s="653"/>
      <c r="B77" s="653"/>
      <c r="C77" s="653"/>
      <c r="D77" s="653"/>
      <c r="E77" s="653"/>
      <c r="F77" s="653"/>
      <c r="G77" s="16"/>
      <c r="H77" s="35">
        <v>710</v>
      </c>
      <c r="I77" s="36">
        <f t="shared" si="9"/>
        <v>8.1050228310502279E-2</v>
      </c>
      <c r="J77" s="35">
        <f t="shared" si="10"/>
        <v>710</v>
      </c>
      <c r="K77" s="36">
        <f t="shared" si="11"/>
        <v>8.1050228310502279E-2</v>
      </c>
      <c r="L77" s="35">
        <f t="shared" si="8"/>
        <v>0.56723571311688725</v>
      </c>
      <c r="M77" s="35">
        <f t="shared" si="12"/>
        <v>0.28470000000000001</v>
      </c>
      <c r="N77" s="35">
        <f t="shared" si="13"/>
        <v>0.28470000000000001</v>
      </c>
      <c r="O77" s="35">
        <f t="shared" si="14"/>
        <v>0.56940000000000002</v>
      </c>
      <c r="P77" s="35">
        <f t="shared" si="15"/>
        <v>0.56723571311688725</v>
      </c>
    </row>
    <row r="78" spans="1:16" x14ac:dyDescent="0.25">
      <c r="G78" s="16"/>
      <c r="H78" s="35">
        <v>720</v>
      </c>
      <c r="I78" s="36">
        <f t="shared" si="9"/>
        <v>8.2191780821917804E-2</v>
      </c>
      <c r="J78" s="35">
        <f t="shared" si="10"/>
        <v>720</v>
      </c>
      <c r="K78" s="36">
        <f t="shared" si="11"/>
        <v>8.2191780821917804E-2</v>
      </c>
      <c r="L78" s="35">
        <f t="shared" si="8"/>
        <v>0.5652134207231776</v>
      </c>
      <c r="M78" s="35">
        <f t="shared" si="12"/>
        <v>0.28470000000000001</v>
      </c>
      <c r="N78" s="35">
        <f t="shared" si="13"/>
        <v>0.28470000000000001</v>
      </c>
      <c r="O78" s="35">
        <f t="shared" si="14"/>
        <v>0.56940000000000002</v>
      </c>
      <c r="P78" s="35">
        <f t="shared" si="15"/>
        <v>0.5652134207231776</v>
      </c>
    </row>
    <row r="79" spans="1:16" x14ac:dyDescent="0.25">
      <c r="G79" s="16"/>
      <c r="H79" s="35">
        <v>730</v>
      </c>
      <c r="I79" s="36">
        <f t="shared" si="9"/>
        <v>8.3333333333333329E-2</v>
      </c>
      <c r="J79" s="35">
        <f t="shared" si="10"/>
        <v>730</v>
      </c>
      <c r="K79" s="36">
        <f t="shared" si="11"/>
        <v>8.3333333333333329E-2</v>
      </c>
      <c r="L79" s="35">
        <f t="shared" si="8"/>
        <v>0.5632097676318506</v>
      </c>
      <c r="M79" s="35">
        <f t="shared" si="12"/>
        <v>0.28470000000000001</v>
      </c>
      <c r="N79" s="35">
        <f t="shared" si="13"/>
        <v>0.28470000000000001</v>
      </c>
      <c r="O79" s="35">
        <f t="shared" si="14"/>
        <v>0.56940000000000002</v>
      </c>
      <c r="P79" s="35">
        <f t="shared" si="15"/>
        <v>0.5632097676318506</v>
      </c>
    </row>
    <row r="80" spans="1:16" x14ac:dyDescent="0.25">
      <c r="G80" s="16"/>
      <c r="H80" s="35">
        <v>740</v>
      </c>
      <c r="I80" s="36">
        <f t="shared" si="9"/>
        <v>8.4474885844748854E-2</v>
      </c>
      <c r="J80" s="35">
        <f t="shared" si="10"/>
        <v>740</v>
      </c>
      <c r="K80" s="36">
        <f t="shared" si="11"/>
        <v>8.4474885844748854E-2</v>
      </c>
      <c r="L80" s="35">
        <f t="shared" si="8"/>
        <v>0.56122433019878493</v>
      </c>
      <c r="M80" s="35">
        <f t="shared" si="12"/>
        <v>0.28470000000000001</v>
      </c>
      <c r="N80" s="35">
        <f t="shared" si="13"/>
        <v>0.28470000000000001</v>
      </c>
      <c r="O80" s="35">
        <f t="shared" si="14"/>
        <v>0.56940000000000002</v>
      </c>
      <c r="P80" s="35">
        <f t="shared" si="15"/>
        <v>0.56122433019878493</v>
      </c>
    </row>
    <row r="81" spans="1:16" x14ac:dyDescent="0.25">
      <c r="G81" s="16"/>
      <c r="H81" s="35">
        <v>750</v>
      </c>
      <c r="I81" s="36">
        <f t="shared" si="9"/>
        <v>8.5616438356164379E-2</v>
      </c>
      <c r="J81" s="35">
        <f t="shared" si="10"/>
        <v>750</v>
      </c>
      <c r="K81" s="36">
        <f t="shared" si="11"/>
        <v>8.5616438356164379E-2</v>
      </c>
      <c r="L81" s="35">
        <f t="shared" si="8"/>
        <v>0.55925669997899641</v>
      </c>
      <c r="M81" s="35">
        <f t="shared" si="12"/>
        <v>0.28470000000000001</v>
      </c>
      <c r="N81" s="35">
        <f t="shared" si="13"/>
        <v>0.28470000000000001</v>
      </c>
      <c r="O81" s="35">
        <f t="shared" si="14"/>
        <v>0.56940000000000002</v>
      </c>
      <c r="P81" s="35">
        <f t="shared" si="15"/>
        <v>0.55925669997899641</v>
      </c>
    </row>
    <row r="82" spans="1:16" x14ac:dyDescent="0.25">
      <c r="D82" s="5">
        <f>E16-(B74-E13*(B74^(E14+1)/(E14+1)))+B68*B74</f>
        <v>0.18455252304656794</v>
      </c>
      <c r="G82" s="16"/>
      <c r="H82" s="35">
        <v>760</v>
      </c>
      <c r="I82" s="36">
        <f t="shared" si="9"/>
        <v>8.6757990867579904E-2</v>
      </c>
      <c r="J82" s="35">
        <f t="shared" si="10"/>
        <v>760</v>
      </c>
      <c r="K82" s="36">
        <f t="shared" si="11"/>
        <v>8.6757990867579904E-2</v>
      </c>
      <c r="L82" s="35">
        <f t="shared" si="8"/>
        <v>0.55730648298678709</v>
      </c>
      <c r="M82" s="35">
        <f t="shared" si="12"/>
        <v>0.28470000000000001</v>
      </c>
      <c r="N82" s="35">
        <f t="shared" si="13"/>
        <v>0.28470000000000001</v>
      </c>
      <c r="O82" s="35">
        <f t="shared" si="14"/>
        <v>0.56940000000000002</v>
      </c>
      <c r="P82" s="35">
        <f t="shared" si="15"/>
        <v>0.55730648298678709</v>
      </c>
    </row>
    <row r="83" spans="1:16" ht="15" customHeight="1" x14ac:dyDescent="0.25">
      <c r="G83" s="16"/>
      <c r="H83" s="35">
        <v>770</v>
      </c>
      <c r="I83" s="36">
        <f t="shared" si="9"/>
        <v>8.7899543378995429E-2</v>
      </c>
      <c r="J83" s="35">
        <f t="shared" si="10"/>
        <v>770</v>
      </c>
      <c r="K83" s="36">
        <f t="shared" si="11"/>
        <v>8.7899543378995429E-2</v>
      </c>
      <c r="L83" s="35">
        <f t="shared" si="8"/>
        <v>0.5553732990011313</v>
      </c>
      <c r="M83" s="35">
        <f t="shared" si="12"/>
        <v>0.28470000000000001</v>
      </c>
      <c r="N83" s="35">
        <f t="shared" si="13"/>
        <v>0.28470000000000001</v>
      </c>
      <c r="O83" s="35">
        <f t="shared" si="14"/>
        <v>0.56940000000000002</v>
      </c>
      <c r="P83" s="35">
        <f t="shared" si="15"/>
        <v>0.5553732990011313</v>
      </c>
    </row>
    <row r="84" spans="1:16" x14ac:dyDescent="0.25">
      <c r="A84" s="653" t="s">
        <v>81</v>
      </c>
      <c r="B84" s="653"/>
      <c r="C84" s="653"/>
      <c r="D84" s="653"/>
      <c r="E84" s="653"/>
      <c r="F84" s="653"/>
      <c r="G84" s="16"/>
      <c r="H84" s="35">
        <v>780</v>
      </c>
      <c r="I84" s="36">
        <f t="shared" si="9"/>
        <v>8.9041095890410954E-2</v>
      </c>
      <c r="J84" s="35">
        <f t="shared" si="10"/>
        <v>780</v>
      </c>
      <c r="K84" s="36">
        <f t="shared" si="11"/>
        <v>8.9041095890410954E-2</v>
      </c>
      <c r="L84" s="35">
        <f t="shared" si="8"/>
        <v>0.55345678091298245</v>
      </c>
      <c r="M84" s="35">
        <f t="shared" si="12"/>
        <v>0.28470000000000001</v>
      </c>
      <c r="N84" s="35">
        <f t="shared" si="13"/>
        <v>0.28470000000000001</v>
      </c>
      <c r="O84" s="35">
        <f t="shared" si="14"/>
        <v>0.56940000000000002</v>
      </c>
      <c r="P84" s="35">
        <f t="shared" si="15"/>
        <v>0.55345678091298245</v>
      </c>
    </row>
    <row r="85" spans="1:16" x14ac:dyDescent="0.25">
      <c r="A85" s="653"/>
      <c r="B85" s="653"/>
      <c r="C85" s="653"/>
      <c r="D85" s="653"/>
      <c r="E85" s="653"/>
      <c r="F85" s="653"/>
      <c r="G85" s="16"/>
      <c r="H85" s="35">
        <v>790</v>
      </c>
      <c r="I85" s="36">
        <f t="shared" si="9"/>
        <v>9.0182648401826479E-2</v>
      </c>
      <c r="J85" s="35">
        <f t="shared" si="10"/>
        <v>790</v>
      </c>
      <c r="K85" s="36">
        <f t="shared" si="11"/>
        <v>9.0182648401826479E-2</v>
      </c>
      <c r="L85" s="35">
        <f t="shared" si="8"/>
        <v>0.5515565741114673</v>
      </c>
      <c r="M85" s="35">
        <f t="shared" si="12"/>
        <v>0.28470000000000001</v>
      </c>
      <c r="N85" s="35">
        <f t="shared" si="13"/>
        <v>0.28470000000000001</v>
      </c>
      <c r="O85" s="35">
        <f t="shared" si="14"/>
        <v>0.56940000000000002</v>
      </c>
      <c r="P85" s="35">
        <f t="shared" si="15"/>
        <v>0.5515565741114673</v>
      </c>
    </row>
    <row r="86" spans="1:16" x14ac:dyDescent="0.25">
      <c r="G86" s="16"/>
      <c r="H86" s="35">
        <v>800</v>
      </c>
      <c r="I86" s="36">
        <f t="shared" si="9"/>
        <v>9.1324200913242004E-2</v>
      </c>
      <c r="J86" s="35">
        <f t="shared" si="10"/>
        <v>800</v>
      </c>
      <c r="K86" s="36">
        <f t="shared" si="11"/>
        <v>9.1324200913242004E-2</v>
      </c>
      <c r="L86" s="35">
        <f t="shared" si="8"/>
        <v>0.54967233590619102</v>
      </c>
      <c r="M86" s="35">
        <f t="shared" si="12"/>
        <v>0.28470000000000001</v>
      </c>
      <c r="N86" s="35">
        <f t="shared" si="13"/>
        <v>0.28470000000000001</v>
      </c>
      <c r="O86" s="35">
        <f t="shared" si="14"/>
        <v>0.56940000000000002</v>
      </c>
      <c r="P86" s="35">
        <f t="shared" si="15"/>
        <v>0.54967233590619102</v>
      </c>
    </row>
    <row r="87" spans="1:16" x14ac:dyDescent="0.25">
      <c r="F87" s="29">
        <f>D82/E16*B13</f>
        <v>73821.00921862718</v>
      </c>
      <c r="G87" s="16"/>
      <c r="H87" s="35">
        <v>810</v>
      </c>
      <c r="I87" s="36">
        <f t="shared" si="9"/>
        <v>9.2465753424657529E-2</v>
      </c>
      <c r="J87" s="35">
        <f t="shared" si="10"/>
        <v>810</v>
      </c>
      <c r="K87" s="36">
        <f t="shared" si="11"/>
        <v>9.2465753424657529E-2</v>
      </c>
      <c r="L87" s="35">
        <f t="shared" si="8"/>
        <v>0.54780373498310375</v>
      </c>
      <c r="M87" s="35">
        <f t="shared" si="12"/>
        <v>0.28470000000000001</v>
      </c>
      <c r="N87" s="35">
        <f t="shared" si="13"/>
        <v>0.28470000000000001</v>
      </c>
      <c r="O87" s="35">
        <f t="shared" si="14"/>
        <v>0.56940000000000002</v>
      </c>
      <c r="P87" s="35">
        <f t="shared" si="15"/>
        <v>0.54780373498310375</v>
      </c>
    </row>
    <row r="88" spans="1:16" x14ac:dyDescent="0.25">
      <c r="G88" s="16"/>
      <c r="H88" s="35">
        <v>820</v>
      </c>
      <c r="I88" s="36">
        <f t="shared" si="9"/>
        <v>9.3607305936073054E-2</v>
      </c>
      <c r="J88" s="35">
        <f t="shared" si="10"/>
        <v>820</v>
      </c>
      <c r="K88" s="36">
        <f t="shared" si="11"/>
        <v>9.3607305936073054E-2</v>
      </c>
      <c r="L88" s="35">
        <f t="shared" si="8"/>
        <v>0.54595045089159178</v>
      </c>
      <c r="M88" s="35">
        <f t="shared" si="12"/>
        <v>0.28470000000000001</v>
      </c>
      <c r="N88" s="35">
        <f t="shared" si="13"/>
        <v>0.28470000000000001</v>
      </c>
      <c r="O88" s="35">
        <f t="shared" si="14"/>
        <v>0.56940000000000002</v>
      </c>
      <c r="P88" s="35">
        <f t="shared" si="15"/>
        <v>0.54595045089159178</v>
      </c>
    </row>
    <row r="89" spans="1:16" x14ac:dyDescent="0.25">
      <c r="G89" s="16"/>
      <c r="H89" s="35">
        <v>830</v>
      </c>
      <c r="I89" s="36">
        <f t="shared" si="9"/>
        <v>9.4748858447488579E-2</v>
      </c>
      <c r="J89" s="35">
        <f t="shared" si="10"/>
        <v>830</v>
      </c>
      <c r="K89" s="36">
        <f t="shared" si="11"/>
        <v>9.4748858447488579E-2</v>
      </c>
      <c r="L89" s="35">
        <f t="shared" si="8"/>
        <v>0.54411217356064312</v>
      </c>
      <c r="M89" s="35">
        <f t="shared" si="12"/>
        <v>0.28470000000000001</v>
      </c>
      <c r="N89" s="35">
        <f t="shared" si="13"/>
        <v>0.28470000000000001</v>
      </c>
      <c r="O89" s="35">
        <f t="shared" si="14"/>
        <v>0.56940000000000002</v>
      </c>
      <c r="P89" s="35">
        <f t="shared" si="15"/>
        <v>0.54411217356064312</v>
      </c>
    </row>
    <row r="90" spans="1:16" x14ac:dyDescent="0.25">
      <c r="A90" t="s">
        <v>80</v>
      </c>
      <c r="G90" s="16"/>
      <c r="H90" s="35">
        <v>840</v>
      </c>
      <c r="I90" s="36">
        <f t="shared" si="9"/>
        <v>9.5890410958904104E-2</v>
      </c>
      <c r="J90" s="35">
        <f t="shared" si="10"/>
        <v>840</v>
      </c>
      <c r="K90" s="36">
        <f t="shared" si="11"/>
        <v>9.5890410958904104E-2</v>
      </c>
      <c r="L90" s="35">
        <f t="shared" si="8"/>
        <v>0.54228860284210945</v>
      </c>
      <c r="M90" s="35">
        <f t="shared" si="12"/>
        <v>0.28470000000000001</v>
      </c>
      <c r="N90" s="35">
        <f t="shared" si="13"/>
        <v>0.28470000000000001</v>
      </c>
      <c r="O90" s="35">
        <f t="shared" si="14"/>
        <v>0.56940000000000002</v>
      </c>
      <c r="P90" s="35">
        <f t="shared" si="15"/>
        <v>0.54228860284210945</v>
      </c>
    </row>
    <row r="91" spans="1:16" x14ac:dyDescent="0.25">
      <c r="G91" s="16"/>
      <c r="H91" s="35">
        <v>850</v>
      </c>
      <c r="I91" s="36">
        <f t="shared" si="9"/>
        <v>9.7031963470319629E-2</v>
      </c>
      <c r="J91" s="35">
        <f t="shared" si="10"/>
        <v>850</v>
      </c>
      <c r="K91" s="36">
        <f t="shared" si="11"/>
        <v>9.7031963470319629E-2</v>
      </c>
      <c r="L91" s="35">
        <f t="shared" si="8"/>
        <v>0.54047944807924564</v>
      </c>
      <c r="M91" s="35">
        <f t="shared" si="12"/>
        <v>0.28470000000000001</v>
      </c>
      <c r="N91" s="35">
        <f t="shared" si="13"/>
        <v>0.28470000000000001</v>
      </c>
      <c r="O91" s="35">
        <f t="shared" si="14"/>
        <v>0.56940000000000002</v>
      </c>
      <c r="P91" s="35">
        <f t="shared" si="15"/>
        <v>0.54047944807924564</v>
      </c>
    </row>
    <row r="92" spans="1:16" ht="18" customHeight="1" x14ac:dyDescent="0.25">
      <c r="B92" s="34">
        <f>F87/E18</f>
        <v>5678.5391706636292</v>
      </c>
      <c r="G92" s="16"/>
      <c r="H92" s="35">
        <v>860</v>
      </c>
      <c r="I92" s="36">
        <f t="shared" si="9"/>
        <v>9.8173515981735154E-2</v>
      </c>
      <c r="J92" s="35">
        <f t="shared" si="10"/>
        <v>860</v>
      </c>
      <c r="K92" s="36">
        <f t="shared" si="11"/>
        <v>9.8173515981735154E-2</v>
      </c>
      <c r="L92" s="35">
        <f t="shared" si="8"/>
        <v>0.5386844276988465</v>
      </c>
      <c r="M92" s="35">
        <f t="shared" si="12"/>
        <v>0.28470000000000001</v>
      </c>
      <c r="N92" s="35">
        <f t="shared" si="13"/>
        <v>0.28470000000000001</v>
      </c>
      <c r="O92" s="35">
        <f t="shared" si="14"/>
        <v>0.56940000000000002</v>
      </c>
      <c r="P92" s="35">
        <f t="shared" si="15"/>
        <v>0.5386844276988465</v>
      </c>
    </row>
    <row r="93" spans="1:16" x14ac:dyDescent="0.25">
      <c r="G93" s="16"/>
      <c r="H93" s="35">
        <v>870</v>
      </c>
      <c r="I93" s="36">
        <f t="shared" si="9"/>
        <v>9.9315068493150679E-2</v>
      </c>
      <c r="J93" s="35">
        <f t="shared" si="10"/>
        <v>870</v>
      </c>
      <c r="K93" s="36">
        <f t="shared" si="11"/>
        <v>9.9315068493150679E-2</v>
      </c>
      <c r="L93" s="35">
        <f t="shared" si="8"/>
        <v>0.53690326882543093</v>
      </c>
      <c r="M93" s="35">
        <f t="shared" si="12"/>
        <v>0.28470000000000001</v>
      </c>
      <c r="N93" s="35">
        <f t="shared" si="13"/>
        <v>0.28470000000000001</v>
      </c>
      <c r="O93" s="35">
        <f t="shared" si="14"/>
        <v>0.56940000000000002</v>
      </c>
      <c r="P93" s="35">
        <f t="shared" si="15"/>
        <v>0.53690326882543093</v>
      </c>
    </row>
    <row r="94" spans="1:16" x14ac:dyDescent="0.25">
      <c r="A94" t="s">
        <v>87</v>
      </c>
      <c r="G94" s="16"/>
      <c r="H94" s="35">
        <v>880</v>
      </c>
      <c r="I94" s="36">
        <f t="shared" si="9"/>
        <v>0.1004566210045662</v>
      </c>
      <c r="J94" s="35">
        <f t="shared" si="10"/>
        <v>880</v>
      </c>
      <c r="K94" s="36">
        <f t="shared" si="11"/>
        <v>0.1004566210045662</v>
      </c>
      <c r="L94" s="35">
        <f t="shared" si="8"/>
        <v>0.53513570691604673</v>
      </c>
      <c r="M94" s="35">
        <f t="shared" si="12"/>
        <v>0.28470000000000001</v>
      </c>
      <c r="N94" s="35">
        <f t="shared" si="13"/>
        <v>0.28470000000000001</v>
      </c>
      <c r="O94" s="35">
        <f t="shared" si="14"/>
        <v>0.56940000000000002</v>
      </c>
      <c r="P94" s="35">
        <f t="shared" si="15"/>
        <v>0.53513570691604673</v>
      </c>
    </row>
    <row r="95" spans="1:16" x14ac:dyDescent="0.25">
      <c r="G95" s="16"/>
      <c r="H95" s="35">
        <v>890</v>
      </c>
      <c r="I95" s="36">
        <f t="shared" si="9"/>
        <v>0.10159817351598173</v>
      </c>
      <c r="J95" s="35">
        <f t="shared" si="10"/>
        <v>890</v>
      </c>
      <c r="K95" s="36">
        <f t="shared" si="11"/>
        <v>0.10159817351598173</v>
      </c>
      <c r="L95" s="35">
        <f t="shared" si="8"/>
        <v>0.53338148541436647</v>
      </c>
      <c r="M95" s="35">
        <f t="shared" si="12"/>
        <v>0.28470000000000001</v>
      </c>
      <c r="N95" s="35">
        <f t="shared" si="13"/>
        <v>0.28470000000000001</v>
      </c>
      <c r="O95" s="35">
        <f t="shared" si="14"/>
        <v>0.56940000000000002</v>
      </c>
      <c r="P95" s="35">
        <f t="shared" si="15"/>
        <v>0.53338148541436647</v>
      </c>
    </row>
    <row r="96" spans="1:16" x14ac:dyDescent="0.25">
      <c r="B96" s="6">
        <f>B92/B15</f>
        <v>0.64823506514424989</v>
      </c>
      <c r="G96" s="16"/>
      <c r="H96" s="35">
        <v>900</v>
      </c>
      <c r="I96" s="36">
        <f t="shared" si="9"/>
        <v>0.10273972602739725</v>
      </c>
      <c r="J96" s="35">
        <f t="shared" si="10"/>
        <v>900</v>
      </c>
      <c r="K96" s="36">
        <f t="shared" si="11"/>
        <v>0.10273972602739725</v>
      </c>
      <c r="L96" s="35">
        <f t="shared" si="8"/>
        <v>0.53164035542285804</v>
      </c>
      <c r="M96" s="35">
        <f t="shared" si="12"/>
        <v>0.28470000000000001</v>
      </c>
      <c r="N96" s="35">
        <f t="shared" si="13"/>
        <v>0.28470000000000001</v>
      </c>
      <c r="O96" s="35">
        <f t="shared" si="14"/>
        <v>0.56940000000000002</v>
      </c>
      <c r="P96" s="35">
        <f t="shared" si="15"/>
        <v>0.53164035542285804</v>
      </c>
    </row>
    <row r="97" spans="1:16" x14ac:dyDescent="0.25">
      <c r="G97" s="16"/>
      <c r="H97" s="35">
        <v>910</v>
      </c>
      <c r="I97" s="36">
        <f t="shared" si="9"/>
        <v>0.10388127853881278</v>
      </c>
      <c r="J97" s="35">
        <f t="shared" si="10"/>
        <v>910</v>
      </c>
      <c r="K97" s="36">
        <f t="shared" si="11"/>
        <v>0.10388127853881278</v>
      </c>
      <c r="L97" s="35">
        <f t="shared" si="8"/>
        <v>0.52991207539189022</v>
      </c>
      <c r="M97" s="35">
        <f t="shared" si="12"/>
        <v>0.28470000000000001</v>
      </c>
      <c r="N97" s="35">
        <f t="shared" si="13"/>
        <v>0.28470000000000001</v>
      </c>
      <c r="O97" s="35">
        <f t="shared" si="14"/>
        <v>0.56940000000000002</v>
      </c>
      <c r="P97" s="35">
        <f t="shared" si="15"/>
        <v>0.52991207539189022</v>
      </c>
    </row>
    <row r="98" spans="1:16" ht="18" customHeight="1" x14ac:dyDescent="0.25">
      <c r="A98" s="657" t="s">
        <v>96</v>
      </c>
      <c r="B98" s="657"/>
      <c r="C98" s="657"/>
      <c r="D98" s="657"/>
      <c r="E98" s="657"/>
      <c r="F98" s="657"/>
      <c r="G98" s="16"/>
      <c r="H98" s="35">
        <v>920</v>
      </c>
      <c r="I98" s="36">
        <f t="shared" si="9"/>
        <v>0.1050228310502283</v>
      </c>
      <c r="J98" s="35">
        <f t="shared" si="10"/>
        <v>920</v>
      </c>
      <c r="K98" s="36">
        <f t="shared" si="11"/>
        <v>0.1050228310502283</v>
      </c>
      <c r="L98" s="35">
        <f t="shared" si="8"/>
        <v>0.52819641082472557</v>
      </c>
      <c r="M98" s="35">
        <f t="shared" si="12"/>
        <v>0.28470000000000001</v>
      </c>
      <c r="N98" s="35">
        <f t="shared" si="13"/>
        <v>0.28470000000000001</v>
      </c>
      <c r="O98" s="35">
        <f t="shared" si="14"/>
        <v>0.56940000000000002</v>
      </c>
      <c r="P98" s="35">
        <f t="shared" si="15"/>
        <v>0.52819641082472557</v>
      </c>
    </row>
    <row r="99" spans="1:16" x14ac:dyDescent="0.25">
      <c r="G99" s="16"/>
      <c r="H99" s="35">
        <v>930</v>
      </c>
      <c r="I99" s="36">
        <f t="shared" si="9"/>
        <v>0.10616438356164383</v>
      </c>
      <c r="J99" s="35">
        <f t="shared" si="10"/>
        <v>930</v>
      </c>
      <c r="K99" s="36">
        <f t="shared" si="11"/>
        <v>0.10616438356164383</v>
      </c>
      <c r="L99" s="35">
        <f t="shared" si="8"/>
        <v>0.5264931339974237</v>
      </c>
      <c r="M99" s="35">
        <f t="shared" si="12"/>
        <v>0.28470000000000001</v>
      </c>
      <c r="N99" s="35">
        <f t="shared" si="13"/>
        <v>0.28470000000000001</v>
      </c>
      <c r="O99" s="35">
        <f t="shared" si="14"/>
        <v>0.56940000000000002</v>
      </c>
      <c r="P99" s="35">
        <f t="shared" si="15"/>
        <v>0.5264931339974237</v>
      </c>
    </row>
    <row r="100" spans="1:16" x14ac:dyDescent="0.25">
      <c r="A100" s="653" t="s">
        <v>97</v>
      </c>
      <c r="B100" s="653"/>
      <c r="C100" s="653"/>
      <c r="D100" s="653"/>
      <c r="E100" s="653"/>
      <c r="F100" s="653"/>
      <c r="G100" s="16"/>
      <c r="H100" s="35">
        <v>940</v>
      </c>
      <c r="I100" s="36">
        <f t="shared" si="9"/>
        <v>0.10730593607305935</v>
      </c>
      <c r="J100" s="35">
        <f t="shared" si="10"/>
        <v>940</v>
      </c>
      <c r="K100" s="36">
        <f t="shared" si="11"/>
        <v>0.10730593607305935</v>
      </c>
      <c r="L100" s="35">
        <f t="shared" si="8"/>
        <v>0.52480202369275153</v>
      </c>
      <c r="M100" s="35">
        <f t="shared" si="12"/>
        <v>0.28470000000000001</v>
      </c>
      <c r="N100" s="35">
        <f t="shared" si="13"/>
        <v>0.28470000000000001</v>
      </c>
      <c r="O100" s="35">
        <f t="shared" si="14"/>
        <v>0.56940000000000002</v>
      </c>
      <c r="P100" s="35">
        <f t="shared" si="15"/>
        <v>0.52480202369275153</v>
      </c>
    </row>
    <row r="101" spans="1:16" ht="15" customHeight="1" x14ac:dyDescent="0.25">
      <c r="A101" s="653"/>
      <c r="B101" s="653"/>
      <c r="C101" s="653"/>
      <c r="D101" s="653"/>
      <c r="E101" s="653"/>
      <c r="F101" s="653"/>
      <c r="G101" s="16"/>
      <c r="H101" s="35">
        <v>950</v>
      </c>
      <c r="I101" s="36">
        <f t="shared" si="9"/>
        <v>0.10844748858447488</v>
      </c>
      <c r="J101" s="35">
        <f t="shared" si="10"/>
        <v>950</v>
      </c>
      <c r="K101" s="36">
        <f t="shared" si="11"/>
        <v>0.10844748858447488</v>
      </c>
      <c r="L101" s="35">
        <f t="shared" si="8"/>
        <v>0.52312286494725702</v>
      </c>
      <c r="M101" s="35">
        <f t="shared" si="12"/>
        <v>0.28470000000000001</v>
      </c>
      <c r="N101" s="35">
        <f t="shared" si="13"/>
        <v>0.28470000000000001</v>
      </c>
      <c r="O101" s="35">
        <f t="shared" si="14"/>
        <v>0.56940000000000002</v>
      </c>
      <c r="P101" s="35">
        <f t="shared" si="15"/>
        <v>0.52312286494725702</v>
      </c>
    </row>
    <row r="102" spans="1:16" x14ac:dyDescent="0.25">
      <c r="A102" s="653"/>
      <c r="B102" s="653"/>
      <c r="C102" s="653"/>
      <c r="D102" s="653"/>
      <c r="E102" s="653"/>
      <c r="F102" s="653"/>
      <c r="G102" s="16"/>
      <c r="H102" s="35">
        <v>960</v>
      </c>
      <c r="I102" s="36">
        <f t="shared" si="9"/>
        <v>0.1095890410958904</v>
      </c>
      <c r="J102" s="35">
        <f t="shared" si="10"/>
        <v>960</v>
      </c>
      <c r="K102" s="36">
        <f t="shared" si="11"/>
        <v>0.1095890410958904</v>
      </c>
      <c r="L102" s="35">
        <f t="shared" si="8"/>
        <v>0.52145544881072547</v>
      </c>
      <c r="M102" s="35">
        <f t="shared" si="12"/>
        <v>0.28470000000000001</v>
      </c>
      <c r="N102" s="35">
        <f t="shared" si="13"/>
        <v>0.28470000000000001</v>
      </c>
      <c r="O102" s="35">
        <f t="shared" si="14"/>
        <v>0.56940000000000002</v>
      </c>
      <c r="P102" s="35">
        <f t="shared" si="15"/>
        <v>0.52145544881072547</v>
      </c>
    </row>
    <row r="103" spans="1:16" x14ac:dyDescent="0.25">
      <c r="G103" s="16"/>
      <c r="H103" s="35">
        <v>970</v>
      </c>
      <c r="I103" s="36">
        <f t="shared" si="9"/>
        <v>0.11073059360730593</v>
      </c>
      <c r="J103" s="35">
        <f t="shared" si="10"/>
        <v>970</v>
      </c>
      <c r="K103" s="36">
        <f t="shared" si="11"/>
        <v>0.11073059360730593</v>
      </c>
      <c r="L103" s="35">
        <f t="shared" si="8"/>
        <v>0.51979957211728811</v>
      </c>
      <c r="M103" s="35">
        <f t="shared" si="12"/>
        <v>0.28470000000000001</v>
      </c>
      <c r="N103" s="35">
        <f t="shared" ref="N103:N124" si="16">IF(L103&gt;$B$68,$B$68,L103)</f>
        <v>0.28470000000000001</v>
      </c>
      <c r="O103" s="35">
        <f t="shared" si="14"/>
        <v>0.56940000000000002</v>
      </c>
      <c r="P103" s="35">
        <f t="shared" si="15"/>
        <v>0.51979957211728811</v>
      </c>
    </row>
    <row r="104" spans="1:16" x14ac:dyDescent="0.25">
      <c r="A104" s="579" t="s">
        <v>99</v>
      </c>
      <c r="B104" s="579"/>
      <c r="C104" s="579"/>
      <c r="D104" s="579"/>
      <c r="E104" s="579"/>
      <c r="F104" s="579"/>
      <c r="G104" s="16"/>
      <c r="H104" s="35">
        <v>980</v>
      </c>
      <c r="I104" s="36">
        <f t="shared" si="9"/>
        <v>0.11187214611872145</v>
      </c>
      <c r="J104" s="35">
        <f t="shared" si="10"/>
        <v>980</v>
      </c>
      <c r="K104" s="36">
        <f t="shared" si="11"/>
        <v>0.11187214611872145</v>
      </c>
      <c r="L104" s="35">
        <f t="shared" si="8"/>
        <v>0.51815503726750789</v>
      </c>
      <c r="M104" s="35">
        <f t="shared" si="12"/>
        <v>0.28470000000000001</v>
      </c>
      <c r="N104" s="35">
        <f t="shared" si="16"/>
        <v>0.28470000000000001</v>
      </c>
      <c r="O104" s="35">
        <f t="shared" si="14"/>
        <v>0.56940000000000002</v>
      </c>
      <c r="P104" s="35">
        <f t="shared" si="15"/>
        <v>0.51815503726750789</v>
      </c>
    </row>
    <row r="105" spans="1:16" s="16" customFormat="1" x14ac:dyDescent="0.25">
      <c r="A105" s="579"/>
      <c r="B105" s="579"/>
      <c r="C105" s="579"/>
      <c r="D105" s="579"/>
      <c r="E105" s="579"/>
      <c r="F105" s="579"/>
      <c r="H105" s="35">
        <v>990</v>
      </c>
      <c r="I105" s="36">
        <f t="shared" si="9"/>
        <v>0.11301369863013698</v>
      </c>
      <c r="J105" s="35">
        <f t="shared" si="10"/>
        <v>990</v>
      </c>
      <c r="K105" s="36">
        <f t="shared" si="11"/>
        <v>0.11301369863013698</v>
      </c>
      <c r="L105" s="35">
        <f t="shared" si="8"/>
        <v>0.5165216520208048</v>
      </c>
      <c r="M105" s="35">
        <f t="shared" si="12"/>
        <v>0.28470000000000001</v>
      </c>
      <c r="N105" s="35">
        <f t="shared" si="16"/>
        <v>0.28470000000000001</v>
      </c>
      <c r="O105" s="35">
        <f t="shared" si="14"/>
        <v>0.56940000000000002</v>
      </c>
      <c r="P105" s="35">
        <f t="shared" si="15"/>
        <v>0.5165216520208048</v>
      </c>
    </row>
    <row r="106" spans="1:16" s="16" customFormat="1" x14ac:dyDescent="0.25">
      <c r="A106" s="579"/>
      <c r="B106" s="579"/>
      <c r="C106" s="579"/>
      <c r="D106" s="579"/>
      <c r="E106" s="579"/>
      <c r="F106" s="579"/>
      <c r="H106" s="35">
        <v>1000</v>
      </c>
      <c r="I106" s="36">
        <f t="shared" si="9"/>
        <v>0.11415525114155251</v>
      </c>
      <c r="J106" s="35">
        <f t="shared" si="10"/>
        <v>1000</v>
      </c>
      <c r="K106" s="36">
        <f t="shared" si="11"/>
        <v>0.11415525114155251</v>
      </c>
      <c r="L106" s="35">
        <f t="shared" si="8"/>
        <v>0.51489922929763621</v>
      </c>
      <c r="M106" s="35">
        <f t="shared" si="12"/>
        <v>0.28470000000000001</v>
      </c>
      <c r="N106" s="35">
        <f t="shared" si="16"/>
        <v>0.28470000000000001</v>
      </c>
      <c r="O106" s="35">
        <f t="shared" si="14"/>
        <v>0.56940000000000002</v>
      </c>
      <c r="P106" s="35">
        <f t="shared" si="15"/>
        <v>0.51489922929763621</v>
      </c>
    </row>
    <row r="107" spans="1:16" s="16" customFormat="1" x14ac:dyDescent="0.25">
      <c r="A107" s="653" t="s">
        <v>98</v>
      </c>
      <c r="B107" s="653"/>
      <c r="C107" s="653"/>
      <c r="D107" s="653"/>
      <c r="E107" s="653"/>
      <c r="F107" s="653"/>
      <c r="H107" s="35">
        <v>1010</v>
      </c>
      <c r="I107" s="36">
        <f t="shared" si="9"/>
        <v>0.11529680365296803</v>
      </c>
      <c r="J107" s="35">
        <f t="shared" si="10"/>
        <v>1010</v>
      </c>
      <c r="K107" s="36">
        <f t="shared" si="11"/>
        <v>0.11529680365296803</v>
      </c>
      <c r="L107" s="35">
        <f t="shared" si="8"/>
        <v>0.51328758699087695</v>
      </c>
      <c r="M107" s="35">
        <f t="shared" si="12"/>
        <v>0.28470000000000001</v>
      </c>
      <c r="N107" s="35">
        <f t="shared" si="16"/>
        <v>0.28470000000000001</v>
      </c>
      <c r="O107" s="35">
        <f t="shared" si="14"/>
        <v>0.56940000000000002</v>
      </c>
      <c r="P107" s="35">
        <f t="shared" si="15"/>
        <v>0.51328758699087695</v>
      </c>
    </row>
    <row r="108" spans="1:16" ht="15" customHeight="1" x14ac:dyDescent="0.25">
      <c r="A108" s="653"/>
      <c r="B108" s="653"/>
      <c r="C108" s="653"/>
      <c r="D108" s="653"/>
      <c r="E108" s="653"/>
      <c r="F108" s="653"/>
      <c r="G108" s="16"/>
      <c r="H108" s="35">
        <v>1020</v>
      </c>
      <c r="I108" s="36">
        <f t="shared" si="9"/>
        <v>0.11643835616438356</v>
      </c>
      <c r="J108" s="35">
        <f t="shared" si="10"/>
        <v>1020</v>
      </c>
      <c r="K108" s="36">
        <f t="shared" si="11"/>
        <v>0.11643835616438356</v>
      </c>
      <c r="L108" s="35">
        <f t="shared" si="8"/>
        <v>0.51168654778588751</v>
      </c>
      <c r="M108" s="35">
        <f t="shared" si="12"/>
        <v>0.28470000000000001</v>
      </c>
      <c r="N108" s="35">
        <f t="shared" si="16"/>
        <v>0.28470000000000001</v>
      </c>
      <c r="O108" s="35">
        <f t="shared" si="14"/>
        <v>0.56940000000000002</v>
      </c>
      <c r="P108" s="35">
        <f t="shared" si="15"/>
        <v>0.51168654778588751</v>
      </c>
    </row>
    <row r="109" spans="1:16" x14ac:dyDescent="0.25">
      <c r="A109" s="653"/>
      <c r="B109" s="653"/>
      <c r="C109" s="653"/>
      <c r="D109" s="653"/>
      <c r="E109" s="653"/>
      <c r="F109" s="653"/>
      <c r="G109" s="16"/>
      <c r="H109" s="35">
        <v>1030</v>
      </c>
      <c r="I109" s="36">
        <f t="shared" si="9"/>
        <v>0.11757990867579908</v>
      </c>
      <c r="J109" s="35">
        <f t="shared" si="10"/>
        <v>1030</v>
      </c>
      <c r="K109" s="36">
        <f t="shared" si="11"/>
        <v>0.11757990867579908</v>
      </c>
      <c r="L109" s="35">
        <f t="shared" si="8"/>
        <v>0.51009593898878736</v>
      </c>
      <c r="M109" s="35">
        <f t="shared" si="12"/>
        <v>0.28470000000000001</v>
      </c>
      <c r="N109" s="35">
        <f t="shared" si="16"/>
        <v>0.28470000000000001</v>
      </c>
      <c r="O109" s="35">
        <f t="shared" si="14"/>
        <v>0.56940000000000002</v>
      </c>
      <c r="P109" s="35">
        <f t="shared" si="15"/>
        <v>0.51009593898878736</v>
      </c>
    </row>
    <row r="110" spans="1:16" x14ac:dyDescent="0.25">
      <c r="A110" s="653"/>
      <c r="B110" s="653"/>
      <c r="C110" s="653"/>
      <c r="D110" s="653"/>
      <c r="E110" s="653"/>
      <c r="F110" s="653"/>
      <c r="G110" s="16"/>
      <c r="H110" s="35">
        <v>1040</v>
      </c>
      <c r="I110" s="36">
        <f t="shared" si="9"/>
        <v>0.11872146118721461</v>
      </c>
      <c r="J110" s="35">
        <f t="shared" si="10"/>
        <v>1040</v>
      </c>
      <c r="K110" s="36">
        <f t="shared" si="11"/>
        <v>0.11872146118721461</v>
      </c>
      <c r="L110" s="35">
        <f t="shared" si="8"/>
        <v>0.50851559236248456</v>
      </c>
      <c r="M110" s="35">
        <f t="shared" si="12"/>
        <v>0.28470000000000001</v>
      </c>
      <c r="N110" s="35">
        <f t="shared" si="16"/>
        <v>0.28470000000000001</v>
      </c>
      <c r="O110" s="35">
        <f t="shared" si="14"/>
        <v>0.56940000000000002</v>
      </c>
      <c r="P110" s="35">
        <f t="shared" si="15"/>
        <v>0.50851559236248456</v>
      </c>
    </row>
    <row r="111" spans="1:16" x14ac:dyDescent="0.25">
      <c r="A111" s="40"/>
      <c r="B111" s="40"/>
      <c r="C111" s="40"/>
      <c r="D111" s="41"/>
      <c r="E111" s="40"/>
      <c r="F111" s="40"/>
      <c r="G111" s="16"/>
      <c r="H111" s="35">
        <v>1050</v>
      </c>
      <c r="I111" s="36">
        <f t="shared" si="9"/>
        <v>0.11986301369863013</v>
      </c>
      <c r="J111" s="35">
        <f t="shared" si="10"/>
        <v>1050</v>
      </c>
      <c r="K111" s="36">
        <f t="shared" si="11"/>
        <v>0.11986301369863013</v>
      </c>
      <c r="L111" s="35">
        <f t="shared" si="8"/>
        <v>0.50694534397003987</v>
      </c>
      <c r="M111" s="35">
        <f t="shared" si="12"/>
        <v>0.28470000000000001</v>
      </c>
      <c r="N111" s="35">
        <f t="shared" si="16"/>
        <v>0.28470000000000001</v>
      </c>
      <c r="O111" s="35">
        <f t="shared" si="14"/>
        <v>0.56940000000000002</v>
      </c>
      <c r="P111" s="35">
        <f t="shared" si="15"/>
        <v>0.50694534397003987</v>
      </c>
    </row>
    <row r="112" spans="1:16" x14ac:dyDescent="0.25">
      <c r="A112" s="41" t="s">
        <v>100</v>
      </c>
      <c r="B112" s="40"/>
      <c r="C112" s="40"/>
      <c r="D112" s="40"/>
      <c r="E112" s="40"/>
      <c r="F112" s="40"/>
      <c r="G112" s="16"/>
      <c r="H112" s="35">
        <v>1060</v>
      </c>
      <c r="I112" s="36">
        <f t="shared" si="9"/>
        <v>0.12100456621004566</v>
      </c>
      <c r="J112" s="35">
        <f t="shared" si="10"/>
        <v>1060</v>
      </c>
      <c r="K112" s="36">
        <f t="shared" si="11"/>
        <v>0.12100456621004566</v>
      </c>
      <c r="L112" s="35">
        <f t="shared" si="8"/>
        <v>0.50538503402497037</v>
      </c>
      <c r="M112" s="35">
        <f t="shared" si="12"/>
        <v>0.28470000000000001</v>
      </c>
      <c r="N112" s="35">
        <f t="shared" si="16"/>
        <v>0.28470000000000001</v>
      </c>
      <c r="O112" s="35">
        <f t="shared" si="14"/>
        <v>0.56940000000000002</v>
      </c>
      <c r="P112" s="35">
        <f t="shared" si="15"/>
        <v>0.50538503402497037</v>
      </c>
    </row>
    <row r="113" spans="1:16" x14ac:dyDescent="0.25">
      <c r="A113" s="40"/>
      <c r="B113" s="40"/>
      <c r="C113" s="40"/>
      <c r="D113" s="40"/>
      <c r="E113" s="40"/>
      <c r="F113" s="40"/>
      <c r="G113" s="16"/>
      <c r="H113" s="35">
        <v>1070</v>
      </c>
      <c r="I113" s="36">
        <f t="shared" si="9"/>
        <v>0.12214611872146118</v>
      </c>
      <c r="J113" s="35">
        <f t="shared" si="10"/>
        <v>1070</v>
      </c>
      <c r="K113" s="36">
        <f t="shared" si="11"/>
        <v>0.12214611872146118</v>
      </c>
      <c r="L113" s="35">
        <f t="shared" si="8"/>
        <v>0.50383450674812447</v>
      </c>
      <c r="M113" s="35">
        <f t="shared" si="12"/>
        <v>0.28470000000000001</v>
      </c>
      <c r="N113" s="35">
        <f t="shared" si="16"/>
        <v>0.28470000000000001</v>
      </c>
      <c r="O113" s="35">
        <f t="shared" si="14"/>
        <v>0.56940000000000002</v>
      </c>
      <c r="P113" s="35">
        <f t="shared" si="15"/>
        <v>0.50383450674812447</v>
      </c>
    </row>
    <row r="114" spans="1:16" x14ac:dyDescent="0.25">
      <c r="A114" s="579" t="s">
        <v>269</v>
      </c>
      <c r="B114" s="579"/>
      <c r="C114" s="579"/>
      <c r="D114" s="579"/>
      <c r="E114" s="579"/>
      <c r="F114" s="579"/>
      <c r="G114" s="16"/>
      <c r="H114" s="35">
        <v>1080</v>
      </c>
      <c r="I114" s="36">
        <f t="shared" si="9"/>
        <v>0.12328767123287671</v>
      </c>
      <c r="J114" s="35">
        <f t="shared" si="10"/>
        <v>1080</v>
      </c>
      <c r="K114" s="36">
        <f t="shared" si="11"/>
        <v>0.12328767123287671</v>
      </c>
      <c r="L114" s="35">
        <f t="shared" si="8"/>
        <v>0.50229361023077812</v>
      </c>
      <c r="M114" s="35">
        <f t="shared" si="12"/>
        <v>0.28470000000000001</v>
      </c>
      <c r="N114" s="35">
        <f t="shared" si="16"/>
        <v>0.28470000000000001</v>
      </c>
      <c r="O114" s="35">
        <f t="shared" si="14"/>
        <v>0.56940000000000002</v>
      </c>
      <c r="P114" s="35">
        <f t="shared" si="15"/>
        <v>0.50229361023077812</v>
      </c>
    </row>
    <row r="115" spans="1:16" ht="18" customHeight="1" x14ac:dyDescent="0.25">
      <c r="A115" s="579"/>
      <c r="B115" s="579"/>
      <c r="C115" s="579"/>
      <c r="D115" s="579"/>
      <c r="E115" s="579"/>
      <c r="F115" s="579"/>
      <c r="G115" s="16"/>
      <c r="H115" s="35">
        <v>1090</v>
      </c>
      <c r="I115" s="36">
        <f t="shared" si="9"/>
        <v>0.12442922374429223</v>
      </c>
      <c r="J115" s="35">
        <f t="shared" si="10"/>
        <v>1090</v>
      </c>
      <c r="K115" s="36">
        <f t="shared" si="11"/>
        <v>0.12442922374429223</v>
      </c>
      <c r="L115" s="35">
        <f t="shared" si="8"/>
        <v>0.5007621963036305</v>
      </c>
      <c r="M115" s="35">
        <f t="shared" si="12"/>
        <v>0.28470000000000001</v>
      </c>
      <c r="N115" s="35">
        <f t="shared" si="16"/>
        <v>0.28470000000000001</v>
      </c>
      <c r="O115" s="35">
        <f t="shared" si="14"/>
        <v>0.56940000000000002</v>
      </c>
      <c r="P115" s="35">
        <f t="shared" si="15"/>
        <v>0.5007621963036305</v>
      </c>
    </row>
    <row r="116" spans="1:16" x14ac:dyDescent="0.25">
      <c r="G116" s="16"/>
      <c r="H116" s="35">
        <v>1100</v>
      </c>
      <c r="I116" s="36">
        <f t="shared" si="9"/>
        <v>0.12557077625570776</v>
      </c>
      <c r="J116" s="35">
        <f t="shared" si="10"/>
        <v>1100</v>
      </c>
      <c r="K116" s="36">
        <f t="shared" si="11"/>
        <v>0.12557077625570776</v>
      </c>
      <c r="L116" s="35">
        <f t="shared" si="8"/>
        <v>0.49924012041139121</v>
      </c>
      <c r="M116" s="35">
        <f t="shared" si="12"/>
        <v>0.28470000000000001</v>
      </c>
      <c r="N116" s="35">
        <f t="shared" si="16"/>
        <v>0.28470000000000001</v>
      </c>
      <c r="O116" s="35">
        <f t="shared" si="14"/>
        <v>0.56940000000000002</v>
      </c>
      <c r="P116" s="35">
        <f t="shared" si="15"/>
        <v>0.49924012041139121</v>
      </c>
    </row>
    <row r="117" spans="1:16" x14ac:dyDescent="0.25">
      <c r="E117" s="42" t="s">
        <v>103</v>
      </c>
      <c r="F117" s="23"/>
      <c r="G117" s="16"/>
      <c r="H117" s="35">
        <v>1110</v>
      </c>
      <c r="I117" s="36">
        <f t="shared" si="9"/>
        <v>0.12671232876712329</v>
      </c>
      <c r="J117" s="35">
        <f t="shared" si="10"/>
        <v>1110</v>
      </c>
      <c r="K117" s="36">
        <f t="shared" si="11"/>
        <v>0.12671232876712329</v>
      </c>
      <c r="L117" s="35">
        <f t="shared" si="8"/>
        <v>0.49772724149267122</v>
      </c>
      <c r="M117" s="35">
        <f t="shared" si="12"/>
        <v>0.28470000000000001</v>
      </c>
      <c r="N117" s="35">
        <f t="shared" si="16"/>
        <v>0.28470000000000001</v>
      </c>
      <c r="O117" s="35">
        <f t="shared" si="14"/>
        <v>0.56940000000000002</v>
      </c>
      <c r="P117" s="35">
        <f t="shared" si="15"/>
        <v>0.49772724149267122</v>
      </c>
    </row>
    <row r="118" spans="1:16" ht="18" x14ac:dyDescent="0.35">
      <c r="E118" s="24" t="s">
        <v>104</v>
      </c>
      <c r="F118" s="43">
        <f>E18</f>
        <v>13</v>
      </c>
      <c r="G118" s="16"/>
      <c r="H118" s="35">
        <v>1120</v>
      </c>
      <c r="I118" s="36">
        <f t="shared" si="9"/>
        <v>0.12785388127853881</v>
      </c>
      <c r="J118" s="35">
        <f t="shared" si="10"/>
        <v>1120</v>
      </c>
      <c r="K118" s="36">
        <f t="shared" si="11"/>
        <v>0.12785388127853881</v>
      </c>
      <c r="L118" s="35">
        <f t="shared" si="8"/>
        <v>0.49622342186491031</v>
      </c>
      <c r="M118" s="35">
        <f t="shared" si="12"/>
        <v>0.28470000000000001</v>
      </c>
      <c r="N118" s="35">
        <f t="shared" si="16"/>
        <v>0.28470000000000001</v>
      </c>
      <c r="O118" s="35">
        <f t="shared" si="14"/>
        <v>0.56940000000000002</v>
      </c>
      <c r="P118" s="35">
        <f t="shared" si="15"/>
        <v>0.49622342186491031</v>
      </c>
    </row>
    <row r="119" spans="1:16" ht="18" x14ac:dyDescent="0.35">
      <c r="E119" s="24" t="s">
        <v>105</v>
      </c>
      <c r="F119" s="575">
        <v>13</v>
      </c>
      <c r="G119" s="16"/>
      <c r="H119" s="35">
        <v>1130</v>
      </c>
      <c r="I119" s="36">
        <f t="shared" si="9"/>
        <v>0.12899543378995434</v>
      </c>
      <c r="J119" s="35">
        <f t="shared" si="10"/>
        <v>1130</v>
      </c>
      <c r="K119" s="36">
        <f t="shared" si="11"/>
        <v>0.12899543378995434</v>
      </c>
      <c r="L119" s="35">
        <f t="shared" si="8"/>
        <v>0.49472852711408311</v>
      </c>
      <c r="M119" s="35">
        <f t="shared" si="12"/>
        <v>0.28470000000000001</v>
      </c>
      <c r="N119" s="35">
        <f t="shared" si="16"/>
        <v>0.28470000000000001</v>
      </c>
      <c r="O119" s="35">
        <f t="shared" si="14"/>
        <v>0.56940000000000002</v>
      </c>
      <c r="P119" s="35">
        <f t="shared" si="15"/>
        <v>0.49472852711408311</v>
      </c>
    </row>
    <row r="120" spans="1:16" x14ac:dyDescent="0.25">
      <c r="A120" s="5" t="s">
        <v>102</v>
      </c>
      <c r="G120" s="16"/>
      <c r="H120" s="35">
        <v>1140</v>
      </c>
      <c r="I120" s="36">
        <f t="shared" si="9"/>
        <v>0.13013698630136986</v>
      </c>
      <c r="J120" s="35">
        <f t="shared" si="10"/>
        <v>1140</v>
      </c>
      <c r="K120" s="36">
        <f t="shared" si="11"/>
        <v>0.13013698630136986</v>
      </c>
      <c r="L120" s="35">
        <f t="shared" si="8"/>
        <v>0.49324242598894952</v>
      </c>
      <c r="M120" s="35">
        <f t="shared" si="12"/>
        <v>0.28470000000000001</v>
      </c>
      <c r="N120" s="35">
        <f t="shared" si="16"/>
        <v>0.28470000000000001</v>
      </c>
      <c r="O120" s="35">
        <f t="shared" si="14"/>
        <v>0.56940000000000002</v>
      </c>
      <c r="P120" s="35">
        <f t="shared" si="15"/>
        <v>0.49324242598894952</v>
      </c>
    </row>
    <row r="121" spans="1:16" x14ac:dyDescent="0.25">
      <c r="D121" s="5">
        <f>(F118+F119)/B17</f>
        <v>0.56940000000000002</v>
      </c>
      <c r="G121" s="16"/>
      <c r="H121" s="35">
        <v>1150</v>
      </c>
      <c r="I121" s="36">
        <f t="shared" si="9"/>
        <v>0.13127853881278539</v>
      </c>
      <c r="J121" s="35">
        <f t="shared" si="10"/>
        <v>1150</v>
      </c>
      <c r="K121" s="36">
        <f t="shared" si="11"/>
        <v>0.13127853881278539</v>
      </c>
      <c r="L121" s="35">
        <f t="shared" si="8"/>
        <v>0.49176499029961862</v>
      </c>
      <c r="M121" s="35">
        <f t="shared" si="12"/>
        <v>0.28470000000000001</v>
      </c>
      <c r="N121" s="35">
        <f t="shared" si="16"/>
        <v>0.28470000000000001</v>
      </c>
      <c r="O121" s="35">
        <f t="shared" si="14"/>
        <v>0.56940000000000002</v>
      </c>
      <c r="P121" s="35">
        <f t="shared" si="15"/>
        <v>0.49176499029961862</v>
      </c>
    </row>
    <row r="122" spans="1:16" x14ac:dyDescent="0.25">
      <c r="G122" s="16"/>
      <c r="H122" s="35">
        <v>1160</v>
      </c>
      <c r="I122" s="36">
        <f t="shared" si="9"/>
        <v>0.13242009132420091</v>
      </c>
      <c r="J122" s="35">
        <f t="shared" si="10"/>
        <v>1160</v>
      </c>
      <c r="K122" s="36">
        <f t="shared" si="11"/>
        <v>0.13242009132420091</v>
      </c>
      <c r="L122" s="35">
        <f t="shared" si="8"/>
        <v>0.49029609482022041</v>
      </c>
      <c r="M122" s="35">
        <f t="shared" si="12"/>
        <v>0.28470000000000001</v>
      </c>
      <c r="N122" s="35">
        <f t="shared" si="16"/>
        <v>0.28470000000000001</v>
      </c>
      <c r="O122" s="35">
        <f t="shared" si="14"/>
        <v>0.56940000000000002</v>
      </c>
      <c r="P122" s="35">
        <f t="shared" si="15"/>
        <v>0.49029609482022041</v>
      </c>
    </row>
    <row r="123" spans="1:16" x14ac:dyDescent="0.25">
      <c r="E123" s="4"/>
      <c r="G123" s="16"/>
      <c r="H123" s="35">
        <v>1170</v>
      </c>
      <c r="I123" s="36">
        <f t="shared" si="9"/>
        <v>0.13356164383561644</v>
      </c>
      <c r="J123" s="35">
        <f t="shared" si="10"/>
        <v>1170</v>
      </c>
      <c r="K123" s="36">
        <f t="shared" si="11"/>
        <v>0.13356164383561644</v>
      </c>
      <c r="L123" s="35">
        <f t="shared" si="8"/>
        <v>0.48883561719547819</v>
      </c>
      <c r="M123" s="35">
        <f t="shared" si="12"/>
        <v>0.28470000000000001</v>
      </c>
      <c r="N123" s="35">
        <f t="shared" si="16"/>
        <v>0.28470000000000001</v>
      </c>
      <c r="O123" s="35">
        <f t="shared" si="14"/>
        <v>0.56940000000000002</v>
      </c>
      <c r="P123" s="35">
        <f t="shared" si="15"/>
        <v>0.48883561719547819</v>
      </c>
    </row>
    <row r="124" spans="1:16" x14ac:dyDescent="0.25">
      <c r="C124" s="6">
        <f>((1-D121)/E13)^(1/E14)</f>
        <v>7.9840284615999985E-2</v>
      </c>
      <c r="G124" s="16"/>
      <c r="H124" s="35">
        <v>1180</v>
      </c>
      <c r="I124" s="36">
        <f t="shared" si="9"/>
        <v>0.13470319634703196</v>
      </c>
      <c r="J124" s="35">
        <f t="shared" si="10"/>
        <v>1180</v>
      </c>
      <c r="K124" s="36">
        <f t="shared" si="11"/>
        <v>0.13470319634703196</v>
      </c>
      <c r="L124" s="35">
        <f t="shared" si="8"/>
        <v>0.48738343785100124</v>
      </c>
      <c r="M124" s="35">
        <f t="shared" si="12"/>
        <v>0.28470000000000001</v>
      </c>
      <c r="N124" s="35">
        <f t="shared" si="16"/>
        <v>0.28470000000000001</v>
      </c>
      <c r="O124" s="35">
        <f t="shared" si="14"/>
        <v>0.56940000000000002</v>
      </c>
      <c r="P124" s="35">
        <f t="shared" si="15"/>
        <v>0.48738343785100124</v>
      </c>
    </row>
    <row r="125" spans="1:16" x14ac:dyDescent="0.25">
      <c r="G125" s="16"/>
      <c r="H125" s="35">
        <v>1190</v>
      </c>
      <c r="I125" s="36">
        <f t="shared" si="9"/>
        <v>0.13584474885844749</v>
      </c>
      <c r="J125" s="35">
        <f t="shared" si="10"/>
        <v>1190</v>
      </c>
      <c r="K125" s="36">
        <f t="shared" si="11"/>
        <v>0.13584474885844749</v>
      </c>
      <c r="L125" s="35">
        <f t="shared" si="8"/>
        <v>0.48593943990711175</v>
      </c>
      <c r="M125" s="35">
        <f t="shared" ref="M125" si="17">IF(J125&lt;=$B$92,$B$68,0)</f>
        <v>0.28470000000000001</v>
      </c>
      <c r="N125" s="35">
        <f t="shared" ref="N125" si="18">IF(L125&gt;$B$68,$B$68,L125)</f>
        <v>0.28470000000000001</v>
      </c>
      <c r="O125" s="35">
        <f t="shared" si="14"/>
        <v>0.56940000000000002</v>
      </c>
      <c r="P125" s="35">
        <f t="shared" si="15"/>
        <v>0.48593943990711175</v>
      </c>
    </row>
    <row r="126" spans="1:16" x14ac:dyDescent="0.25">
      <c r="C126" s="16"/>
      <c r="D126" s="16"/>
      <c r="G126" s="16"/>
      <c r="H126" s="35">
        <v>1200</v>
      </c>
      <c r="I126" s="36">
        <f t="shared" si="9"/>
        <v>0.13698630136986301</v>
      </c>
      <c r="J126" s="35">
        <f t="shared" si="10"/>
        <v>1200</v>
      </c>
      <c r="K126" s="36">
        <f t="shared" si="11"/>
        <v>0.13698630136986301</v>
      </c>
      <c r="L126" s="35">
        <f t="shared" si="8"/>
        <v>0.48450350909604412</v>
      </c>
      <c r="M126" s="35">
        <f t="shared" si="12"/>
        <v>0.28470000000000001</v>
      </c>
      <c r="N126" s="35">
        <f t="shared" ref="N126:N133" si="19">IF(L126&gt;$B$68,$B$68,L126)</f>
        <v>0.28470000000000001</v>
      </c>
      <c r="O126" s="35">
        <f t="shared" si="14"/>
        <v>0.56940000000000002</v>
      </c>
      <c r="P126" s="35">
        <f t="shared" si="15"/>
        <v>0.48450350909604412</v>
      </c>
    </row>
    <row r="127" spans="1:16" x14ac:dyDescent="0.25">
      <c r="F127" s="16"/>
      <c r="G127" s="16"/>
      <c r="H127" s="35">
        <v>1210</v>
      </c>
      <c r="I127" s="36">
        <f t="shared" si="9"/>
        <v>0.13812785388127855</v>
      </c>
      <c r="J127" s="35">
        <f t="shared" si="10"/>
        <v>1210</v>
      </c>
      <c r="K127" s="36">
        <f t="shared" si="11"/>
        <v>0.13812785388127855</v>
      </c>
      <c r="L127" s="35">
        <f t="shared" si="8"/>
        <v>0.48307553368235445</v>
      </c>
      <c r="M127" s="35">
        <f t="shared" si="12"/>
        <v>0.28470000000000001</v>
      </c>
      <c r="N127" s="35">
        <f t="shared" si="19"/>
        <v>0.28470000000000001</v>
      </c>
      <c r="O127" s="35">
        <f t="shared" si="14"/>
        <v>0.56940000000000002</v>
      </c>
      <c r="P127" s="35">
        <f t="shared" si="15"/>
        <v>0.48307553368235445</v>
      </c>
    </row>
    <row r="128" spans="1:16" s="16" customFormat="1" x14ac:dyDescent="0.25">
      <c r="A128"/>
      <c r="B128"/>
      <c r="C128"/>
      <c r="D128"/>
      <c r="E128" s="5">
        <f>E16-(C124-E13/(E14+1)*C124^(E14+1))+D121*C124-D82</f>
        <v>5.6852670314519682E-2</v>
      </c>
      <c r="F128"/>
      <c r="H128" s="35">
        <v>1220</v>
      </c>
      <c r="I128" s="36">
        <f t="shared" si="9"/>
        <v>0.13926940639269406</v>
      </c>
      <c r="J128" s="35">
        <f t="shared" si="10"/>
        <v>1220</v>
      </c>
      <c r="K128" s="36">
        <f t="shared" si="11"/>
        <v>0.13926940639269406</v>
      </c>
      <c r="L128" s="35">
        <f t="shared" si="8"/>
        <v>0.48165540438639121</v>
      </c>
      <c r="M128" s="35">
        <f t="shared" si="12"/>
        <v>0.28470000000000001</v>
      </c>
      <c r="N128" s="35">
        <f t="shared" si="19"/>
        <v>0.28470000000000001</v>
      </c>
      <c r="O128" s="35">
        <f t="shared" si="14"/>
        <v>0.56940000000000002</v>
      </c>
      <c r="P128" s="35">
        <f t="shared" si="15"/>
        <v>0.48165540438639121</v>
      </c>
    </row>
    <row r="129" spans="1:16" x14ac:dyDescent="0.25">
      <c r="G129" s="16"/>
      <c r="H129" s="35">
        <v>1230</v>
      </c>
      <c r="I129" s="36">
        <f t="shared" si="9"/>
        <v>0.1404109589041096</v>
      </c>
      <c r="J129" s="35">
        <f t="shared" si="10"/>
        <v>1230</v>
      </c>
      <c r="K129" s="36">
        <f t="shared" si="11"/>
        <v>0.1404109589041096</v>
      </c>
      <c r="L129" s="35">
        <f t="shared" si="8"/>
        <v>0.48024301431068672</v>
      </c>
      <c r="M129" s="35">
        <f t="shared" si="12"/>
        <v>0.28470000000000001</v>
      </c>
      <c r="N129" s="35">
        <f t="shared" si="19"/>
        <v>0.28470000000000001</v>
      </c>
      <c r="O129" s="35">
        <f t="shared" si="14"/>
        <v>0.56940000000000002</v>
      </c>
      <c r="P129" s="35">
        <f t="shared" si="15"/>
        <v>0.48024301431068672</v>
      </c>
    </row>
    <row r="130" spans="1:16" x14ac:dyDescent="0.25">
      <c r="C130" s="27"/>
      <c r="D130" s="27"/>
      <c r="G130" s="16"/>
      <c r="H130" s="35">
        <v>1240</v>
      </c>
      <c r="I130" s="36">
        <f t="shared" si="9"/>
        <v>0.14155251141552511</v>
      </c>
      <c r="J130" s="35">
        <f t="shared" si="10"/>
        <v>1240</v>
      </c>
      <c r="K130" s="36">
        <f t="shared" si="11"/>
        <v>0.14155251141552511</v>
      </c>
      <c r="L130" s="35">
        <f t="shared" si="8"/>
        <v>0.47883825886913223</v>
      </c>
      <c r="M130" s="35">
        <f t="shared" si="12"/>
        <v>0.28470000000000001</v>
      </c>
      <c r="N130" s="35">
        <f t="shared" si="19"/>
        <v>0.28470000000000001</v>
      </c>
      <c r="O130" s="35">
        <f t="shared" si="14"/>
        <v>0.56940000000000002</v>
      </c>
      <c r="P130" s="35">
        <f t="shared" si="15"/>
        <v>0.47883825886913223</v>
      </c>
    </row>
    <row r="131" spans="1:16" ht="29.25" customHeight="1" x14ac:dyDescent="0.25">
      <c r="A131" s="579" t="s">
        <v>106</v>
      </c>
      <c r="B131" s="579"/>
      <c r="C131" s="579"/>
      <c r="D131" s="579"/>
      <c r="E131" s="579"/>
      <c r="F131" s="579"/>
      <c r="G131" s="16"/>
      <c r="H131" s="35">
        <v>1250</v>
      </c>
      <c r="I131" s="36">
        <f t="shared" si="9"/>
        <v>0.14269406392694065</v>
      </c>
      <c r="J131" s="35">
        <f t="shared" si="10"/>
        <v>1250</v>
      </c>
      <c r="K131" s="36">
        <f t="shared" si="11"/>
        <v>0.14269406392694065</v>
      </c>
      <c r="L131" s="35">
        <f t="shared" si="8"/>
        <v>0.47744103571881247</v>
      </c>
      <c r="M131" s="35">
        <f t="shared" si="12"/>
        <v>0.28470000000000001</v>
      </c>
      <c r="N131" s="35">
        <f t="shared" si="19"/>
        <v>0.28470000000000001</v>
      </c>
      <c r="O131" s="35">
        <f t="shared" si="14"/>
        <v>0.56940000000000002</v>
      </c>
      <c r="P131" s="35">
        <f t="shared" si="15"/>
        <v>0.47744103571881247</v>
      </c>
    </row>
    <row r="132" spans="1:16" ht="20.25" customHeight="1" x14ac:dyDescent="0.25">
      <c r="A132" t="s">
        <v>107</v>
      </c>
      <c r="F132" s="27"/>
      <c r="G132" s="16"/>
      <c r="H132" s="35">
        <v>1260</v>
      </c>
      <c r="I132" s="36">
        <f t="shared" si="9"/>
        <v>0.14383561643835616</v>
      </c>
      <c r="J132" s="35">
        <f t="shared" si="10"/>
        <v>1260</v>
      </c>
      <c r="K132" s="36">
        <f t="shared" si="11"/>
        <v>0.14383561643835616</v>
      </c>
      <c r="L132" s="35">
        <f t="shared" si="8"/>
        <v>0.4760512446943781</v>
      </c>
      <c r="M132" s="35">
        <f t="shared" si="12"/>
        <v>0.28470000000000001</v>
      </c>
      <c r="N132" s="35">
        <f t="shared" si="19"/>
        <v>0.28470000000000001</v>
      </c>
      <c r="O132" s="35">
        <f t="shared" si="14"/>
        <v>0.56940000000000002</v>
      </c>
      <c r="P132" s="35">
        <f t="shared" si="15"/>
        <v>0.4760512446943781</v>
      </c>
    </row>
    <row r="133" spans="1:16" ht="15" customHeight="1" x14ac:dyDescent="0.25">
      <c r="C133" s="16"/>
      <c r="F133" s="27"/>
      <c r="G133" s="16"/>
      <c r="H133" s="35">
        <v>1270</v>
      </c>
      <c r="I133" s="36">
        <f t="shared" si="9"/>
        <v>0.1449771689497717</v>
      </c>
      <c r="J133" s="35">
        <f t="shared" si="10"/>
        <v>1270</v>
      </c>
      <c r="K133" s="36">
        <f t="shared" si="11"/>
        <v>0.1449771689497717</v>
      </c>
      <c r="L133" s="35">
        <f t="shared" ref="L133:L196" si="20">1-$E$13*K133^$E$14</f>
        <v>0.47466878774484245</v>
      </c>
      <c r="M133" s="35">
        <f t="shared" si="12"/>
        <v>0.28470000000000001</v>
      </c>
      <c r="N133" s="35">
        <f t="shared" si="19"/>
        <v>0.28470000000000001</v>
      </c>
      <c r="O133" s="35">
        <f t="shared" si="14"/>
        <v>0.56940000000000002</v>
      </c>
      <c r="P133" s="35">
        <f t="shared" si="15"/>
        <v>0.47466878774484245</v>
      </c>
    </row>
    <row r="134" spans="1:16" x14ac:dyDescent="0.25">
      <c r="C134" s="19">
        <f>E128/E16*B13</f>
        <v>22741.068125807873</v>
      </c>
      <c r="F134" s="5"/>
      <c r="G134" s="16"/>
      <c r="H134" s="35">
        <v>1280</v>
      </c>
      <c r="I134" s="36">
        <f t="shared" ref="I134:I197" si="21">H134/$B$15</f>
        <v>0.14611872146118721</v>
      </c>
      <c r="J134" s="35">
        <f t="shared" ref="J134:J197" si="22">IF(H134&lt;$B$15,H134,$B$15)</f>
        <v>1280</v>
      </c>
      <c r="K134" s="36">
        <f t="shared" ref="K134:K197" si="23">J134/$B$15</f>
        <v>0.14611872146118721</v>
      </c>
      <c r="L134" s="35">
        <f t="shared" si="20"/>
        <v>0.47329356887269491</v>
      </c>
      <c r="M134" s="35">
        <f t="shared" ref="M134:M197" si="24">IF(J134&lt;=$B$92,$B$68,0)</f>
        <v>0.28470000000000001</v>
      </c>
      <c r="N134" s="35">
        <f t="shared" ref="N134:N197" si="25">IF(L134&gt;$B$68,$B$68,L134)</f>
        <v>0.28470000000000001</v>
      </c>
      <c r="O134" s="35">
        <f t="shared" si="14"/>
        <v>0.56940000000000002</v>
      </c>
      <c r="P134" s="35">
        <f t="shared" si="15"/>
        <v>0.47329356887269491</v>
      </c>
    </row>
    <row r="135" spans="1:16" x14ac:dyDescent="0.25">
      <c r="C135" s="19"/>
      <c r="G135" s="16"/>
      <c r="H135" s="35">
        <v>1290</v>
      </c>
      <c r="I135" s="36">
        <f t="shared" si="21"/>
        <v>0.14726027397260275</v>
      </c>
      <c r="J135" s="35">
        <f t="shared" si="22"/>
        <v>1290</v>
      </c>
      <c r="K135" s="36">
        <f t="shared" si="23"/>
        <v>0.14726027397260275</v>
      </c>
      <c r="L135" s="35">
        <f t="shared" si="20"/>
        <v>0.47192549407522821</v>
      </c>
      <c r="M135" s="35">
        <f t="shared" si="24"/>
        <v>0.28470000000000001</v>
      </c>
      <c r="N135" s="35">
        <f t="shared" si="25"/>
        <v>0.28470000000000001</v>
      </c>
      <c r="O135" s="35">
        <f t="shared" ref="O135:O198" si="26">IF(J135&lt;=$C$137,$D$121,M135)</f>
        <v>0.56940000000000002</v>
      </c>
      <c r="P135" s="35">
        <f t="shared" ref="P135:P198" si="27">IF(L135&gt;$D$121,$D$121,L135)</f>
        <v>0.47192549407522821</v>
      </c>
    </row>
    <row r="136" spans="1:16" x14ac:dyDescent="0.25">
      <c r="G136" s="16"/>
      <c r="H136" s="35">
        <v>1300</v>
      </c>
      <c r="I136" s="36">
        <f t="shared" si="21"/>
        <v>0.14840182648401826</v>
      </c>
      <c r="J136" s="35">
        <f t="shared" si="22"/>
        <v>1300</v>
      </c>
      <c r="K136" s="36">
        <f t="shared" si="23"/>
        <v>0.14840182648401826</v>
      </c>
      <c r="L136" s="35">
        <f t="shared" si="20"/>
        <v>0.47056447128798273</v>
      </c>
      <c r="M136" s="35">
        <f t="shared" si="24"/>
        <v>0.28470000000000001</v>
      </c>
      <c r="N136" s="35">
        <f t="shared" si="25"/>
        <v>0.28470000000000001</v>
      </c>
      <c r="O136" s="35">
        <f t="shared" si="26"/>
        <v>0.56940000000000002</v>
      </c>
      <c r="P136" s="35">
        <f t="shared" si="27"/>
        <v>0.47056447128798273</v>
      </c>
    </row>
    <row r="137" spans="1:16" x14ac:dyDescent="0.25">
      <c r="C137" s="34">
        <f>C134/F119</f>
        <v>1749.3129327544518</v>
      </c>
      <c r="G137" s="16"/>
      <c r="H137" s="35">
        <v>1310</v>
      </c>
      <c r="I137" s="36">
        <f t="shared" si="21"/>
        <v>0.1495433789954338</v>
      </c>
      <c r="J137" s="35">
        <f t="shared" si="22"/>
        <v>1310</v>
      </c>
      <c r="K137" s="36">
        <f t="shared" si="23"/>
        <v>0.1495433789954338</v>
      </c>
      <c r="L137" s="35">
        <f t="shared" si="20"/>
        <v>0.46921041033021649</v>
      </c>
      <c r="M137" s="35">
        <f t="shared" si="24"/>
        <v>0.28470000000000001</v>
      </c>
      <c r="N137" s="35">
        <f t="shared" si="25"/>
        <v>0.28470000000000001</v>
      </c>
      <c r="O137" s="35">
        <f t="shared" si="26"/>
        <v>0.56940000000000002</v>
      </c>
      <c r="P137" s="35">
        <f t="shared" si="27"/>
        <v>0.46921041033021649</v>
      </c>
    </row>
    <row r="138" spans="1:16" x14ac:dyDescent="0.25">
      <c r="G138" s="16"/>
      <c r="H138" s="35">
        <v>1320</v>
      </c>
      <c r="I138" s="36">
        <f t="shared" si="21"/>
        <v>0.15068493150684931</v>
      </c>
      <c r="J138" s="35">
        <f t="shared" si="22"/>
        <v>1320</v>
      </c>
      <c r="K138" s="36">
        <f t="shared" si="23"/>
        <v>0.15068493150684931</v>
      </c>
      <c r="L138" s="35">
        <f t="shared" si="20"/>
        <v>0.46786322285231241</v>
      </c>
      <c r="M138" s="35">
        <f t="shared" si="24"/>
        <v>0.28470000000000001</v>
      </c>
      <c r="N138" s="35">
        <f t="shared" si="25"/>
        <v>0.28470000000000001</v>
      </c>
      <c r="O138" s="35">
        <f t="shared" si="26"/>
        <v>0.56940000000000002</v>
      </c>
      <c r="P138" s="35">
        <f t="shared" si="27"/>
        <v>0.46786322285231241</v>
      </c>
    </row>
    <row r="139" spans="1:16" x14ac:dyDescent="0.25">
      <c r="C139" s="18"/>
      <c r="G139" s="16"/>
      <c r="H139" s="35">
        <v>1330</v>
      </c>
      <c r="I139" s="36">
        <f t="shared" si="21"/>
        <v>0.15182648401826485</v>
      </c>
      <c r="J139" s="35">
        <f t="shared" si="22"/>
        <v>1330</v>
      </c>
      <c r="K139" s="36">
        <f t="shared" si="23"/>
        <v>0.15182648401826485</v>
      </c>
      <c r="L139" s="35">
        <f t="shared" si="20"/>
        <v>0.46652282228503961</v>
      </c>
      <c r="M139" s="35">
        <f t="shared" si="24"/>
        <v>0.28470000000000001</v>
      </c>
      <c r="N139" s="35">
        <f t="shared" si="25"/>
        <v>0.28470000000000001</v>
      </c>
      <c r="O139" s="35">
        <f t="shared" si="26"/>
        <v>0.56940000000000002</v>
      </c>
      <c r="P139" s="35">
        <f t="shared" si="27"/>
        <v>0.46652282228503961</v>
      </c>
    </row>
    <row r="140" spans="1:16" x14ac:dyDescent="0.25">
      <c r="A140" s="10" t="s">
        <v>108</v>
      </c>
      <c r="G140" s="16"/>
      <c r="H140" s="35">
        <v>1340</v>
      </c>
      <c r="I140" s="36">
        <f t="shared" si="21"/>
        <v>0.15296803652968036</v>
      </c>
      <c r="J140" s="35">
        <f t="shared" si="22"/>
        <v>1340</v>
      </c>
      <c r="K140" s="36">
        <f t="shared" si="23"/>
        <v>0.15296803652968036</v>
      </c>
      <c r="L140" s="35">
        <f t="shared" si="20"/>
        <v>0.46518912379059274</v>
      </c>
      <c r="M140" s="35">
        <f t="shared" si="24"/>
        <v>0.28470000000000001</v>
      </c>
      <c r="N140" s="35">
        <f t="shared" si="25"/>
        <v>0.28470000000000001</v>
      </c>
      <c r="O140" s="35">
        <f t="shared" si="26"/>
        <v>0.56940000000000002</v>
      </c>
      <c r="P140" s="35">
        <f t="shared" si="27"/>
        <v>0.46518912379059274</v>
      </c>
    </row>
    <row r="141" spans="1:16" x14ac:dyDescent="0.25">
      <c r="A141" s="579" t="s">
        <v>109</v>
      </c>
      <c r="B141" s="579"/>
      <c r="C141" s="579"/>
      <c r="D141" s="579"/>
      <c r="E141" s="579"/>
      <c r="F141" s="579"/>
      <c r="G141" s="16"/>
      <c r="H141" s="35">
        <v>1350</v>
      </c>
      <c r="I141" s="36">
        <f t="shared" si="21"/>
        <v>0.1541095890410959</v>
      </c>
      <c r="J141" s="35">
        <f t="shared" si="22"/>
        <v>1350</v>
      </c>
      <c r="K141" s="36">
        <f t="shared" si="23"/>
        <v>0.1541095890410959</v>
      </c>
      <c r="L141" s="35">
        <f t="shared" si="20"/>
        <v>0.46386204421532917</v>
      </c>
      <c r="M141" s="35">
        <f t="shared" si="24"/>
        <v>0.28470000000000001</v>
      </c>
      <c r="N141" s="35">
        <f t="shared" si="25"/>
        <v>0.28470000000000001</v>
      </c>
      <c r="O141" s="35">
        <f t="shared" si="26"/>
        <v>0.56940000000000002</v>
      </c>
      <c r="P141" s="35">
        <f t="shared" si="27"/>
        <v>0.46386204421532917</v>
      </c>
    </row>
    <row r="142" spans="1:16" x14ac:dyDescent="0.25">
      <c r="A142" s="579"/>
      <c r="B142" s="579"/>
      <c r="C142" s="579"/>
      <c r="D142" s="579"/>
      <c r="E142" s="579"/>
      <c r="F142" s="579"/>
      <c r="G142" s="16"/>
      <c r="H142" s="35">
        <v>1360</v>
      </c>
      <c r="I142" s="36">
        <f t="shared" si="21"/>
        <v>0.15525114155251141</v>
      </c>
      <c r="J142" s="35">
        <f t="shared" si="22"/>
        <v>1360</v>
      </c>
      <c r="K142" s="36">
        <f t="shared" si="23"/>
        <v>0.15525114155251141</v>
      </c>
      <c r="L142" s="35">
        <f t="shared" si="20"/>
        <v>0.46254150204413924</v>
      </c>
      <c r="M142" s="35">
        <f t="shared" si="24"/>
        <v>0.28470000000000001</v>
      </c>
      <c r="N142" s="35">
        <f t="shared" si="25"/>
        <v>0.28470000000000001</v>
      </c>
      <c r="O142" s="35">
        <f t="shared" si="26"/>
        <v>0.56940000000000002</v>
      </c>
      <c r="P142" s="35">
        <f t="shared" si="27"/>
        <v>0.46254150204413924</v>
      </c>
    </row>
    <row r="143" spans="1:16" x14ac:dyDescent="0.25">
      <c r="A143" s="579"/>
      <c r="B143" s="579"/>
      <c r="C143" s="579"/>
      <c r="D143" s="579"/>
      <c r="E143" s="579"/>
      <c r="F143" s="579"/>
      <c r="G143" s="16"/>
      <c r="H143" s="35">
        <v>1370</v>
      </c>
      <c r="I143" s="36">
        <f t="shared" si="21"/>
        <v>0.15639269406392695</v>
      </c>
      <c r="J143" s="35">
        <f t="shared" si="22"/>
        <v>1370</v>
      </c>
      <c r="K143" s="36">
        <f t="shared" si="23"/>
        <v>0.15639269406392695</v>
      </c>
      <c r="L143" s="35">
        <f t="shared" si="20"/>
        <v>0.46122741735637562</v>
      </c>
      <c r="M143" s="35">
        <f t="shared" si="24"/>
        <v>0.28470000000000001</v>
      </c>
      <c r="N143" s="35">
        <f t="shared" si="25"/>
        <v>0.28470000000000001</v>
      </c>
      <c r="O143" s="35">
        <f t="shared" si="26"/>
        <v>0.56940000000000002</v>
      </c>
      <c r="P143" s="35">
        <f t="shared" si="27"/>
        <v>0.46122741735637562</v>
      </c>
    </row>
    <row r="144" spans="1:16" x14ac:dyDescent="0.25">
      <c r="A144" s="579"/>
      <c r="B144" s="579"/>
      <c r="C144" s="579"/>
      <c r="D144" s="579"/>
      <c r="E144" s="579"/>
      <c r="F144" s="579"/>
      <c r="G144" s="16"/>
      <c r="H144" s="35">
        <v>1380</v>
      </c>
      <c r="I144" s="36">
        <f t="shared" si="21"/>
        <v>0.15753424657534246</v>
      </c>
      <c r="J144" s="35">
        <f t="shared" si="22"/>
        <v>1380</v>
      </c>
      <c r="K144" s="36">
        <f t="shared" si="23"/>
        <v>0.15753424657534246</v>
      </c>
      <c r="L144" s="35">
        <f t="shared" si="20"/>
        <v>0.45991971178328239</v>
      </c>
      <c r="M144" s="35">
        <f t="shared" si="24"/>
        <v>0.28470000000000001</v>
      </c>
      <c r="N144" s="35">
        <f t="shared" si="25"/>
        <v>0.28470000000000001</v>
      </c>
      <c r="O144" s="35">
        <f t="shared" si="26"/>
        <v>0.56940000000000002</v>
      </c>
      <c r="P144" s="35">
        <f t="shared" si="27"/>
        <v>0.45991971178328239</v>
      </c>
    </row>
    <row r="145" spans="7:16" x14ac:dyDescent="0.25">
      <c r="G145" s="16"/>
      <c r="H145" s="35">
        <v>1390</v>
      </c>
      <c r="I145" s="36">
        <f t="shared" si="21"/>
        <v>0.158675799086758</v>
      </c>
      <c r="J145" s="35">
        <f t="shared" si="22"/>
        <v>1390</v>
      </c>
      <c r="K145" s="36">
        <f t="shared" si="23"/>
        <v>0.158675799086758</v>
      </c>
      <c r="L145" s="35">
        <f t="shared" si="20"/>
        <v>0.45861830846685891</v>
      </c>
      <c r="M145" s="35">
        <f t="shared" si="24"/>
        <v>0.28470000000000001</v>
      </c>
      <c r="N145" s="35">
        <f t="shared" si="25"/>
        <v>0.28470000000000001</v>
      </c>
      <c r="O145" s="35">
        <f t="shared" si="26"/>
        <v>0.56940000000000002</v>
      </c>
      <c r="P145" s="35">
        <f t="shared" si="27"/>
        <v>0.45861830846685891</v>
      </c>
    </row>
    <row r="146" spans="7:16" x14ac:dyDescent="0.25">
      <c r="G146" s="16"/>
      <c r="H146" s="35">
        <v>1400</v>
      </c>
      <c r="I146" s="36">
        <f t="shared" si="21"/>
        <v>0.15981735159817351</v>
      </c>
      <c r="J146" s="35">
        <f t="shared" si="22"/>
        <v>1400</v>
      </c>
      <c r="K146" s="36">
        <f t="shared" si="23"/>
        <v>0.15981735159817351</v>
      </c>
      <c r="L146" s="35">
        <f t="shared" si="20"/>
        <v>0.45732313202010244</v>
      </c>
      <c r="M146" s="35">
        <f t="shared" si="24"/>
        <v>0.28470000000000001</v>
      </c>
      <c r="N146" s="35">
        <f t="shared" si="25"/>
        <v>0.28470000000000001</v>
      </c>
      <c r="O146" s="35">
        <f t="shared" si="26"/>
        <v>0.56940000000000002</v>
      </c>
      <c r="P146" s="35">
        <f t="shared" si="27"/>
        <v>0.45732313202010244</v>
      </c>
    </row>
    <row r="147" spans="7:16" x14ac:dyDescent="0.25">
      <c r="G147" s="16"/>
      <c r="H147" s="35">
        <v>1410</v>
      </c>
      <c r="I147" s="36">
        <f t="shared" si="21"/>
        <v>0.16095890410958905</v>
      </c>
      <c r="J147" s="35">
        <f t="shared" si="22"/>
        <v>1410</v>
      </c>
      <c r="K147" s="36">
        <f t="shared" si="23"/>
        <v>0.16095890410958905</v>
      </c>
      <c r="L147" s="35">
        <f t="shared" si="20"/>
        <v>0.45603410848857195</v>
      </c>
      <c r="M147" s="35">
        <f t="shared" si="24"/>
        <v>0.28470000000000001</v>
      </c>
      <c r="N147" s="35">
        <f t="shared" si="25"/>
        <v>0.28470000000000001</v>
      </c>
      <c r="O147" s="35">
        <f t="shared" si="26"/>
        <v>0.56940000000000002</v>
      </c>
      <c r="P147" s="35">
        <f t="shared" si="27"/>
        <v>0.45603410848857195</v>
      </c>
    </row>
    <row r="148" spans="7:16" x14ac:dyDescent="0.25">
      <c r="G148" s="16"/>
      <c r="H148" s="35">
        <v>1420</v>
      </c>
      <c r="I148" s="36">
        <f t="shared" si="21"/>
        <v>0.16210045662100456</v>
      </c>
      <c r="J148" s="35">
        <f t="shared" si="22"/>
        <v>1420</v>
      </c>
      <c r="K148" s="36">
        <f t="shared" si="23"/>
        <v>0.16210045662100456</v>
      </c>
      <c r="L148" s="35">
        <f t="shared" si="20"/>
        <v>0.45475116531322235</v>
      </c>
      <c r="M148" s="35">
        <f t="shared" si="24"/>
        <v>0.28470000000000001</v>
      </c>
      <c r="N148" s="35">
        <f t="shared" si="25"/>
        <v>0.28470000000000001</v>
      </c>
      <c r="O148" s="35">
        <f t="shared" si="26"/>
        <v>0.56940000000000002</v>
      </c>
      <c r="P148" s="35">
        <f t="shared" si="27"/>
        <v>0.45475116531322235</v>
      </c>
    </row>
    <row r="149" spans="7:16" x14ac:dyDescent="0.25">
      <c r="G149" s="16"/>
      <c r="H149" s="35">
        <v>1430</v>
      </c>
      <c r="I149" s="36">
        <f t="shared" si="21"/>
        <v>0.1632420091324201</v>
      </c>
      <c r="J149" s="35">
        <f t="shared" si="22"/>
        <v>1430</v>
      </c>
      <c r="K149" s="36">
        <f t="shared" si="23"/>
        <v>0.1632420091324201</v>
      </c>
      <c r="L149" s="35">
        <f t="shared" si="20"/>
        <v>0.45347423129445608</v>
      </c>
      <c r="M149" s="35">
        <f t="shared" si="24"/>
        <v>0.28470000000000001</v>
      </c>
      <c r="N149" s="35">
        <f t="shared" si="25"/>
        <v>0.28470000000000001</v>
      </c>
      <c r="O149" s="35">
        <f t="shared" si="26"/>
        <v>0.56940000000000002</v>
      </c>
      <c r="P149" s="35">
        <f t="shared" si="27"/>
        <v>0.45347423129445608</v>
      </c>
    </row>
    <row r="150" spans="7:16" x14ac:dyDescent="0.25">
      <c r="G150" s="16"/>
      <c r="H150" s="35">
        <v>1440</v>
      </c>
      <c r="I150" s="36">
        <f t="shared" si="21"/>
        <v>0.16438356164383561</v>
      </c>
      <c r="J150" s="35">
        <f t="shared" si="22"/>
        <v>1440</v>
      </c>
      <c r="K150" s="36">
        <f t="shared" si="23"/>
        <v>0.16438356164383561</v>
      </c>
      <c r="L150" s="35">
        <f t="shared" si="20"/>
        <v>0.4522032365573454</v>
      </c>
      <c r="M150" s="35">
        <f t="shared" si="24"/>
        <v>0.28470000000000001</v>
      </c>
      <c r="N150" s="35">
        <f t="shared" si="25"/>
        <v>0.28470000000000001</v>
      </c>
      <c r="O150" s="35">
        <f t="shared" si="26"/>
        <v>0.56940000000000002</v>
      </c>
      <c r="P150" s="35">
        <f t="shared" si="27"/>
        <v>0.4522032365573454</v>
      </c>
    </row>
    <row r="151" spans="7:16" x14ac:dyDescent="0.25">
      <c r="G151" s="16"/>
      <c r="H151" s="35">
        <v>1450</v>
      </c>
      <c r="I151" s="36">
        <f t="shared" si="21"/>
        <v>0.16552511415525115</v>
      </c>
      <c r="J151" s="35">
        <f t="shared" si="22"/>
        <v>1450</v>
      </c>
      <c r="K151" s="36">
        <f t="shared" si="23"/>
        <v>0.16552511415525115</v>
      </c>
      <c r="L151" s="35">
        <f t="shared" si="20"/>
        <v>0.45093811251798044</v>
      </c>
      <c r="M151" s="35">
        <f t="shared" si="24"/>
        <v>0.28470000000000001</v>
      </c>
      <c r="N151" s="35">
        <f t="shared" si="25"/>
        <v>0.28470000000000001</v>
      </c>
      <c r="O151" s="35">
        <f t="shared" si="26"/>
        <v>0.56940000000000002</v>
      </c>
      <c r="P151" s="35">
        <f t="shared" si="27"/>
        <v>0.45093811251798044</v>
      </c>
    </row>
    <row r="152" spans="7:16" x14ac:dyDescent="0.25">
      <c r="G152" s="16"/>
      <c r="H152" s="35">
        <v>1460</v>
      </c>
      <c r="I152" s="36">
        <f t="shared" si="21"/>
        <v>0.16666666666666666</v>
      </c>
      <c r="J152" s="35">
        <f t="shared" si="22"/>
        <v>1460</v>
      </c>
      <c r="K152" s="36">
        <f t="shared" si="23"/>
        <v>0.16666666666666666</v>
      </c>
      <c r="L152" s="35">
        <f t="shared" si="20"/>
        <v>0.44967879185089554</v>
      </c>
      <c r="M152" s="35">
        <f t="shared" si="24"/>
        <v>0.28470000000000001</v>
      </c>
      <c r="N152" s="35">
        <f t="shared" si="25"/>
        <v>0.28470000000000001</v>
      </c>
      <c r="O152" s="35">
        <f t="shared" si="26"/>
        <v>0.56940000000000002</v>
      </c>
      <c r="P152" s="35">
        <f t="shared" si="27"/>
        <v>0.44967879185089554</v>
      </c>
    </row>
    <row r="153" spans="7:16" x14ac:dyDescent="0.25">
      <c r="G153" s="16"/>
      <c r="H153" s="35">
        <v>1470</v>
      </c>
      <c r="I153" s="36">
        <f t="shared" si="21"/>
        <v>0.1678082191780822</v>
      </c>
      <c r="J153" s="35">
        <f t="shared" si="22"/>
        <v>1470</v>
      </c>
      <c r="K153" s="36">
        <f t="shared" si="23"/>
        <v>0.1678082191780822</v>
      </c>
      <c r="L153" s="35">
        <f t="shared" si="20"/>
        <v>0.44842520845753686</v>
      </c>
      <c r="M153" s="35">
        <f t="shared" si="24"/>
        <v>0.28470000000000001</v>
      </c>
      <c r="N153" s="35">
        <f t="shared" si="25"/>
        <v>0.28470000000000001</v>
      </c>
      <c r="O153" s="35">
        <f t="shared" si="26"/>
        <v>0.56940000000000002</v>
      </c>
      <c r="P153" s="35">
        <f t="shared" si="27"/>
        <v>0.44842520845753686</v>
      </c>
    </row>
    <row r="154" spans="7:16" x14ac:dyDescent="0.25">
      <c r="G154" s="16"/>
      <c r="H154" s="35">
        <v>1480</v>
      </c>
      <c r="I154" s="36">
        <f t="shared" si="21"/>
        <v>0.16894977168949771</v>
      </c>
      <c r="J154" s="35">
        <f t="shared" si="22"/>
        <v>1480</v>
      </c>
      <c r="K154" s="36">
        <f t="shared" si="23"/>
        <v>0.16894977168949771</v>
      </c>
      <c r="L154" s="35">
        <f t="shared" si="20"/>
        <v>0.44717729743572687</v>
      </c>
      <c r="M154" s="35">
        <f t="shared" si="24"/>
        <v>0.28470000000000001</v>
      </c>
      <c r="N154" s="35">
        <f t="shared" si="25"/>
        <v>0.28470000000000001</v>
      </c>
      <c r="O154" s="35">
        <f t="shared" si="26"/>
        <v>0.56940000000000002</v>
      </c>
      <c r="P154" s="35">
        <f t="shared" si="27"/>
        <v>0.44717729743572687</v>
      </c>
    </row>
    <row r="155" spans="7:16" x14ac:dyDescent="0.25">
      <c r="G155" s="16"/>
      <c r="H155" s="35">
        <v>1490</v>
      </c>
      <c r="I155" s="36">
        <f t="shared" si="21"/>
        <v>0.17009132420091325</v>
      </c>
      <c r="J155" s="35">
        <f t="shared" si="22"/>
        <v>1490</v>
      </c>
      <c r="K155" s="36">
        <f t="shared" si="23"/>
        <v>0.17009132420091325</v>
      </c>
      <c r="L155" s="35">
        <f t="shared" si="20"/>
        <v>0.44593499505009071</v>
      </c>
      <c r="M155" s="35">
        <f t="shared" si="24"/>
        <v>0.28470000000000001</v>
      </c>
      <c r="N155" s="35">
        <f t="shared" si="25"/>
        <v>0.28470000000000001</v>
      </c>
      <c r="O155" s="35">
        <f t="shared" si="26"/>
        <v>0.56940000000000002</v>
      </c>
      <c r="P155" s="35">
        <f t="shared" si="27"/>
        <v>0.44593499505009071</v>
      </c>
    </row>
    <row r="156" spans="7:16" x14ac:dyDescent="0.25">
      <c r="G156" s="16"/>
      <c r="H156" s="35">
        <v>1500</v>
      </c>
      <c r="I156" s="36">
        <f t="shared" si="21"/>
        <v>0.17123287671232876</v>
      </c>
      <c r="J156" s="35">
        <f t="shared" si="22"/>
        <v>1500</v>
      </c>
      <c r="K156" s="36">
        <f t="shared" si="23"/>
        <v>0.17123287671232876</v>
      </c>
      <c r="L156" s="35">
        <f t="shared" si="20"/>
        <v>0.44469823870340608</v>
      </c>
      <c r="M156" s="35">
        <f t="shared" si="24"/>
        <v>0.28470000000000001</v>
      </c>
      <c r="N156" s="35">
        <f t="shared" si="25"/>
        <v>0.28470000000000001</v>
      </c>
      <c r="O156" s="35">
        <f t="shared" si="26"/>
        <v>0.56940000000000002</v>
      </c>
      <c r="P156" s="35">
        <f t="shared" si="27"/>
        <v>0.44469823870340608</v>
      </c>
    </row>
    <row r="157" spans="7:16" x14ac:dyDescent="0.25">
      <c r="G157" s="16"/>
      <c r="H157" s="35">
        <v>1510</v>
      </c>
      <c r="I157" s="36">
        <f t="shared" si="21"/>
        <v>0.1723744292237443</v>
      </c>
      <c r="J157" s="35">
        <f t="shared" si="22"/>
        <v>1510</v>
      </c>
      <c r="K157" s="36">
        <f t="shared" si="23"/>
        <v>0.1723744292237443</v>
      </c>
      <c r="L157" s="35">
        <f t="shared" si="20"/>
        <v>0.4434669669088428</v>
      </c>
      <c r="M157" s="35">
        <f t="shared" si="24"/>
        <v>0.28470000000000001</v>
      </c>
      <c r="N157" s="35">
        <f t="shared" si="25"/>
        <v>0.28470000000000001</v>
      </c>
      <c r="O157" s="35">
        <f t="shared" si="26"/>
        <v>0.56940000000000002</v>
      </c>
      <c r="P157" s="35">
        <f t="shared" si="27"/>
        <v>0.4434669669088428</v>
      </c>
    </row>
    <row r="158" spans="7:16" x14ac:dyDescent="0.25">
      <c r="G158" s="16"/>
      <c r="H158" s="35">
        <v>1520</v>
      </c>
      <c r="I158" s="36">
        <f t="shared" si="21"/>
        <v>0.17351598173515981</v>
      </c>
      <c r="J158" s="35">
        <f t="shared" si="22"/>
        <v>1520</v>
      </c>
      <c r="K158" s="36">
        <f t="shared" si="23"/>
        <v>0.17351598173515981</v>
      </c>
      <c r="L158" s="35">
        <f t="shared" si="20"/>
        <v>0.44224111926305887</v>
      </c>
      <c r="M158" s="35">
        <f t="shared" si="24"/>
        <v>0.28470000000000001</v>
      </c>
      <c r="N158" s="35">
        <f t="shared" si="25"/>
        <v>0.28470000000000001</v>
      </c>
      <c r="O158" s="35">
        <f t="shared" si="26"/>
        <v>0.56940000000000002</v>
      </c>
      <c r="P158" s="35">
        <f t="shared" si="27"/>
        <v>0.44224111926305887</v>
      </c>
    </row>
    <row r="159" spans="7:16" x14ac:dyDescent="0.25">
      <c r="G159" s="16"/>
      <c r="H159" s="35">
        <v>1530</v>
      </c>
      <c r="I159" s="36">
        <f t="shared" si="21"/>
        <v>0.17465753424657535</v>
      </c>
      <c r="J159" s="35">
        <f t="shared" si="22"/>
        <v>1530</v>
      </c>
      <c r="K159" s="36">
        <f t="shared" si="23"/>
        <v>0.17465753424657535</v>
      </c>
      <c r="L159" s="35">
        <f t="shared" si="20"/>
        <v>0.44102063642011957</v>
      </c>
      <c r="M159" s="35">
        <f t="shared" si="24"/>
        <v>0.28470000000000001</v>
      </c>
      <c r="N159" s="35">
        <f t="shared" si="25"/>
        <v>0.28470000000000001</v>
      </c>
      <c r="O159" s="35">
        <f t="shared" si="26"/>
        <v>0.56940000000000002</v>
      </c>
      <c r="P159" s="35">
        <f t="shared" si="27"/>
        <v>0.44102063642011957</v>
      </c>
    </row>
    <row r="160" spans="7:16" x14ac:dyDescent="0.25">
      <c r="G160" s="16"/>
      <c r="H160" s="35">
        <v>1540</v>
      </c>
      <c r="I160" s="36">
        <f t="shared" si="21"/>
        <v>0.17579908675799086</v>
      </c>
      <c r="J160" s="35">
        <f t="shared" si="22"/>
        <v>1540</v>
      </c>
      <c r="K160" s="36">
        <f t="shared" si="23"/>
        <v>0.17579908675799086</v>
      </c>
      <c r="L160" s="35">
        <f t="shared" si="20"/>
        <v>0.43980546006621157</v>
      </c>
      <c r="M160" s="35">
        <f t="shared" si="24"/>
        <v>0.28470000000000001</v>
      </c>
      <c r="N160" s="35">
        <f t="shared" si="25"/>
        <v>0.28470000000000001</v>
      </c>
      <c r="O160" s="35">
        <f t="shared" si="26"/>
        <v>0.56940000000000002</v>
      </c>
      <c r="P160" s="35">
        <f t="shared" si="27"/>
        <v>0.43980546006621157</v>
      </c>
    </row>
    <row r="161" spans="7:16" x14ac:dyDescent="0.25">
      <c r="G161" s="16"/>
      <c r="H161" s="35">
        <v>1550</v>
      </c>
      <c r="I161" s="36">
        <f t="shared" si="21"/>
        <v>0.1769406392694064</v>
      </c>
      <c r="J161" s="35">
        <f t="shared" si="22"/>
        <v>1550</v>
      </c>
      <c r="K161" s="36">
        <f t="shared" si="23"/>
        <v>0.1769406392694064</v>
      </c>
      <c r="L161" s="35">
        <f t="shared" si="20"/>
        <v>0.43859553289512099</v>
      </c>
      <c r="M161" s="35">
        <f t="shared" si="24"/>
        <v>0.28470000000000001</v>
      </c>
      <c r="N161" s="35">
        <f t="shared" si="25"/>
        <v>0.28470000000000001</v>
      </c>
      <c r="O161" s="35">
        <f t="shared" si="26"/>
        <v>0.56940000000000002</v>
      </c>
      <c r="P161" s="35">
        <f t="shared" si="27"/>
        <v>0.43859553289512099</v>
      </c>
    </row>
    <row r="162" spans="7:16" x14ac:dyDescent="0.25">
      <c r="G162" s="16"/>
      <c r="H162" s="35">
        <v>1560</v>
      </c>
      <c r="I162" s="36">
        <f t="shared" si="21"/>
        <v>0.17808219178082191</v>
      </c>
      <c r="J162" s="35">
        <f t="shared" si="22"/>
        <v>1560</v>
      </c>
      <c r="K162" s="36">
        <f t="shared" si="23"/>
        <v>0.17808219178082191</v>
      </c>
      <c r="L162" s="35">
        <f t="shared" si="20"/>
        <v>0.43739079858444851</v>
      </c>
      <c r="M162" s="35">
        <f t="shared" si="24"/>
        <v>0.28470000000000001</v>
      </c>
      <c r="N162" s="35">
        <f t="shared" si="25"/>
        <v>0.28470000000000001</v>
      </c>
      <c r="O162" s="35">
        <f t="shared" si="26"/>
        <v>0.56940000000000002</v>
      </c>
      <c r="P162" s="35">
        <f t="shared" si="27"/>
        <v>0.43739079858444851</v>
      </c>
    </row>
    <row r="163" spans="7:16" x14ac:dyDescent="0.25">
      <c r="G163" s="16"/>
      <c r="H163" s="35">
        <v>1570</v>
      </c>
      <c r="I163" s="36">
        <f t="shared" si="21"/>
        <v>0.17922374429223745</v>
      </c>
      <c r="J163" s="35">
        <f t="shared" si="22"/>
        <v>1570</v>
      </c>
      <c r="K163" s="36">
        <f t="shared" si="23"/>
        <v>0.17922374429223745</v>
      </c>
      <c r="L163" s="35">
        <f t="shared" si="20"/>
        <v>0.43619120177253401</v>
      </c>
      <c r="M163" s="35">
        <f t="shared" si="24"/>
        <v>0.28470000000000001</v>
      </c>
      <c r="N163" s="35">
        <f t="shared" si="25"/>
        <v>0.28470000000000001</v>
      </c>
      <c r="O163" s="35">
        <f t="shared" si="26"/>
        <v>0.56940000000000002</v>
      </c>
      <c r="P163" s="35">
        <f t="shared" si="27"/>
        <v>0.43619120177253401</v>
      </c>
    </row>
    <row r="164" spans="7:16" x14ac:dyDescent="0.25">
      <c r="G164" s="16"/>
      <c r="H164" s="35">
        <v>1580</v>
      </c>
      <c r="I164" s="36">
        <f t="shared" si="21"/>
        <v>0.18036529680365296</v>
      </c>
      <c r="J164" s="35">
        <f t="shared" si="22"/>
        <v>1580</v>
      </c>
      <c r="K164" s="36">
        <f t="shared" si="23"/>
        <v>0.18036529680365296</v>
      </c>
      <c r="L164" s="35">
        <f t="shared" si="20"/>
        <v>0.43499668803606617</v>
      </c>
      <c r="M164" s="35">
        <f t="shared" si="24"/>
        <v>0.28470000000000001</v>
      </c>
      <c r="N164" s="35">
        <f t="shared" si="25"/>
        <v>0.28470000000000001</v>
      </c>
      <c r="O164" s="35">
        <f t="shared" si="26"/>
        <v>0.56940000000000002</v>
      </c>
      <c r="P164" s="35">
        <f t="shared" si="27"/>
        <v>0.43499668803606617</v>
      </c>
    </row>
    <row r="165" spans="7:16" x14ac:dyDescent="0.25">
      <c r="G165" s="16"/>
      <c r="H165" s="35">
        <v>1590</v>
      </c>
      <c r="I165" s="36">
        <f t="shared" si="21"/>
        <v>0.1815068493150685</v>
      </c>
      <c r="J165" s="35">
        <f t="shared" si="22"/>
        <v>1590</v>
      </c>
      <c r="K165" s="36">
        <f t="shared" si="23"/>
        <v>0.1815068493150685</v>
      </c>
      <c r="L165" s="35">
        <f t="shared" si="20"/>
        <v>0.43380720386835203</v>
      </c>
      <c r="M165" s="35">
        <f t="shared" si="24"/>
        <v>0.28470000000000001</v>
      </c>
      <c r="N165" s="35">
        <f t="shared" si="25"/>
        <v>0.28470000000000001</v>
      </c>
      <c r="O165" s="35">
        <f t="shared" si="26"/>
        <v>0.56940000000000002</v>
      </c>
      <c r="P165" s="35">
        <f t="shared" si="27"/>
        <v>0.43380720386835203</v>
      </c>
    </row>
    <row r="166" spans="7:16" x14ac:dyDescent="0.25">
      <c r="G166" s="16"/>
      <c r="H166" s="35">
        <v>1600</v>
      </c>
      <c r="I166" s="36">
        <f t="shared" si="21"/>
        <v>0.18264840182648401</v>
      </c>
      <c r="J166" s="35">
        <f t="shared" si="22"/>
        <v>1600</v>
      </c>
      <c r="K166" s="36">
        <f t="shared" si="23"/>
        <v>0.18264840182648401</v>
      </c>
      <c r="L166" s="35">
        <f t="shared" si="20"/>
        <v>0.43262269665822239</v>
      </c>
      <c r="M166" s="35">
        <f t="shared" si="24"/>
        <v>0.28470000000000001</v>
      </c>
      <c r="N166" s="35">
        <f t="shared" si="25"/>
        <v>0.28470000000000001</v>
      </c>
      <c r="O166" s="35">
        <f t="shared" si="26"/>
        <v>0.56940000000000002</v>
      </c>
      <c r="P166" s="35">
        <f t="shared" si="27"/>
        <v>0.43262269665822239</v>
      </c>
    </row>
    <row r="167" spans="7:16" x14ac:dyDescent="0.25">
      <c r="G167" s="16"/>
      <c r="H167" s="35">
        <v>1610</v>
      </c>
      <c r="I167" s="36">
        <f t="shared" si="21"/>
        <v>0.18378995433789955</v>
      </c>
      <c r="J167" s="35">
        <f t="shared" si="22"/>
        <v>1610</v>
      </c>
      <c r="K167" s="36">
        <f t="shared" si="23"/>
        <v>0.18378995433789955</v>
      </c>
      <c r="L167" s="35">
        <f t="shared" si="20"/>
        <v>0.4314431146695521</v>
      </c>
      <c r="M167" s="35">
        <f t="shared" si="24"/>
        <v>0.28470000000000001</v>
      </c>
      <c r="N167" s="35">
        <f t="shared" si="25"/>
        <v>0.28470000000000001</v>
      </c>
      <c r="O167" s="35">
        <f t="shared" si="26"/>
        <v>0.56940000000000002</v>
      </c>
      <c r="P167" s="35">
        <f t="shared" si="27"/>
        <v>0.4314431146695521</v>
      </c>
    </row>
    <row r="168" spans="7:16" x14ac:dyDescent="0.25">
      <c r="G168" s="16"/>
      <c r="H168" s="35">
        <v>1620</v>
      </c>
      <c r="I168" s="36">
        <f t="shared" si="21"/>
        <v>0.18493150684931506</v>
      </c>
      <c r="J168" s="35">
        <f t="shared" si="22"/>
        <v>1620</v>
      </c>
      <c r="K168" s="36">
        <f t="shared" si="23"/>
        <v>0.18493150684931506</v>
      </c>
      <c r="L168" s="35">
        <f t="shared" si="20"/>
        <v>0.43026840702137181</v>
      </c>
      <c r="M168" s="35">
        <f t="shared" si="24"/>
        <v>0.28470000000000001</v>
      </c>
      <c r="N168" s="35">
        <f t="shared" si="25"/>
        <v>0.28470000000000001</v>
      </c>
      <c r="O168" s="35">
        <f t="shared" si="26"/>
        <v>0.56940000000000002</v>
      </c>
      <c r="P168" s="35">
        <f t="shared" si="27"/>
        <v>0.43026840702137181</v>
      </c>
    </row>
    <row r="169" spans="7:16" x14ac:dyDescent="0.25">
      <c r="G169" s="16"/>
      <c r="H169" s="35">
        <v>1630</v>
      </c>
      <c r="I169" s="36">
        <f t="shared" si="21"/>
        <v>0.1860730593607306</v>
      </c>
      <c r="J169" s="35">
        <f t="shared" si="22"/>
        <v>1630</v>
      </c>
      <c r="K169" s="36">
        <f t="shared" si="23"/>
        <v>0.1860730593607306</v>
      </c>
      <c r="L169" s="35">
        <f t="shared" si="20"/>
        <v>0.42909852366855228</v>
      </c>
      <c r="M169" s="35">
        <f t="shared" si="24"/>
        <v>0.28470000000000001</v>
      </c>
      <c r="N169" s="35">
        <f t="shared" si="25"/>
        <v>0.28470000000000001</v>
      </c>
      <c r="O169" s="35">
        <f t="shared" si="26"/>
        <v>0.56940000000000002</v>
      </c>
      <c r="P169" s="35">
        <f t="shared" si="27"/>
        <v>0.42909852366855228</v>
      </c>
    </row>
    <row r="170" spans="7:16" x14ac:dyDescent="0.25">
      <c r="G170" s="16"/>
      <c r="H170" s="35">
        <v>1640</v>
      </c>
      <c r="I170" s="36">
        <f t="shared" si="21"/>
        <v>0.18721461187214611</v>
      </c>
      <c r="J170" s="35">
        <f t="shared" si="22"/>
        <v>1640</v>
      </c>
      <c r="K170" s="36">
        <f t="shared" si="23"/>
        <v>0.18721461187214611</v>
      </c>
      <c r="L170" s="35">
        <f t="shared" si="20"/>
        <v>0.42793341538304064</v>
      </c>
      <c r="M170" s="35">
        <f t="shared" si="24"/>
        <v>0.28470000000000001</v>
      </c>
      <c r="N170" s="35">
        <f t="shared" si="25"/>
        <v>0.28470000000000001</v>
      </c>
      <c r="O170" s="35">
        <f t="shared" si="26"/>
        <v>0.56940000000000002</v>
      </c>
      <c r="P170" s="35">
        <f t="shared" si="27"/>
        <v>0.42793341538304064</v>
      </c>
    </row>
    <row r="171" spans="7:16" x14ac:dyDescent="0.25">
      <c r="G171" s="16"/>
      <c r="H171" s="35">
        <v>1650</v>
      </c>
      <c r="I171" s="36">
        <f t="shared" si="21"/>
        <v>0.18835616438356165</v>
      </c>
      <c r="J171" s="35">
        <f t="shared" si="22"/>
        <v>1650</v>
      </c>
      <c r="K171" s="36">
        <f t="shared" si="23"/>
        <v>0.18835616438356165</v>
      </c>
      <c r="L171" s="35">
        <f t="shared" si="20"/>
        <v>0.42677303373562792</v>
      </c>
      <c r="M171" s="35">
        <f t="shared" si="24"/>
        <v>0.28470000000000001</v>
      </c>
      <c r="N171" s="35">
        <f t="shared" si="25"/>
        <v>0.28470000000000001</v>
      </c>
      <c r="O171" s="35">
        <f t="shared" si="26"/>
        <v>0.56940000000000002</v>
      </c>
      <c r="P171" s="35">
        <f t="shared" si="27"/>
        <v>0.42677303373562792</v>
      </c>
    </row>
    <row r="172" spans="7:16" x14ac:dyDescent="0.25">
      <c r="G172" s="16"/>
      <c r="H172" s="35">
        <v>1660</v>
      </c>
      <c r="I172" s="36">
        <f t="shared" si="21"/>
        <v>0.18949771689497716</v>
      </c>
      <c r="J172" s="35">
        <f t="shared" si="22"/>
        <v>1660</v>
      </c>
      <c r="K172" s="36">
        <f t="shared" si="23"/>
        <v>0.18949771689497716</v>
      </c>
      <c r="L172" s="35">
        <f t="shared" si="20"/>
        <v>0.42561733107823374</v>
      </c>
      <c r="M172" s="35">
        <f t="shared" si="24"/>
        <v>0.28470000000000001</v>
      </c>
      <c r="N172" s="35">
        <f t="shared" si="25"/>
        <v>0.28470000000000001</v>
      </c>
      <c r="O172" s="35">
        <f t="shared" si="26"/>
        <v>0.56940000000000002</v>
      </c>
      <c r="P172" s="35">
        <f t="shared" si="27"/>
        <v>0.42561733107823374</v>
      </c>
    </row>
    <row r="173" spans="7:16" x14ac:dyDescent="0.25">
      <c r="G173" s="16"/>
      <c r="H173" s="35">
        <v>1670</v>
      </c>
      <c r="I173" s="36">
        <f t="shared" si="21"/>
        <v>0.1906392694063927</v>
      </c>
      <c r="J173" s="35">
        <f t="shared" si="22"/>
        <v>1670</v>
      </c>
      <c r="K173" s="36">
        <f t="shared" si="23"/>
        <v>0.1906392694063927</v>
      </c>
      <c r="L173" s="35">
        <f t="shared" si="20"/>
        <v>0.4244662605266859</v>
      </c>
      <c r="M173" s="35">
        <f t="shared" si="24"/>
        <v>0.28470000000000001</v>
      </c>
      <c r="N173" s="35">
        <f t="shared" si="25"/>
        <v>0.28470000000000001</v>
      </c>
      <c r="O173" s="35">
        <f t="shared" si="26"/>
        <v>0.56940000000000002</v>
      </c>
      <c r="P173" s="35">
        <f t="shared" si="27"/>
        <v>0.4244662605266859</v>
      </c>
    </row>
    <row r="174" spans="7:16" x14ac:dyDescent="0.25">
      <c r="G174" s="16"/>
      <c r="H174" s="35">
        <v>1680</v>
      </c>
      <c r="I174" s="36">
        <f t="shared" si="21"/>
        <v>0.19178082191780821</v>
      </c>
      <c r="J174" s="35">
        <f t="shared" si="22"/>
        <v>1680</v>
      </c>
      <c r="K174" s="36">
        <f t="shared" si="23"/>
        <v>0.19178082191780821</v>
      </c>
      <c r="L174" s="35">
        <f t="shared" si="20"/>
        <v>0.42331977594398129</v>
      </c>
      <c r="M174" s="35">
        <f t="shared" si="24"/>
        <v>0.28470000000000001</v>
      </c>
      <c r="N174" s="35">
        <f t="shared" si="25"/>
        <v>0.28470000000000001</v>
      </c>
      <c r="O174" s="35">
        <f t="shared" si="26"/>
        <v>0.56940000000000002</v>
      </c>
      <c r="P174" s="35">
        <f t="shared" si="27"/>
        <v>0.42331977594398129</v>
      </c>
    </row>
    <row r="175" spans="7:16" x14ac:dyDescent="0.25">
      <c r="G175" s="16"/>
      <c r="H175" s="35">
        <v>1690</v>
      </c>
      <c r="I175" s="36">
        <f t="shared" si="21"/>
        <v>0.19292237442922375</v>
      </c>
      <c r="J175" s="35">
        <f t="shared" si="22"/>
        <v>1690</v>
      </c>
      <c r="K175" s="36">
        <f t="shared" si="23"/>
        <v>0.19292237442922375</v>
      </c>
      <c r="L175" s="35">
        <f t="shared" si="20"/>
        <v>0.42217783192401059</v>
      </c>
      <c r="M175" s="35">
        <f t="shared" si="24"/>
        <v>0.28470000000000001</v>
      </c>
      <c r="N175" s="35">
        <f t="shared" si="25"/>
        <v>0.28470000000000001</v>
      </c>
      <c r="O175" s="35">
        <f t="shared" si="26"/>
        <v>0.56940000000000002</v>
      </c>
      <c r="P175" s="35">
        <f t="shared" si="27"/>
        <v>0.42217783192401059</v>
      </c>
    </row>
    <row r="176" spans="7:16" x14ac:dyDescent="0.25">
      <c r="G176" s="16"/>
      <c r="H176" s="35">
        <v>1700</v>
      </c>
      <c r="I176" s="36">
        <f t="shared" si="21"/>
        <v>0.19406392694063926</v>
      </c>
      <c r="J176" s="35">
        <f t="shared" si="22"/>
        <v>1700</v>
      </c>
      <c r="K176" s="36">
        <f t="shared" si="23"/>
        <v>0.19406392694063926</v>
      </c>
      <c r="L176" s="35">
        <f t="shared" si="20"/>
        <v>0.42104038377573161</v>
      </c>
      <c r="M176" s="35">
        <f t="shared" si="24"/>
        <v>0.28470000000000001</v>
      </c>
      <c r="N176" s="35">
        <f t="shared" si="25"/>
        <v>0.28470000000000001</v>
      </c>
      <c r="O176" s="35">
        <f t="shared" si="26"/>
        <v>0.56940000000000002</v>
      </c>
      <c r="P176" s="35">
        <f t="shared" si="27"/>
        <v>0.42104038377573161</v>
      </c>
    </row>
    <row r="177" spans="7:16" x14ac:dyDescent="0.25">
      <c r="G177" s="16"/>
      <c r="H177" s="35">
        <v>1710</v>
      </c>
      <c r="I177" s="36">
        <f t="shared" si="21"/>
        <v>0.1952054794520548</v>
      </c>
      <c r="J177" s="35">
        <f t="shared" si="22"/>
        <v>1710</v>
      </c>
      <c r="K177" s="36">
        <f t="shared" si="23"/>
        <v>0.1952054794520548</v>
      </c>
      <c r="L177" s="35">
        <f t="shared" si="20"/>
        <v>0.41990738750777623</v>
      </c>
      <c r="M177" s="35">
        <f t="shared" si="24"/>
        <v>0.28470000000000001</v>
      </c>
      <c r="N177" s="35">
        <f t="shared" si="25"/>
        <v>0.28470000000000001</v>
      </c>
      <c r="O177" s="35">
        <f t="shared" si="26"/>
        <v>0.56940000000000002</v>
      </c>
      <c r="P177" s="35">
        <f t="shared" si="27"/>
        <v>0.41990738750777623</v>
      </c>
    </row>
    <row r="178" spans="7:16" x14ac:dyDescent="0.25">
      <c r="G178" s="16"/>
      <c r="H178" s="35">
        <v>1720</v>
      </c>
      <c r="I178" s="36">
        <f t="shared" si="21"/>
        <v>0.19634703196347031</v>
      </c>
      <c r="J178" s="35">
        <f t="shared" si="22"/>
        <v>1720</v>
      </c>
      <c r="K178" s="36">
        <f t="shared" si="23"/>
        <v>0.19634703196347031</v>
      </c>
      <c r="L178" s="35">
        <f t="shared" si="20"/>
        <v>0.41877879981347632</v>
      </c>
      <c r="M178" s="35">
        <f t="shared" si="24"/>
        <v>0.28470000000000001</v>
      </c>
      <c r="N178" s="35">
        <f t="shared" si="25"/>
        <v>0.28470000000000001</v>
      </c>
      <c r="O178" s="35">
        <f t="shared" si="26"/>
        <v>0.56940000000000002</v>
      </c>
      <c r="P178" s="35">
        <f t="shared" si="27"/>
        <v>0.41877879981347632</v>
      </c>
    </row>
    <row r="179" spans="7:16" x14ac:dyDescent="0.25">
      <c r="G179" s="16"/>
      <c r="H179" s="35">
        <v>1730</v>
      </c>
      <c r="I179" s="36">
        <f t="shared" si="21"/>
        <v>0.19748858447488585</v>
      </c>
      <c r="J179" s="35">
        <f t="shared" si="22"/>
        <v>1730</v>
      </c>
      <c r="K179" s="36">
        <f t="shared" si="23"/>
        <v>0.19748858447488585</v>
      </c>
      <c r="L179" s="35">
        <f t="shared" si="20"/>
        <v>0.41765457805629547</v>
      </c>
      <c r="M179" s="35">
        <f t="shared" si="24"/>
        <v>0.28470000000000001</v>
      </c>
      <c r="N179" s="35">
        <f t="shared" si="25"/>
        <v>0.28470000000000001</v>
      </c>
      <c r="O179" s="35">
        <f t="shared" si="26"/>
        <v>0.56940000000000002</v>
      </c>
      <c r="P179" s="35">
        <f t="shared" si="27"/>
        <v>0.41765457805629547</v>
      </c>
    </row>
    <row r="180" spans="7:16" x14ac:dyDescent="0.25">
      <c r="G180" s="16"/>
      <c r="H180" s="35">
        <v>1740</v>
      </c>
      <c r="I180" s="36">
        <f t="shared" si="21"/>
        <v>0.19863013698630136</v>
      </c>
      <c r="J180" s="35">
        <f t="shared" si="22"/>
        <v>1740</v>
      </c>
      <c r="K180" s="36">
        <f t="shared" si="23"/>
        <v>0.19863013698630136</v>
      </c>
      <c r="L180" s="35">
        <f t="shared" si="20"/>
        <v>0.41653468025565321</v>
      </c>
      <c r="M180" s="35">
        <f t="shared" si="24"/>
        <v>0.28470000000000001</v>
      </c>
      <c r="N180" s="35">
        <f t="shared" si="25"/>
        <v>0.28470000000000001</v>
      </c>
      <c r="O180" s="35">
        <f t="shared" si="26"/>
        <v>0.56940000000000002</v>
      </c>
      <c r="P180" s="35">
        <f t="shared" si="27"/>
        <v>0.41653468025565321</v>
      </c>
    </row>
    <row r="181" spans="7:16" x14ac:dyDescent="0.25">
      <c r="G181" s="16"/>
      <c r="H181" s="35">
        <v>1750</v>
      </c>
      <c r="I181" s="36">
        <f t="shared" si="21"/>
        <v>0.1997716894977169</v>
      </c>
      <c r="J181" s="35">
        <f t="shared" si="22"/>
        <v>1750</v>
      </c>
      <c r="K181" s="36">
        <f t="shared" si="23"/>
        <v>0.1997716894977169</v>
      </c>
      <c r="L181" s="35">
        <f t="shared" si="20"/>
        <v>0.41541906507312787</v>
      </c>
      <c r="M181" s="35">
        <f t="shared" si="24"/>
        <v>0.28470000000000001</v>
      </c>
      <c r="N181" s="35">
        <f t="shared" si="25"/>
        <v>0.28470000000000001</v>
      </c>
      <c r="O181" s="35">
        <f t="shared" si="26"/>
        <v>0.28470000000000001</v>
      </c>
      <c r="P181" s="35">
        <f t="shared" si="27"/>
        <v>0.41541906507312787</v>
      </c>
    </row>
    <row r="182" spans="7:16" x14ac:dyDescent="0.25">
      <c r="G182" s="16"/>
      <c r="H182" s="35">
        <v>1760</v>
      </c>
      <c r="I182" s="36">
        <f t="shared" si="21"/>
        <v>0.20091324200913241</v>
      </c>
      <c r="J182" s="35">
        <f t="shared" si="22"/>
        <v>1760</v>
      </c>
      <c r="K182" s="36">
        <f t="shared" si="23"/>
        <v>0.20091324200913241</v>
      </c>
      <c r="L182" s="35">
        <f t="shared" si="20"/>
        <v>0.4143076917990276</v>
      </c>
      <c r="M182" s="35">
        <f t="shared" si="24"/>
        <v>0.28470000000000001</v>
      </c>
      <c r="N182" s="35">
        <f t="shared" si="25"/>
        <v>0.28470000000000001</v>
      </c>
      <c r="O182" s="35">
        <f t="shared" si="26"/>
        <v>0.28470000000000001</v>
      </c>
      <c r="P182" s="35">
        <f t="shared" si="27"/>
        <v>0.4143076917990276</v>
      </c>
    </row>
    <row r="183" spans="7:16" x14ac:dyDescent="0.25">
      <c r="G183" s="16"/>
      <c r="H183" s="35">
        <v>1770</v>
      </c>
      <c r="I183" s="36">
        <f t="shared" si="21"/>
        <v>0.20205479452054795</v>
      </c>
      <c r="J183" s="35">
        <f t="shared" si="22"/>
        <v>1770</v>
      </c>
      <c r="K183" s="36">
        <f t="shared" si="23"/>
        <v>0.20205479452054795</v>
      </c>
      <c r="L183" s="35">
        <f t="shared" si="20"/>
        <v>0.41320052033931598</v>
      </c>
      <c r="M183" s="35">
        <f t="shared" si="24"/>
        <v>0.28470000000000001</v>
      </c>
      <c r="N183" s="35">
        <f t="shared" si="25"/>
        <v>0.28470000000000001</v>
      </c>
      <c r="O183" s="35">
        <f t="shared" si="26"/>
        <v>0.28470000000000001</v>
      </c>
      <c r="P183" s="35">
        <f t="shared" si="27"/>
        <v>0.41320052033931598</v>
      </c>
    </row>
    <row r="184" spans="7:16" x14ac:dyDescent="0.25">
      <c r="G184" s="16"/>
      <c r="H184" s="35">
        <v>1780</v>
      </c>
      <c r="I184" s="36">
        <f t="shared" si="21"/>
        <v>0.20319634703196346</v>
      </c>
      <c r="J184" s="35">
        <f t="shared" si="22"/>
        <v>1780</v>
      </c>
      <c r="K184" s="36">
        <f t="shared" si="23"/>
        <v>0.20319634703196346</v>
      </c>
      <c r="L184" s="35">
        <f t="shared" si="20"/>
        <v>0.41209751120288241</v>
      </c>
      <c r="M184" s="35">
        <f t="shared" si="24"/>
        <v>0.28470000000000001</v>
      </c>
      <c r="N184" s="35">
        <f t="shared" si="25"/>
        <v>0.28470000000000001</v>
      </c>
      <c r="O184" s="35">
        <f t="shared" si="26"/>
        <v>0.28470000000000001</v>
      </c>
      <c r="P184" s="35">
        <f t="shared" si="27"/>
        <v>0.41209751120288241</v>
      </c>
    </row>
    <row r="185" spans="7:16" x14ac:dyDescent="0.25">
      <c r="G185" s="16"/>
      <c r="H185" s="35">
        <v>1790</v>
      </c>
      <c r="I185" s="36">
        <f t="shared" si="21"/>
        <v>0.204337899543379</v>
      </c>
      <c r="J185" s="35">
        <f t="shared" si="22"/>
        <v>1790</v>
      </c>
      <c r="K185" s="36">
        <f t="shared" si="23"/>
        <v>0.204337899543379</v>
      </c>
      <c r="L185" s="35">
        <f t="shared" si="20"/>
        <v>0.41099862548914534</v>
      </c>
      <c r="M185" s="35">
        <f t="shared" si="24"/>
        <v>0.28470000000000001</v>
      </c>
      <c r="N185" s="35">
        <f t="shared" si="25"/>
        <v>0.28470000000000001</v>
      </c>
      <c r="O185" s="35">
        <f t="shared" si="26"/>
        <v>0.28470000000000001</v>
      </c>
      <c r="P185" s="35">
        <f t="shared" si="27"/>
        <v>0.41099862548914534</v>
      </c>
    </row>
    <row r="186" spans="7:16" x14ac:dyDescent="0.25">
      <c r="G186" s="16"/>
      <c r="H186" s="35">
        <v>1800</v>
      </c>
      <c r="I186" s="36">
        <f t="shared" si="21"/>
        <v>0.20547945205479451</v>
      </c>
      <c r="J186" s="35">
        <f t="shared" si="22"/>
        <v>1800</v>
      </c>
      <c r="K186" s="36">
        <f t="shared" si="23"/>
        <v>0.20547945205479451</v>
      </c>
      <c r="L186" s="35">
        <f t="shared" si="20"/>
        <v>0.40990382487597765</v>
      </c>
      <c r="M186" s="35">
        <f t="shared" si="24"/>
        <v>0.28470000000000001</v>
      </c>
      <c r="N186" s="35">
        <f t="shared" si="25"/>
        <v>0.28470000000000001</v>
      </c>
      <c r="O186" s="35">
        <f t="shared" si="26"/>
        <v>0.28470000000000001</v>
      </c>
      <c r="P186" s="35">
        <f t="shared" si="27"/>
        <v>0.40990382487597765</v>
      </c>
    </row>
    <row r="187" spans="7:16" x14ac:dyDescent="0.25">
      <c r="G187" s="16"/>
      <c r="H187" s="35">
        <v>1810</v>
      </c>
      <c r="I187" s="36">
        <f t="shared" si="21"/>
        <v>0.20662100456621005</v>
      </c>
      <c r="J187" s="35">
        <f t="shared" si="22"/>
        <v>1810</v>
      </c>
      <c r="K187" s="36">
        <f t="shared" si="23"/>
        <v>0.20662100456621005</v>
      </c>
      <c r="L187" s="35">
        <f t="shared" si="20"/>
        <v>0.40881307160794544</v>
      </c>
      <c r="M187" s="35">
        <f t="shared" si="24"/>
        <v>0.28470000000000001</v>
      </c>
      <c r="N187" s="35">
        <f t="shared" si="25"/>
        <v>0.28470000000000001</v>
      </c>
      <c r="O187" s="35">
        <f t="shared" si="26"/>
        <v>0.28470000000000001</v>
      </c>
      <c r="P187" s="35">
        <f t="shared" si="27"/>
        <v>0.40881307160794544</v>
      </c>
    </row>
    <row r="188" spans="7:16" x14ac:dyDescent="0.25">
      <c r="G188" s="16"/>
      <c r="H188" s="35">
        <v>1820</v>
      </c>
      <c r="I188" s="36">
        <f t="shared" si="21"/>
        <v>0.20776255707762556</v>
      </c>
      <c r="J188" s="35">
        <f t="shared" si="22"/>
        <v>1820</v>
      </c>
      <c r="K188" s="36">
        <f t="shared" si="23"/>
        <v>0.20776255707762556</v>
      </c>
      <c r="L188" s="35">
        <f t="shared" si="20"/>
        <v>0.40772632848484847</v>
      </c>
      <c r="M188" s="35">
        <f t="shared" si="24"/>
        <v>0.28470000000000001</v>
      </c>
      <c r="N188" s="35">
        <f t="shared" si="25"/>
        <v>0.28470000000000001</v>
      </c>
      <c r="O188" s="35">
        <f t="shared" si="26"/>
        <v>0.28470000000000001</v>
      </c>
      <c r="P188" s="35">
        <f t="shared" si="27"/>
        <v>0.40772632848484847</v>
      </c>
    </row>
    <row r="189" spans="7:16" x14ac:dyDescent="0.25">
      <c r="G189" s="16"/>
      <c r="H189" s="35">
        <v>1830</v>
      </c>
      <c r="I189" s="36">
        <f t="shared" si="21"/>
        <v>0.2089041095890411</v>
      </c>
      <c r="J189" s="35">
        <f t="shared" si="22"/>
        <v>1830</v>
      </c>
      <c r="K189" s="36">
        <f t="shared" si="23"/>
        <v>0.2089041095890411</v>
      </c>
      <c r="L189" s="35">
        <f t="shared" si="20"/>
        <v>0.40664355885055459</v>
      </c>
      <c r="M189" s="35">
        <f t="shared" si="24"/>
        <v>0.28470000000000001</v>
      </c>
      <c r="N189" s="35">
        <f t="shared" si="25"/>
        <v>0.28470000000000001</v>
      </c>
      <c r="O189" s="35">
        <f t="shared" si="26"/>
        <v>0.28470000000000001</v>
      </c>
      <c r="P189" s="35">
        <f t="shared" si="27"/>
        <v>0.40664355885055459</v>
      </c>
    </row>
    <row r="190" spans="7:16" x14ac:dyDescent="0.25">
      <c r="G190" s="16"/>
      <c r="H190" s="35">
        <v>1840</v>
      </c>
      <c r="I190" s="36">
        <f t="shared" si="21"/>
        <v>0.21004566210045661</v>
      </c>
      <c r="J190" s="35">
        <f t="shared" si="22"/>
        <v>1840</v>
      </c>
      <c r="K190" s="36">
        <f t="shared" si="23"/>
        <v>0.21004566210045661</v>
      </c>
      <c r="L190" s="35">
        <f t="shared" si="20"/>
        <v>0.40556472658211884</v>
      </c>
      <c r="M190" s="35">
        <f t="shared" si="24"/>
        <v>0.28470000000000001</v>
      </c>
      <c r="N190" s="35">
        <f t="shared" si="25"/>
        <v>0.28470000000000001</v>
      </c>
      <c r="O190" s="35">
        <f t="shared" si="26"/>
        <v>0.28470000000000001</v>
      </c>
      <c r="P190" s="35">
        <f t="shared" si="27"/>
        <v>0.40556472658211884</v>
      </c>
    </row>
    <row r="191" spans="7:16" x14ac:dyDescent="0.25">
      <c r="G191" s="16"/>
      <c r="H191" s="35">
        <v>1850</v>
      </c>
      <c r="I191" s="36">
        <f t="shared" si="21"/>
        <v>0.21118721461187215</v>
      </c>
      <c r="J191" s="35">
        <f t="shared" si="22"/>
        <v>1850</v>
      </c>
      <c r="K191" s="36">
        <f t="shared" si="23"/>
        <v>0.21118721461187215</v>
      </c>
      <c r="L191" s="35">
        <f t="shared" si="20"/>
        <v>0.40448979607917601</v>
      </c>
      <c r="M191" s="35">
        <f t="shared" si="24"/>
        <v>0.28470000000000001</v>
      </c>
      <c r="N191" s="35">
        <f t="shared" si="25"/>
        <v>0.28470000000000001</v>
      </c>
      <c r="O191" s="35">
        <f t="shared" si="26"/>
        <v>0.28470000000000001</v>
      </c>
      <c r="P191" s="35">
        <f t="shared" si="27"/>
        <v>0.40448979607917601</v>
      </c>
    </row>
    <row r="192" spans="7:16" x14ac:dyDescent="0.25">
      <c r="G192" s="16"/>
      <c r="H192" s="35">
        <v>1860</v>
      </c>
      <c r="I192" s="36">
        <f t="shared" si="21"/>
        <v>0.21232876712328766</v>
      </c>
      <c r="J192" s="35">
        <f t="shared" si="22"/>
        <v>1860</v>
      </c>
      <c r="K192" s="36">
        <f t="shared" si="23"/>
        <v>0.21232876712328766</v>
      </c>
      <c r="L192" s="35">
        <f t="shared" si="20"/>
        <v>0.40341873225360314</v>
      </c>
      <c r="M192" s="35">
        <f t="shared" si="24"/>
        <v>0.28470000000000001</v>
      </c>
      <c r="N192" s="35">
        <f t="shared" si="25"/>
        <v>0.28470000000000001</v>
      </c>
      <c r="O192" s="35">
        <f t="shared" si="26"/>
        <v>0.28470000000000001</v>
      </c>
      <c r="P192" s="35">
        <f t="shared" si="27"/>
        <v>0.40341873225360314</v>
      </c>
    </row>
    <row r="193" spans="7:16" x14ac:dyDescent="0.25">
      <c r="G193" s="16"/>
      <c r="H193" s="35">
        <v>1870</v>
      </c>
      <c r="I193" s="36">
        <f t="shared" si="21"/>
        <v>0.2134703196347032</v>
      </c>
      <c r="J193" s="35">
        <f t="shared" si="22"/>
        <v>1870</v>
      </c>
      <c r="K193" s="36">
        <f t="shared" si="23"/>
        <v>0.2134703196347032</v>
      </c>
      <c r="L193" s="35">
        <f t="shared" si="20"/>
        <v>0.40235150051943824</v>
      </c>
      <c r="M193" s="35">
        <f t="shared" si="24"/>
        <v>0.28470000000000001</v>
      </c>
      <c r="N193" s="35">
        <f t="shared" si="25"/>
        <v>0.28470000000000001</v>
      </c>
      <c r="O193" s="35">
        <f t="shared" si="26"/>
        <v>0.28470000000000001</v>
      </c>
      <c r="P193" s="35">
        <f t="shared" si="27"/>
        <v>0.40235150051943824</v>
      </c>
    </row>
    <row r="194" spans="7:16" x14ac:dyDescent="0.25">
      <c r="G194" s="16"/>
      <c r="H194" s="35">
        <v>1880</v>
      </c>
      <c r="I194" s="36">
        <f t="shared" si="21"/>
        <v>0.21461187214611871</v>
      </c>
      <c r="J194" s="35">
        <f t="shared" si="22"/>
        <v>1880</v>
      </c>
      <c r="K194" s="36">
        <f t="shared" si="23"/>
        <v>0.21461187214611871</v>
      </c>
      <c r="L194" s="35">
        <f t="shared" si="20"/>
        <v>0.40128806678305251</v>
      </c>
      <c r="M194" s="35">
        <f t="shared" si="24"/>
        <v>0.28470000000000001</v>
      </c>
      <c r="N194" s="35">
        <f t="shared" si="25"/>
        <v>0.28470000000000001</v>
      </c>
      <c r="O194" s="35">
        <f t="shared" si="26"/>
        <v>0.28470000000000001</v>
      </c>
      <c r="P194" s="35">
        <f t="shared" si="27"/>
        <v>0.40128806678305251</v>
      </c>
    </row>
    <row r="195" spans="7:16" x14ac:dyDescent="0.25">
      <c r="G195" s="16"/>
      <c r="H195" s="35">
        <v>1890</v>
      </c>
      <c r="I195" s="36">
        <f t="shared" si="21"/>
        <v>0.21575342465753425</v>
      </c>
      <c r="J195" s="35">
        <f t="shared" si="22"/>
        <v>1890</v>
      </c>
      <c r="K195" s="36">
        <f t="shared" si="23"/>
        <v>0.21575342465753425</v>
      </c>
      <c r="L195" s="35">
        <f t="shared" si="20"/>
        <v>0.40022839743356398</v>
      </c>
      <c r="M195" s="35">
        <f t="shared" si="24"/>
        <v>0.28470000000000001</v>
      </c>
      <c r="N195" s="35">
        <f t="shared" si="25"/>
        <v>0.28470000000000001</v>
      </c>
      <c r="O195" s="35">
        <f t="shared" si="26"/>
        <v>0.28470000000000001</v>
      </c>
      <c r="P195" s="35">
        <f t="shared" si="27"/>
        <v>0.40022839743356398</v>
      </c>
    </row>
    <row r="196" spans="7:16" x14ac:dyDescent="0.25">
      <c r="G196" s="16"/>
      <c r="H196" s="35">
        <v>1900</v>
      </c>
      <c r="I196" s="36">
        <f t="shared" si="21"/>
        <v>0.21689497716894976</v>
      </c>
      <c r="J196" s="35">
        <f t="shared" si="22"/>
        <v>1900</v>
      </c>
      <c r="K196" s="36">
        <f t="shared" si="23"/>
        <v>0.21689497716894976</v>
      </c>
      <c r="L196" s="35">
        <f t="shared" si="20"/>
        <v>0.39917245933348899</v>
      </c>
      <c r="M196" s="35">
        <f t="shared" si="24"/>
        <v>0.28470000000000001</v>
      </c>
      <c r="N196" s="35">
        <f t="shared" si="25"/>
        <v>0.28470000000000001</v>
      </c>
      <c r="O196" s="35">
        <f t="shared" si="26"/>
        <v>0.28470000000000001</v>
      </c>
      <c r="P196" s="35">
        <f t="shared" si="27"/>
        <v>0.39917245933348899</v>
      </c>
    </row>
    <row r="197" spans="7:16" x14ac:dyDescent="0.25">
      <c r="G197" s="16"/>
      <c r="H197" s="35">
        <v>1910</v>
      </c>
      <c r="I197" s="36">
        <f t="shared" si="21"/>
        <v>0.2180365296803653</v>
      </c>
      <c r="J197" s="35">
        <f t="shared" si="22"/>
        <v>1910</v>
      </c>
      <c r="K197" s="36">
        <f t="shared" si="23"/>
        <v>0.2180365296803653</v>
      </c>
      <c r="L197" s="35">
        <f t="shared" ref="L197:L260" si="28">1-$E$13*K197^$E$14</f>
        <v>0.39812021980962198</v>
      </c>
      <c r="M197" s="35">
        <f t="shared" si="24"/>
        <v>0.28470000000000001</v>
      </c>
      <c r="N197" s="35">
        <f t="shared" si="25"/>
        <v>0.28470000000000001</v>
      </c>
      <c r="O197" s="35">
        <f t="shared" si="26"/>
        <v>0.28470000000000001</v>
      </c>
      <c r="P197" s="35">
        <f t="shared" si="27"/>
        <v>0.39812021980962198</v>
      </c>
    </row>
    <row r="198" spans="7:16" x14ac:dyDescent="0.25">
      <c r="G198" s="16"/>
      <c r="H198" s="35">
        <v>1920</v>
      </c>
      <c r="I198" s="36">
        <f t="shared" ref="I198:I261" si="29">H198/$B$15</f>
        <v>0.21917808219178081</v>
      </c>
      <c r="J198" s="35">
        <f t="shared" ref="J198:J261" si="30">IF(H198&lt;$B$15,H198,$B$15)</f>
        <v>1920</v>
      </c>
      <c r="K198" s="36">
        <f t="shared" ref="K198:K261" si="31">J198/$B$15</f>
        <v>0.21917808219178081</v>
      </c>
      <c r="L198" s="35">
        <f t="shared" si="28"/>
        <v>0.3970716466441383</v>
      </c>
      <c r="M198" s="35">
        <f t="shared" ref="M198:M261" si="32">IF(J198&lt;=$B$92,$B$68,0)</f>
        <v>0.28470000000000001</v>
      </c>
      <c r="N198" s="35">
        <f t="shared" ref="N198:N261" si="33">IF(L198&gt;$B$68,$B$68,L198)</f>
        <v>0.28470000000000001</v>
      </c>
      <c r="O198" s="35">
        <f t="shared" si="26"/>
        <v>0.28470000000000001</v>
      </c>
      <c r="P198" s="35">
        <f t="shared" si="27"/>
        <v>0.3970716466441383</v>
      </c>
    </row>
    <row r="199" spans="7:16" x14ac:dyDescent="0.25">
      <c r="G199" s="16"/>
      <c r="H199" s="35">
        <v>1930</v>
      </c>
      <c r="I199" s="36">
        <f t="shared" si="29"/>
        <v>0.22031963470319635</v>
      </c>
      <c r="J199" s="35">
        <f t="shared" si="30"/>
        <v>1930</v>
      </c>
      <c r="K199" s="36">
        <f t="shared" si="31"/>
        <v>0.22031963470319635</v>
      </c>
      <c r="L199" s="35">
        <f t="shared" si="28"/>
        <v>0.39602670806591256</v>
      </c>
      <c r="M199" s="35">
        <f t="shared" si="32"/>
        <v>0.28470000000000001</v>
      </c>
      <c r="N199" s="35">
        <f t="shared" si="33"/>
        <v>0.28470000000000001</v>
      </c>
      <c r="O199" s="35">
        <f t="shared" ref="O199:O262" si="34">IF(J199&lt;=$C$137,$D$121,M199)</f>
        <v>0.28470000000000001</v>
      </c>
      <c r="P199" s="35">
        <f t="shared" ref="P199:P262" si="35">IF(L199&gt;$D$121,$D$121,L199)</f>
        <v>0.39602670806591256</v>
      </c>
    </row>
    <row r="200" spans="7:16" x14ac:dyDescent="0.25">
      <c r="G200" s="16"/>
      <c r="H200" s="35">
        <v>1940</v>
      </c>
      <c r="I200" s="36">
        <f t="shared" si="29"/>
        <v>0.22146118721461186</v>
      </c>
      <c r="J200" s="35">
        <f t="shared" si="30"/>
        <v>1940</v>
      </c>
      <c r="K200" s="36">
        <f t="shared" si="31"/>
        <v>0.22146118721461186</v>
      </c>
      <c r="L200" s="35">
        <f t="shared" si="28"/>
        <v>0.39498537274204637</v>
      </c>
      <c r="M200" s="35">
        <f t="shared" si="32"/>
        <v>0.28470000000000001</v>
      </c>
      <c r="N200" s="35">
        <f t="shared" si="33"/>
        <v>0.28470000000000001</v>
      </c>
      <c r="O200" s="35">
        <f t="shared" si="34"/>
        <v>0.28470000000000001</v>
      </c>
      <c r="P200" s="35">
        <f t="shared" si="35"/>
        <v>0.39498537274204637</v>
      </c>
    </row>
    <row r="201" spans="7:16" x14ac:dyDescent="0.25">
      <c r="G201" s="16"/>
      <c r="H201" s="35">
        <v>1950</v>
      </c>
      <c r="I201" s="36">
        <f t="shared" si="29"/>
        <v>0.2226027397260274</v>
      </c>
      <c r="J201" s="35">
        <f t="shared" si="30"/>
        <v>1950</v>
      </c>
      <c r="K201" s="36">
        <f t="shared" si="31"/>
        <v>0.2226027397260274</v>
      </c>
      <c r="L201" s="35">
        <f t="shared" si="28"/>
        <v>0.39394760976960042</v>
      </c>
      <c r="M201" s="35">
        <f t="shared" si="32"/>
        <v>0.28470000000000001</v>
      </c>
      <c r="N201" s="35">
        <f t="shared" si="33"/>
        <v>0.28470000000000001</v>
      </c>
      <c r="O201" s="35">
        <f t="shared" si="34"/>
        <v>0.28470000000000001</v>
      </c>
      <c r="P201" s="35">
        <f t="shared" si="35"/>
        <v>0.39394760976960042</v>
      </c>
    </row>
    <row r="202" spans="7:16" x14ac:dyDescent="0.25">
      <c r="G202" s="16"/>
      <c r="H202" s="35">
        <v>1960</v>
      </c>
      <c r="I202" s="36">
        <f t="shared" si="29"/>
        <v>0.22374429223744291</v>
      </c>
      <c r="J202" s="35">
        <f t="shared" si="30"/>
        <v>1960</v>
      </c>
      <c r="K202" s="36">
        <f t="shared" si="31"/>
        <v>0.22374429223744291</v>
      </c>
      <c r="L202" s="35">
        <f t="shared" si="28"/>
        <v>0.39291338866752257</v>
      </c>
      <c r="M202" s="35">
        <f t="shared" si="32"/>
        <v>0.28470000000000001</v>
      </c>
      <c r="N202" s="35">
        <f t="shared" si="33"/>
        <v>0.28470000000000001</v>
      </c>
      <c r="O202" s="35">
        <f t="shared" si="34"/>
        <v>0.28470000000000001</v>
      </c>
      <c r="P202" s="35">
        <f t="shared" si="35"/>
        <v>0.39291338866752257</v>
      </c>
    </row>
    <row r="203" spans="7:16" x14ac:dyDescent="0.25">
      <c r="G203" s="16"/>
      <c r="H203" s="35">
        <v>1970</v>
      </c>
      <c r="I203" s="36">
        <f t="shared" si="29"/>
        <v>0.22488584474885845</v>
      </c>
      <c r="J203" s="35">
        <f t="shared" si="30"/>
        <v>1970</v>
      </c>
      <c r="K203" s="36">
        <f t="shared" si="31"/>
        <v>0.22488584474885845</v>
      </c>
      <c r="L203" s="35">
        <f t="shared" si="28"/>
        <v>0.39188267936876953</v>
      </c>
      <c r="M203" s="35">
        <f t="shared" si="32"/>
        <v>0.28470000000000001</v>
      </c>
      <c r="N203" s="35">
        <f t="shared" si="33"/>
        <v>0.28470000000000001</v>
      </c>
      <c r="O203" s="35">
        <f t="shared" si="34"/>
        <v>0.28470000000000001</v>
      </c>
      <c r="P203" s="35">
        <f t="shared" si="35"/>
        <v>0.39188267936876953</v>
      </c>
    </row>
    <row r="204" spans="7:16" x14ac:dyDescent="0.25">
      <c r="G204" s="16"/>
      <c r="H204" s="35">
        <v>1980</v>
      </c>
      <c r="I204" s="36">
        <f t="shared" si="29"/>
        <v>0.22602739726027396</v>
      </c>
      <c r="J204" s="35">
        <f t="shared" si="30"/>
        <v>1980</v>
      </c>
      <c r="K204" s="36">
        <f t="shared" si="31"/>
        <v>0.22602739726027396</v>
      </c>
      <c r="L204" s="35">
        <f t="shared" si="28"/>
        <v>0.39085545221261364</v>
      </c>
      <c r="M204" s="35">
        <f t="shared" si="32"/>
        <v>0.28470000000000001</v>
      </c>
      <c r="N204" s="35">
        <f t="shared" si="33"/>
        <v>0.28470000000000001</v>
      </c>
      <c r="O204" s="35">
        <f t="shared" si="34"/>
        <v>0.28470000000000001</v>
      </c>
      <c r="P204" s="35">
        <f t="shared" si="35"/>
        <v>0.39085545221261364</v>
      </c>
    </row>
    <row r="205" spans="7:16" x14ac:dyDescent="0.25">
      <c r="G205" s="16"/>
      <c r="H205" s="35">
        <v>1990</v>
      </c>
      <c r="I205" s="36">
        <f t="shared" si="29"/>
        <v>0.2271689497716895</v>
      </c>
      <c r="J205" s="35">
        <f t="shared" si="30"/>
        <v>1990</v>
      </c>
      <c r="K205" s="36">
        <f t="shared" si="31"/>
        <v>0.2271689497716895</v>
      </c>
      <c r="L205" s="35">
        <f t="shared" si="28"/>
        <v>0.38983167793713092</v>
      </c>
      <c r="M205" s="35">
        <f t="shared" si="32"/>
        <v>0.28470000000000001</v>
      </c>
      <c r="N205" s="35">
        <f t="shared" si="33"/>
        <v>0.28470000000000001</v>
      </c>
      <c r="O205" s="35">
        <f t="shared" si="34"/>
        <v>0.28470000000000001</v>
      </c>
      <c r="P205" s="35">
        <f t="shared" si="35"/>
        <v>0.38983167793713092</v>
      </c>
    </row>
    <row r="206" spans="7:16" x14ac:dyDescent="0.25">
      <c r="G206" s="16"/>
      <c r="H206" s="35">
        <v>2000</v>
      </c>
      <c r="I206" s="36">
        <f t="shared" si="29"/>
        <v>0.22831050228310501</v>
      </c>
      <c r="J206" s="35">
        <f t="shared" si="30"/>
        <v>2000</v>
      </c>
      <c r="K206" s="36">
        <f t="shared" si="31"/>
        <v>0.22831050228310501</v>
      </c>
      <c r="L206" s="35">
        <f t="shared" si="28"/>
        <v>0.38881132767186566</v>
      </c>
      <c r="M206" s="35">
        <f t="shared" si="32"/>
        <v>0.28470000000000001</v>
      </c>
      <c r="N206" s="35">
        <f t="shared" si="33"/>
        <v>0.28470000000000001</v>
      </c>
      <c r="O206" s="35">
        <f t="shared" si="34"/>
        <v>0.28470000000000001</v>
      </c>
      <c r="P206" s="35">
        <f t="shared" si="35"/>
        <v>0.38881132767186566</v>
      </c>
    </row>
    <row r="207" spans="7:16" x14ac:dyDescent="0.25">
      <c r="G207" s="16"/>
      <c r="H207" s="35">
        <v>2010</v>
      </c>
      <c r="I207" s="36">
        <f t="shared" si="29"/>
        <v>0.22945205479452055</v>
      </c>
      <c r="J207" s="35">
        <f t="shared" si="30"/>
        <v>2010</v>
      </c>
      <c r="K207" s="36">
        <f t="shared" si="31"/>
        <v>0.22945205479452055</v>
      </c>
      <c r="L207" s="35">
        <f t="shared" si="28"/>
        <v>0.38779437293066454</v>
      </c>
      <c r="M207" s="35">
        <f t="shared" si="32"/>
        <v>0.28470000000000001</v>
      </c>
      <c r="N207" s="35">
        <f t="shared" si="33"/>
        <v>0.28470000000000001</v>
      </c>
      <c r="O207" s="35">
        <f t="shared" si="34"/>
        <v>0.28470000000000001</v>
      </c>
      <c r="P207" s="35">
        <f t="shared" si="35"/>
        <v>0.38779437293066454</v>
      </c>
    </row>
    <row r="208" spans="7:16" x14ac:dyDescent="0.25">
      <c r="G208" s="16"/>
      <c r="H208" s="35">
        <v>2020</v>
      </c>
      <c r="I208" s="36">
        <f t="shared" si="29"/>
        <v>0.23059360730593606</v>
      </c>
      <c r="J208" s="35">
        <f t="shared" si="30"/>
        <v>2020</v>
      </c>
      <c r="K208" s="36">
        <f t="shared" si="31"/>
        <v>0.23059360730593606</v>
      </c>
      <c r="L208" s="35">
        <f t="shared" si="28"/>
        <v>0.38678078560467855</v>
      </c>
      <c r="M208" s="35">
        <f t="shared" si="32"/>
        <v>0.28470000000000001</v>
      </c>
      <c r="N208" s="35">
        <f t="shared" si="33"/>
        <v>0.28470000000000001</v>
      </c>
      <c r="O208" s="35">
        <f t="shared" si="34"/>
        <v>0.28470000000000001</v>
      </c>
      <c r="P208" s="35">
        <f t="shared" si="35"/>
        <v>0.38678078560467855</v>
      </c>
    </row>
    <row r="209" spans="7:16" x14ac:dyDescent="0.25">
      <c r="G209" s="16"/>
      <c r="H209" s="35">
        <v>2030</v>
      </c>
      <c r="I209" s="36">
        <f t="shared" si="29"/>
        <v>0.2317351598173516</v>
      </c>
      <c r="J209" s="35">
        <f t="shared" si="30"/>
        <v>2030</v>
      </c>
      <c r="K209" s="36">
        <f t="shared" si="31"/>
        <v>0.2317351598173516</v>
      </c>
      <c r="L209" s="35">
        <f t="shared" si="28"/>
        <v>0.38577053795552463</v>
      </c>
      <c r="M209" s="35">
        <f t="shared" si="32"/>
        <v>0.28470000000000001</v>
      </c>
      <c r="N209" s="35">
        <f t="shared" si="33"/>
        <v>0.28470000000000001</v>
      </c>
      <c r="O209" s="35">
        <f t="shared" si="34"/>
        <v>0.28470000000000001</v>
      </c>
      <c r="P209" s="35">
        <f t="shared" si="35"/>
        <v>0.38577053795552463</v>
      </c>
    </row>
    <row r="210" spans="7:16" x14ac:dyDescent="0.25">
      <c r="G210" s="16"/>
      <c r="H210" s="35">
        <v>2040</v>
      </c>
      <c r="I210" s="36">
        <f t="shared" si="29"/>
        <v>0.23287671232876711</v>
      </c>
      <c r="J210" s="35">
        <f t="shared" si="30"/>
        <v>2040</v>
      </c>
      <c r="K210" s="36">
        <f t="shared" si="31"/>
        <v>0.23287671232876711</v>
      </c>
      <c r="L210" s="35">
        <f t="shared" si="28"/>
        <v>0.38476360260860543</v>
      </c>
      <c r="M210" s="35">
        <f t="shared" si="32"/>
        <v>0.28470000000000001</v>
      </c>
      <c r="N210" s="35">
        <f t="shared" si="33"/>
        <v>0.28470000000000001</v>
      </c>
      <c r="O210" s="35">
        <f t="shared" si="34"/>
        <v>0.28470000000000001</v>
      </c>
      <c r="P210" s="35">
        <f t="shared" si="35"/>
        <v>0.38476360260860543</v>
      </c>
    </row>
    <row r="211" spans="7:16" x14ac:dyDescent="0.25">
      <c r="G211" s="16"/>
      <c r="H211" s="35">
        <v>2050</v>
      </c>
      <c r="I211" s="36">
        <f t="shared" si="29"/>
        <v>0.23401826484018265</v>
      </c>
      <c r="J211" s="35">
        <f t="shared" si="30"/>
        <v>2050</v>
      </c>
      <c r="K211" s="36">
        <f t="shared" si="31"/>
        <v>0.23401826484018265</v>
      </c>
      <c r="L211" s="35">
        <f t="shared" si="28"/>
        <v>0.38375995254658146</v>
      </c>
      <c r="M211" s="35">
        <f t="shared" si="32"/>
        <v>0.28470000000000001</v>
      </c>
      <c r="N211" s="35">
        <f t="shared" si="33"/>
        <v>0.28470000000000001</v>
      </c>
      <c r="O211" s="35">
        <f t="shared" si="34"/>
        <v>0.28470000000000001</v>
      </c>
      <c r="P211" s="35">
        <f t="shared" si="35"/>
        <v>0.38375995254658146</v>
      </c>
    </row>
    <row r="212" spans="7:16" x14ac:dyDescent="0.25">
      <c r="G212" s="16"/>
      <c r="H212" s="35">
        <v>2060</v>
      </c>
      <c r="I212" s="36">
        <f t="shared" si="29"/>
        <v>0.23515981735159816</v>
      </c>
      <c r="J212" s="35">
        <f t="shared" si="30"/>
        <v>2060</v>
      </c>
      <c r="K212" s="36">
        <f t="shared" si="31"/>
        <v>0.23515981735159816</v>
      </c>
      <c r="L212" s="35">
        <f t="shared" si="28"/>
        <v>0.38275956110299103</v>
      </c>
      <c r="M212" s="35">
        <f t="shared" si="32"/>
        <v>0.28470000000000001</v>
      </c>
      <c r="N212" s="35">
        <f t="shared" si="33"/>
        <v>0.28470000000000001</v>
      </c>
      <c r="O212" s="35">
        <f t="shared" si="34"/>
        <v>0.28470000000000001</v>
      </c>
      <c r="P212" s="35">
        <f t="shared" si="35"/>
        <v>0.38275956110299103</v>
      </c>
    </row>
    <row r="213" spans="7:16" x14ac:dyDescent="0.25">
      <c r="G213" s="16"/>
      <c r="H213" s="35">
        <v>2070</v>
      </c>
      <c r="I213" s="36">
        <f t="shared" si="29"/>
        <v>0.2363013698630137</v>
      </c>
      <c r="J213" s="35">
        <f t="shared" si="30"/>
        <v>2070</v>
      </c>
      <c r="K213" s="36">
        <f t="shared" si="31"/>
        <v>0.2363013698630137</v>
      </c>
      <c r="L213" s="35">
        <f t="shared" si="28"/>
        <v>0.38176240195601485</v>
      </c>
      <c r="M213" s="35">
        <f t="shared" si="32"/>
        <v>0.28470000000000001</v>
      </c>
      <c r="N213" s="35">
        <f t="shared" si="33"/>
        <v>0.28470000000000001</v>
      </c>
      <c r="O213" s="35">
        <f t="shared" si="34"/>
        <v>0.28470000000000001</v>
      </c>
      <c r="P213" s="35">
        <f t="shared" si="35"/>
        <v>0.38176240195601485</v>
      </c>
    </row>
    <row r="214" spans="7:16" x14ac:dyDescent="0.25">
      <c r="G214" s="16"/>
      <c r="H214" s="35">
        <v>2080</v>
      </c>
      <c r="I214" s="36">
        <f t="shared" si="29"/>
        <v>0.23744292237442921</v>
      </c>
      <c r="J214" s="35">
        <f t="shared" si="30"/>
        <v>2080</v>
      </c>
      <c r="K214" s="36">
        <f t="shared" si="31"/>
        <v>0.23744292237442921</v>
      </c>
      <c r="L214" s="35">
        <f t="shared" si="28"/>
        <v>0.38076844912238172</v>
      </c>
      <c r="M214" s="35">
        <f t="shared" si="32"/>
        <v>0.28470000000000001</v>
      </c>
      <c r="N214" s="35">
        <f t="shared" si="33"/>
        <v>0.28470000000000001</v>
      </c>
      <c r="O214" s="35">
        <f t="shared" si="34"/>
        <v>0.28470000000000001</v>
      </c>
      <c r="P214" s="35">
        <f t="shared" si="35"/>
        <v>0.38076844912238172</v>
      </c>
    </row>
    <row r="215" spans="7:16" x14ac:dyDescent="0.25">
      <c r="G215" s="16"/>
      <c r="H215" s="35">
        <v>2090</v>
      </c>
      <c r="I215" s="36">
        <f t="shared" si="29"/>
        <v>0.23858447488584475</v>
      </c>
      <c r="J215" s="35">
        <f t="shared" si="30"/>
        <v>2090</v>
      </c>
      <c r="K215" s="36">
        <f t="shared" si="31"/>
        <v>0.23858447488584475</v>
      </c>
      <c r="L215" s="35">
        <f t="shared" si="28"/>
        <v>0.37977767695140885</v>
      </c>
      <c r="M215" s="35">
        <f t="shared" si="32"/>
        <v>0.28470000000000001</v>
      </c>
      <c r="N215" s="35">
        <f t="shared" si="33"/>
        <v>0.28470000000000001</v>
      </c>
      <c r="O215" s="35">
        <f t="shared" si="34"/>
        <v>0.28470000000000001</v>
      </c>
      <c r="P215" s="35">
        <f t="shared" si="35"/>
        <v>0.37977767695140885</v>
      </c>
    </row>
    <row r="216" spans="7:16" x14ac:dyDescent="0.25">
      <c r="G216" s="16"/>
      <c r="H216" s="35">
        <v>2100</v>
      </c>
      <c r="I216" s="36">
        <f t="shared" si="29"/>
        <v>0.23972602739726026</v>
      </c>
      <c r="J216" s="35">
        <f t="shared" si="30"/>
        <v>2100</v>
      </c>
      <c r="K216" s="36">
        <f t="shared" si="31"/>
        <v>0.23972602739726026</v>
      </c>
      <c r="L216" s="35">
        <f t="shared" si="28"/>
        <v>0.37879006011917704</v>
      </c>
      <c r="M216" s="35">
        <f t="shared" si="32"/>
        <v>0.28470000000000001</v>
      </c>
      <c r="N216" s="35">
        <f t="shared" si="33"/>
        <v>0.28470000000000001</v>
      </c>
      <c r="O216" s="35">
        <f t="shared" si="34"/>
        <v>0.28470000000000001</v>
      </c>
      <c r="P216" s="35">
        <f t="shared" si="35"/>
        <v>0.37879006011917704</v>
      </c>
    </row>
    <row r="217" spans="7:16" x14ac:dyDescent="0.25">
      <c r="G217" s="16"/>
      <c r="H217" s="35">
        <v>2110</v>
      </c>
      <c r="I217" s="36">
        <f t="shared" si="29"/>
        <v>0.2408675799086758</v>
      </c>
      <c r="J217" s="35">
        <f t="shared" si="30"/>
        <v>2110</v>
      </c>
      <c r="K217" s="36">
        <f t="shared" si="31"/>
        <v>0.2408675799086758</v>
      </c>
      <c r="L217" s="35">
        <f t="shared" si="28"/>
        <v>0.37780557362283396</v>
      </c>
      <c r="M217" s="35">
        <f t="shared" si="32"/>
        <v>0.28470000000000001</v>
      </c>
      <c r="N217" s="35">
        <f t="shared" si="33"/>
        <v>0.28470000000000001</v>
      </c>
      <c r="O217" s="35">
        <f t="shared" si="34"/>
        <v>0.28470000000000001</v>
      </c>
      <c r="P217" s="35">
        <f t="shared" si="35"/>
        <v>0.37780557362283396</v>
      </c>
    </row>
    <row r="218" spans="7:16" x14ac:dyDescent="0.25">
      <c r="G218" s="16"/>
      <c r="H218" s="35">
        <v>2120</v>
      </c>
      <c r="I218" s="36">
        <f t="shared" si="29"/>
        <v>0.24200913242009131</v>
      </c>
      <c r="J218" s="35">
        <f t="shared" si="30"/>
        <v>2120</v>
      </c>
      <c r="K218" s="36">
        <f t="shared" si="31"/>
        <v>0.24200913242009131</v>
      </c>
      <c r="L218" s="35">
        <f t="shared" si="28"/>
        <v>0.37682419277502377</v>
      </c>
      <c r="M218" s="35">
        <f t="shared" si="32"/>
        <v>0.28470000000000001</v>
      </c>
      <c r="N218" s="35">
        <f t="shared" si="33"/>
        <v>0.28470000000000001</v>
      </c>
      <c r="O218" s="35">
        <f t="shared" si="34"/>
        <v>0.28470000000000001</v>
      </c>
      <c r="P218" s="35">
        <f t="shared" si="35"/>
        <v>0.37682419277502377</v>
      </c>
    </row>
    <row r="219" spans="7:16" x14ac:dyDescent="0.25">
      <c r="G219" s="16"/>
      <c r="H219" s="35">
        <v>2130</v>
      </c>
      <c r="I219" s="36">
        <f t="shared" si="29"/>
        <v>0.24315068493150685</v>
      </c>
      <c r="J219" s="35">
        <f t="shared" si="30"/>
        <v>2130</v>
      </c>
      <c r="K219" s="36">
        <f t="shared" si="31"/>
        <v>0.24315068493150685</v>
      </c>
      <c r="L219" s="35">
        <f t="shared" si="28"/>
        <v>0.37584589319843853</v>
      </c>
      <c r="M219" s="35">
        <f t="shared" si="32"/>
        <v>0.28470000000000001</v>
      </c>
      <c r="N219" s="35">
        <f t="shared" si="33"/>
        <v>0.28470000000000001</v>
      </c>
      <c r="O219" s="35">
        <f t="shared" si="34"/>
        <v>0.28470000000000001</v>
      </c>
      <c r="P219" s="35">
        <f t="shared" si="35"/>
        <v>0.37584589319843853</v>
      </c>
    </row>
    <row r="220" spans="7:16" x14ac:dyDescent="0.25">
      <c r="G220" s="16"/>
      <c r="H220" s="35">
        <v>2140</v>
      </c>
      <c r="I220" s="36">
        <f t="shared" si="29"/>
        <v>0.24429223744292236</v>
      </c>
      <c r="J220" s="35">
        <f t="shared" si="30"/>
        <v>2140</v>
      </c>
      <c r="K220" s="36">
        <f t="shared" si="31"/>
        <v>0.24429223744292236</v>
      </c>
      <c r="L220" s="35">
        <f t="shared" si="28"/>
        <v>0.37487065082048943</v>
      </c>
      <c r="M220" s="35">
        <f t="shared" si="32"/>
        <v>0.28470000000000001</v>
      </c>
      <c r="N220" s="35">
        <f t="shared" si="33"/>
        <v>0.28470000000000001</v>
      </c>
      <c r="O220" s="35">
        <f t="shared" si="34"/>
        <v>0.28470000000000001</v>
      </c>
      <c r="P220" s="35">
        <f t="shared" si="35"/>
        <v>0.37487065082048943</v>
      </c>
    </row>
    <row r="221" spans="7:16" x14ac:dyDescent="0.25">
      <c r="G221" s="16"/>
      <c r="H221" s="35">
        <v>2150</v>
      </c>
      <c r="I221" s="36">
        <f t="shared" si="29"/>
        <v>0.2454337899543379</v>
      </c>
      <c r="J221" s="35">
        <f t="shared" si="30"/>
        <v>2150</v>
      </c>
      <c r="K221" s="36">
        <f t="shared" si="31"/>
        <v>0.2454337899543379</v>
      </c>
      <c r="L221" s="35">
        <f t="shared" si="28"/>
        <v>0.37389844186809373</v>
      </c>
      <c r="M221" s="35">
        <f t="shared" si="32"/>
        <v>0.28470000000000001</v>
      </c>
      <c r="N221" s="35">
        <f t="shared" si="33"/>
        <v>0.28470000000000001</v>
      </c>
      <c r="O221" s="35">
        <f t="shared" si="34"/>
        <v>0.28470000000000001</v>
      </c>
      <c r="P221" s="35">
        <f t="shared" si="35"/>
        <v>0.37389844186809373</v>
      </c>
    </row>
    <row r="222" spans="7:16" x14ac:dyDescent="0.25">
      <c r="G222" s="16"/>
      <c r="H222" s="35">
        <v>2160</v>
      </c>
      <c r="I222" s="36">
        <f t="shared" si="29"/>
        <v>0.24657534246575341</v>
      </c>
      <c r="J222" s="35">
        <f t="shared" si="30"/>
        <v>2160</v>
      </c>
      <c r="K222" s="36">
        <f t="shared" si="31"/>
        <v>0.24657534246575341</v>
      </c>
      <c r="L222" s="35">
        <f t="shared" si="28"/>
        <v>0.37292924286257489</v>
      </c>
      <c r="M222" s="35">
        <f t="shared" si="32"/>
        <v>0.28470000000000001</v>
      </c>
      <c r="N222" s="35">
        <f t="shared" si="33"/>
        <v>0.28470000000000001</v>
      </c>
      <c r="O222" s="35">
        <f t="shared" si="34"/>
        <v>0.28470000000000001</v>
      </c>
      <c r="P222" s="35">
        <f t="shared" si="35"/>
        <v>0.37292924286257489</v>
      </c>
    </row>
    <row r="223" spans="7:16" x14ac:dyDescent="0.25">
      <c r="G223" s="16"/>
      <c r="H223" s="35">
        <v>2170</v>
      </c>
      <c r="I223" s="36">
        <f t="shared" si="29"/>
        <v>0.24771689497716895</v>
      </c>
      <c r="J223" s="35">
        <f t="shared" si="30"/>
        <v>2170</v>
      </c>
      <c r="K223" s="36">
        <f t="shared" si="31"/>
        <v>0.24771689497716895</v>
      </c>
      <c r="L223" s="35">
        <f t="shared" si="28"/>
        <v>0.37196303061467262</v>
      </c>
      <c r="M223" s="35">
        <f t="shared" si="32"/>
        <v>0.28470000000000001</v>
      </c>
      <c r="N223" s="35">
        <f t="shared" si="33"/>
        <v>0.28470000000000001</v>
      </c>
      <c r="O223" s="35">
        <f t="shared" si="34"/>
        <v>0.28470000000000001</v>
      </c>
      <c r="P223" s="35">
        <f t="shared" si="35"/>
        <v>0.37196303061467262</v>
      </c>
    </row>
    <row r="224" spans="7:16" x14ac:dyDescent="0.25">
      <c r="G224" s="16"/>
      <c r="H224" s="35">
        <v>2180</v>
      </c>
      <c r="I224" s="36">
        <f t="shared" si="29"/>
        <v>0.24885844748858446</v>
      </c>
      <c r="J224" s="35">
        <f t="shared" si="30"/>
        <v>2180</v>
      </c>
      <c r="K224" s="36">
        <f t="shared" si="31"/>
        <v>0.24885844748858446</v>
      </c>
      <c r="L224" s="35">
        <f t="shared" si="28"/>
        <v>0.37099978221965957</v>
      </c>
      <c r="M224" s="35">
        <f t="shared" si="32"/>
        <v>0.28470000000000001</v>
      </c>
      <c r="N224" s="35">
        <f t="shared" si="33"/>
        <v>0.28470000000000001</v>
      </c>
      <c r="O224" s="35">
        <f t="shared" si="34"/>
        <v>0.28470000000000001</v>
      </c>
      <c r="P224" s="35">
        <f t="shared" si="35"/>
        <v>0.37099978221965957</v>
      </c>
    </row>
    <row r="225" spans="7:16" x14ac:dyDescent="0.25">
      <c r="G225" s="16"/>
      <c r="H225" s="35">
        <v>2190</v>
      </c>
      <c r="I225" s="36">
        <f t="shared" si="29"/>
        <v>0.25</v>
      </c>
      <c r="J225" s="35">
        <f t="shared" si="30"/>
        <v>2190</v>
      </c>
      <c r="K225" s="36">
        <f t="shared" si="31"/>
        <v>0.25</v>
      </c>
      <c r="L225" s="35">
        <f t="shared" si="28"/>
        <v>0.3700394750525634</v>
      </c>
      <c r="M225" s="35">
        <f t="shared" si="32"/>
        <v>0.28470000000000001</v>
      </c>
      <c r="N225" s="35">
        <f t="shared" si="33"/>
        <v>0.28470000000000001</v>
      </c>
      <c r="O225" s="35">
        <f t="shared" si="34"/>
        <v>0.28470000000000001</v>
      </c>
      <c r="P225" s="35">
        <f t="shared" si="35"/>
        <v>0.3700394750525634</v>
      </c>
    </row>
    <row r="226" spans="7:16" x14ac:dyDescent="0.25">
      <c r="G226" s="16"/>
      <c r="H226" s="35">
        <v>2200</v>
      </c>
      <c r="I226" s="36">
        <f t="shared" si="29"/>
        <v>0.25114155251141551</v>
      </c>
      <c r="J226" s="35">
        <f t="shared" si="30"/>
        <v>2200</v>
      </c>
      <c r="K226" s="36">
        <f t="shared" si="31"/>
        <v>0.25114155251141551</v>
      </c>
      <c r="L226" s="35">
        <f t="shared" si="28"/>
        <v>0.36908208676348975</v>
      </c>
      <c r="M226" s="35">
        <f t="shared" si="32"/>
        <v>0.28470000000000001</v>
      </c>
      <c r="N226" s="35">
        <f t="shared" si="33"/>
        <v>0.28470000000000001</v>
      </c>
      <c r="O226" s="35">
        <f t="shared" si="34"/>
        <v>0.28470000000000001</v>
      </c>
      <c r="P226" s="35">
        <f t="shared" si="35"/>
        <v>0.36908208676348975</v>
      </c>
    </row>
    <row r="227" spans="7:16" x14ac:dyDescent="0.25">
      <c r="G227" s="16"/>
      <c r="H227" s="35">
        <v>2210</v>
      </c>
      <c r="I227" s="36">
        <f t="shared" si="29"/>
        <v>0.25228310502283108</v>
      </c>
      <c r="J227" s="35">
        <f t="shared" si="30"/>
        <v>2210</v>
      </c>
      <c r="K227" s="36">
        <f t="shared" si="31"/>
        <v>0.25228310502283108</v>
      </c>
      <c r="L227" s="35">
        <f t="shared" si="28"/>
        <v>0.36812759527304439</v>
      </c>
      <c r="M227" s="35">
        <f t="shared" si="32"/>
        <v>0.28470000000000001</v>
      </c>
      <c r="N227" s="35">
        <f t="shared" si="33"/>
        <v>0.28470000000000001</v>
      </c>
      <c r="O227" s="35">
        <f t="shared" si="34"/>
        <v>0.28470000000000001</v>
      </c>
      <c r="P227" s="35">
        <f t="shared" si="35"/>
        <v>0.36812759527304439</v>
      </c>
    </row>
    <row r="228" spans="7:16" x14ac:dyDescent="0.25">
      <c r="G228" s="16"/>
      <c r="H228" s="35">
        <v>2220</v>
      </c>
      <c r="I228" s="36">
        <f t="shared" si="29"/>
        <v>0.25342465753424659</v>
      </c>
      <c r="J228" s="35">
        <f t="shared" si="30"/>
        <v>2220</v>
      </c>
      <c r="K228" s="36">
        <f t="shared" si="31"/>
        <v>0.25342465753424659</v>
      </c>
      <c r="L228" s="35">
        <f t="shared" si="28"/>
        <v>0.36717597876785224</v>
      </c>
      <c r="M228" s="35">
        <f t="shared" si="32"/>
        <v>0.28470000000000001</v>
      </c>
      <c r="N228" s="35">
        <f t="shared" si="33"/>
        <v>0.28470000000000001</v>
      </c>
      <c r="O228" s="35">
        <f t="shared" si="34"/>
        <v>0.28470000000000001</v>
      </c>
      <c r="P228" s="35">
        <f t="shared" si="35"/>
        <v>0.36717597876785224</v>
      </c>
    </row>
    <row r="229" spans="7:16" x14ac:dyDescent="0.25">
      <c r="G229" s="16"/>
      <c r="H229" s="35">
        <v>2230</v>
      </c>
      <c r="I229" s="36">
        <f t="shared" si="29"/>
        <v>0.2545662100456621</v>
      </c>
      <c r="J229" s="35">
        <f t="shared" si="30"/>
        <v>2230</v>
      </c>
      <c r="K229" s="36">
        <f t="shared" si="31"/>
        <v>0.2545662100456621</v>
      </c>
      <c r="L229" s="35">
        <f t="shared" si="28"/>
        <v>0.36622721569617012</v>
      </c>
      <c r="M229" s="35">
        <f t="shared" si="32"/>
        <v>0.28470000000000001</v>
      </c>
      <c r="N229" s="35">
        <f t="shared" si="33"/>
        <v>0.28470000000000001</v>
      </c>
      <c r="O229" s="35">
        <f t="shared" si="34"/>
        <v>0.28470000000000001</v>
      </c>
      <c r="P229" s="35">
        <f t="shared" si="35"/>
        <v>0.36622721569617012</v>
      </c>
    </row>
    <row r="230" spans="7:16" x14ac:dyDescent="0.25">
      <c r="G230" s="16"/>
      <c r="H230" s="35">
        <v>2240</v>
      </c>
      <c r="I230" s="36">
        <f t="shared" si="29"/>
        <v>0.25570776255707761</v>
      </c>
      <c r="J230" s="35">
        <f t="shared" si="30"/>
        <v>2240</v>
      </c>
      <c r="K230" s="36">
        <f t="shared" si="31"/>
        <v>0.25570776255707761</v>
      </c>
      <c r="L230" s="35">
        <f t="shared" si="28"/>
        <v>0.36528128476359112</v>
      </c>
      <c r="M230" s="35">
        <f t="shared" si="32"/>
        <v>0.28470000000000001</v>
      </c>
      <c r="N230" s="35">
        <f t="shared" si="33"/>
        <v>0.28470000000000001</v>
      </c>
      <c r="O230" s="35">
        <f t="shared" si="34"/>
        <v>0.28470000000000001</v>
      </c>
      <c r="P230" s="35">
        <f t="shared" si="35"/>
        <v>0.36528128476359112</v>
      </c>
    </row>
    <row r="231" spans="7:16" x14ac:dyDescent="0.25">
      <c r="G231" s="16"/>
      <c r="H231" s="35">
        <v>2250</v>
      </c>
      <c r="I231" s="36">
        <f t="shared" si="29"/>
        <v>0.25684931506849318</v>
      </c>
      <c r="J231" s="35">
        <f t="shared" si="30"/>
        <v>2250</v>
      </c>
      <c r="K231" s="36">
        <f t="shared" si="31"/>
        <v>0.25684931506849318</v>
      </c>
      <c r="L231" s="35">
        <f t="shared" si="28"/>
        <v>0.3643381649288383</v>
      </c>
      <c r="M231" s="35">
        <f t="shared" si="32"/>
        <v>0.28470000000000001</v>
      </c>
      <c r="N231" s="35">
        <f t="shared" si="33"/>
        <v>0.28470000000000001</v>
      </c>
      <c r="O231" s="35">
        <f t="shared" si="34"/>
        <v>0.28470000000000001</v>
      </c>
      <c r="P231" s="35">
        <f t="shared" si="35"/>
        <v>0.3643381649288383</v>
      </c>
    </row>
    <row r="232" spans="7:16" x14ac:dyDescent="0.25">
      <c r="G232" s="16"/>
      <c r="H232" s="35">
        <v>2260</v>
      </c>
      <c r="I232" s="36">
        <f t="shared" si="29"/>
        <v>0.25799086757990869</v>
      </c>
      <c r="J232" s="35">
        <f t="shared" si="30"/>
        <v>2260</v>
      </c>
      <c r="K232" s="36">
        <f t="shared" si="31"/>
        <v>0.25799086757990869</v>
      </c>
      <c r="L232" s="35">
        <f t="shared" si="28"/>
        <v>0.36339783539964665</v>
      </c>
      <c r="M232" s="35">
        <f t="shared" si="32"/>
        <v>0.28470000000000001</v>
      </c>
      <c r="N232" s="35">
        <f t="shared" si="33"/>
        <v>0.28470000000000001</v>
      </c>
      <c r="O232" s="35">
        <f t="shared" si="34"/>
        <v>0.28470000000000001</v>
      </c>
      <c r="P232" s="35">
        <f t="shared" si="35"/>
        <v>0.36339783539964665</v>
      </c>
    </row>
    <row r="233" spans="7:16" x14ac:dyDescent="0.25">
      <c r="G233" s="16"/>
      <c r="H233" s="35">
        <v>2270</v>
      </c>
      <c r="I233" s="36">
        <f t="shared" si="29"/>
        <v>0.2591324200913242</v>
      </c>
      <c r="J233" s="35">
        <f t="shared" si="30"/>
        <v>2270</v>
      </c>
      <c r="K233" s="36">
        <f t="shared" si="31"/>
        <v>0.2591324200913242</v>
      </c>
      <c r="L233" s="35">
        <f t="shared" si="28"/>
        <v>0.36246027562872751</v>
      </c>
      <c r="M233" s="35">
        <f t="shared" si="32"/>
        <v>0.28470000000000001</v>
      </c>
      <c r="N233" s="35">
        <f t="shared" si="33"/>
        <v>0.28470000000000001</v>
      </c>
      <c r="O233" s="35">
        <f t="shared" si="34"/>
        <v>0.28470000000000001</v>
      </c>
      <c r="P233" s="35">
        <f t="shared" si="35"/>
        <v>0.36246027562872751</v>
      </c>
    </row>
    <row r="234" spans="7:16" x14ac:dyDescent="0.25">
      <c r="G234" s="16"/>
      <c r="H234" s="35">
        <v>2280</v>
      </c>
      <c r="I234" s="36">
        <f t="shared" si="29"/>
        <v>0.26027397260273971</v>
      </c>
      <c r="J234" s="35">
        <f t="shared" si="30"/>
        <v>2280</v>
      </c>
      <c r="K234" s="36">
        <f t="shared" si="31"/>
        <v>0.26027397260273971</v>
      </c>
      <c r="L234" s="35">
        <f t="shared" si="28"/>
        <v>0.36152546530981833</v>
      </c>
      <c r="M234" s="35">
        <f t="shared" si="32"/>
        <v>0.28470000000000001</v>
      </c>
      <c r="N234" s="35">
        <f t="shared" si="33"/>
        <v>0.28470000000000001</v>
      </c>
      <c r="O234" s="35">
        <f t="shared" si="34"/>
        <v>0.28470000000000001</v>
      </c>
      <c r="P234" s="35">
        <f t="shared" si="35"/>
        <v>0.36152546530981833</v>
      </c>
    </row>
    <row r="235" spans="7:16" x14ac:dyDescent="0.25">
      <c r="G235" s="16"/>
      <c r="H235" s="35">
        <v>2290</v>
      </c>
      <c r="I235" s="36">
        <f t="shared" si="29"/>
        <v>0.26141552511415528</v>
      </c>
      <c r="J235" s="35">
        <f t="shared" si="30"/>
        <v>2290</v>
      </c>
      <c r="K235" s="36">
        <f t="shared" si="31"/>
        <v>0.26141552511415528</v>
      </c>
      <c r="L235" s="35">
        <f t="shared" si="28"/>
        <v>0.36059338437381194</v>
      </c>
      <c r="M235" s="35">
        <f t="shared" si="32"/>
        <v>0.28470000000000001</v>
      </c>
      <c r="N235" s="35">
        <f t="shared" si="33"/>
        <v>0.28470000000000001</v>
      </c>
      <c r="O235" s="35">
        <f t="shared" si="34"/>
        <v>0.28470000000000001</v>
      </c>
      <c r="P235" s="35">
        <f t="shared" si="35"/>
        <v>0.36059338437381194</v>
      </c>
    </row>
    <row r="236" spans="7:16" x14ac:dyDescent="0.25">
      <c r="G236" s="16"/>
      <c r="H236" s="35">
        <v>2300</v>
      </c>
      <c r="I236" s="36">
        <f t="shared" si="29"/>
        <v>0.26255707762557079</v>
      </c>
      <c r="J236" s="35">
        <f t="shared" si="30"/>
        <v>2300</v>
      </c>
      <c r="K236" s="36">
        <f t="shared" si="31"/>
        <v>0.26255707762557079</v>
      </c>
      <c r="L236" s="35">
        <f t="shared" si="28"/>
        <v>0.35966401298496453</v>
      </c>
      <c r="M236" s="35">
        <f t="shared" si="32"/>
        <v>0.28470000000000001</v>
      </c>
      <c r="N236" s="35">
        <f t="shared" si="33"/>
        <v>0.28470000000000001</v>
      </c>
      <c r="O236" s="35">
        <f t="shared" si="34"/>
        <v>0.28470000000000001</v>
      </c>
      <c r="P236" s="35">
        <f t="shared" si="35"/>
        <v>0.35966401298496453</v>
      </c>
    </row>
    <row r="237" spans="7:16" x14ac:dyDescent="0.25">
      <c r="G237" s="16"/>
      <c r="H237" s="35">
        <v>2310</v>
      </c>
      <c r="I237" s="36">
        <f t="shared" si="29"/>
        <v>0.2636986301369863</v>
      </c>
      <c r="J237" s="35">
        <f t="shared" si="30"/>
        <v>2310</v>
      </c>
      <c r="K237" s="36">
        <f t="shared" si="31"/>
        <v>0.2636986301369863</v>
      </c>
      <c r="L237" s="35">
        <f t="shared" si="28"/>
        <v>0.35873733153718113</v>
      </c>
      <c r="M237" s="35">
        <f t="shared" si="32"/>
        <v>0.28470000000000001</v>
      </c>
      <c r="N237" s="35">
        <f t="shared" si="33"/>
        <v>0.28470000000000001</v>
      </c>
      <c r="O237" s="35">
        <f t="shared" si="34"/>
        <v>0.28470000000000001</v>
      </c>
      <c r="P237" s="35">
        <f t="shared" si="35"/>
        <v>0.35873733153718113</v>
      </c>
    </row>
    <row r="238" spans="7:16" x14ac:dyDescent="0.25">
      <c r="G238" s="16"/>
      <c r="H238" s="35">
        <v>2320</v>
      </c>
      <c r="I238" s="36">
        <f t="shared" si="29"/>
        <v>0.26484018264840181</v>
      </c>
      <c r="J238" s="35">
        <f t="shared" si="30"/>
        <v>2320</v>
      </c>
      <c r="K238" s="36">
        <f t="shared" si="31"/>
        <v>0.26484018264840181</v>
      </c>
      <c r="L238" s="35">
        <f t="shared" si="28"/>
        <v>0.35781332065037519</v>
      </c>
      <c r="M238" s="35">
        <f t="shared" si="32"/>
        <v>0.28470000000000001</v>
      </c>
      <c r="N238" s="35">
        <f t="shared" si="33"/>
        <v>0.28470000000000001</v>
      </c>
      <c r="O238" s="35">
        <f t="shared" si="34"/>
        <v>0.28470000000000001</v>
      </c>
      <c r="P238" s="35">
        <f t="shared" si="35"/>
        <v>0.35781332065037519</v>
      </c>
    </row>
    <row r="239" spans="7:16" x14ac:dyDescent="0.25">
      <c r="G239" s="16"/>
      <c r="H239" s="35">
        <v>2330</v>
      </c>
      <c r="I239" s="36">
        <f t="shared" si="29"/>
        <v>0.26598173515981738</v>
      </c>
      <c r="J239" s="35">
        <f t="shared" si="30"/>
        <v>2330</v>
      </c>
      <c r="K239" s="36">
        <f t="shared" si="31"/>
        <v>0.26598173515981738</v>
      </c>
      <c r="L239" s="35">
        <f t="shared" si="28"/>
        <v>0.35689196116690158</v>
      </c>
      <c r="M239" s="35">
        <f t="shared" si="32"/>
        <v>0.28470000000000001</v>
      </c>
      <c r="N239" s="35">
        <f t="shared" si="33"/>
        <v>0.28470000000000001</v>
      </c>
      <c r="O239" s="35">
        <f t="shared" si="34"/>
        <v>0.28470000000000001</v>
      </c>
      <c r="P239" s="35">
        <f t="shared" si="35"/>
        <v>0.35689196116690158</v>
      </c>
    </row>
    <row r="240" spans="7:16" x14ac:dyDescent="0.25">
      <c r="G240" s="16"/>
      <c r="H240" s="35">
        <v>2340</v>
      </c>
      <c r="I240" s="36">
        <f t="shared" si="29"/>
        <v>0.26712328767123289</v>
      </c>
      <c r="J240" s="35">
        <f t="shared" si="30"/>
        <v>2340</v>
      </c>
      <c r="K240" s="36">
        <f t="shared" si="31"/>
        <v>0.26712328767123289</v>
      </c>
      <c r="L240" s="35">
        <f t="shared" si="28"/>
        <v>0.35597323414806203</v>
      </c>
      <c r="M240" s="35">
        <f t="shared" si="32"/>
        <v>0.28470000000000001</v>
      </c>
      <c r="N240" s="35">
        <f t="shared" si="33"/>
        <v>0.28470000000000001</v>
      </c>
      <c r="O240" s="35">
        <f t="shared" si="34"/>
        <v>0.28470000000000001</v>
      </c>
      <c r="P240" s="35">
        <f t="shared" si="35"/>
        <v>0.35597323414806203</v>
      </c>
    </row>
    <row r="241" spans="7:16" x14ac:dyDescent="0.25">
      <c r="G241" s="16"/>
      <c r="H241" s="35">
        <v>2350</v>
      </c>
      <c r="I241" s="36">
        <f t="shared" si="29"/>
        <v>0.2682648401826484</v>
      </c>
      <c r="J241" s="35">
        <f t="shared" si="30"/>
        <v>2350</v>
      </c>
      <c r="K241" s="36">
        <f t="shared" si="31"/>
        <v>0.2682648401826484</v>
      </c>
      <c r="L241" s="35">
        <f t="shared" si="28"/>
        <v>0.35505712087067798</v>
      </c>
      <c r="M241" s="35">
        <f t="shared" si="32"/>
        <v>0.28470000000000001</v>
      </c>
      <c r="N241" s="35">
        <f t="shared" si="33"/>
        <v>0.28470000000000001</v>
      </c>
      <c r="O241" s="35">
        <f t="shared" si="34"/>
        <v>0.28470000000000001</v>
      </c>
      <c r="P241" s="35">
        <f t="shared" si="35"/>
        <v>0.35505712087067798</v>
      </c>
    </row>
    <row r="242" spans="7:16" x14ac:dyDescent="0.25">
      <c r="G242" s="16"/>
      <c r="H242" s="35">
        <v>2360</v>
      </c>
      <c r="I242" s="36">
        <f t="shared" si="29"/>
        <v>0.26940639269406391</v>
      </c>
      <c r="J242" s="35">
        <f t="shared" si="30"/>
        <v>2360</v>
      </c>
      <c r="K242" s="36">
        <f t="shared" si="31"/>
        <v>0.26940639269406391</v>
      </c>
      <c r="L242" s="35">
        <f t="shared" si="28"/>
        <v>0.35414360282373303</v>
      </c>
      <c r="M242" s="35">
        <f t="shared" si="32"/>
        <v>0.28470000000000001</v>
      </c>
      <c r="N242" s="35">
        <f t="shared" si="33"/>
        <v>0.28470000000000001</v>
      </c>
      <c r="O242" s="35">
        <f t="shared" si="34"/>
        <v>0.28470000000000001</v>
      </c>
      <c r="P242" s="35">
        <f t="shared" si="35"/>
        <v>0.35414360282373303</v>
      </c>
    </row>
    <row r="243" spans="7:16" x14ac:dyDescent="0.25">
      <c r="G243" s="16"/>
      <c r="H243" s="35">
        <v>2370</v>
      </c>
      <c r="I243" s="36">
        <f t="shared" si="29"/>
        <v>0.27054794520547948</v>
      </c>
      <c r="J243" s="35">
        <f t="shared" si="30"/>
        <v>2370</v>
      </c>
      <c r="K243" s="36">
        <f t="shared" si="31"/>
        <v>0.27054794520547948</v>
      </c>
      <c r="L243" s="35">
        <f t="shared" si="28"/>
        <v>0.35323266170508161</v>
      </c>
      <c r="M243" s="35">
        <f t="shared" si="32"/>
        <v>0.28470000000000001</v>
      </c>
      <c r="N243" s="35">
        <f t="shared" si="33"/>
        <v>0.28470000000000001</v>
      </c>
      <c r="O243" s="35">
        <f t="shared" si="34"/>
        <v>0.28470000000000001</v>
      </c>
      <c r="P243" s="35">
        <f t="shared" si="35"/>
        <v>0.35323266170508161</v>
      </c>
    </row>
    <row r="244" spans="7:16" x14ac:dyDescent="0.25">
      <c r="G244" s="16"/>
      <c r="H244" s="35">
        <v>2380</v>
      </c>
      <c r="I244" s="36">
        <f t="shared" si="29"/>
        <v>0.27168949771689499</v>
      </c>
      <c r="J244" s="35">
        <f t="shared" si="30"/>
        <v>2380</v>
      </c>
      <c r="K244" s="36">
        <f t="shared" si="31"/>
        <v>0.27168949771689499</v>
      </c>
      <c r="L244" s="35">
        <f t="shared" si="28"/>
        <v>0.35232427941822175</v>
      </c>
      <c r="M244" s="35">
        <f t="shared" si="32"/>
        <v>0.28470000000000001</v>
      </c>
      <c r="N244" s="35">
        <f t="shared" si="33"/>
        <v>0.28470000000000001</v>
      </c>
      <c r="O244" s="35">
        <f t="shared" si="34"/>
        <v>0.28470000000000001</v>
      </c>
      <c r="P244" s="35">
        <f t="shared" si="35"/>
        <v>0.35232427941822175</v>
      </c>
    </row>
    <row r="245" spans="7:16" x14ac:dyDescent="0.25">
      <c r="G245" s="16"/>
      <c r="H245" s="35">
        <v>2390</v>
      </c>
      <c r="I245" s="36">
        <f t="shared" si="29"/>
        <v>0.2728310502283105</v>
      </c>
      <c r="J245" s="35">
        <f t="shared" si="30"/>
        <v>2390</v>
      </c>
      <c r="K245" s="36">
        <f t="shared" si="31"/>
        <v>0.2728310502283105</v>
      </c>
      <c r="L245" s="35">
        <f t="shared" si="28"/>
        <v>0.35141843806913109</v>
      </c>
      <c r="M245" s="35">
        <f t="shared" si="32"/>
        <v>0.28470000000000001</v>
      </c>
      <c r="N245" s="35">
        <f t="shared" si="33"/>
        <v>0.28470000000000001</v>
      </c>
      <c r="O245" s="35">
        <f t="shared" si="34"/>
        <v>0.28470000000000001</v>
      </c>
      <c r="P245" s="35">
        <f t="shared" si="35"/>
        <v>0.35141843806913109</v>
      </c>
    </row>
    <row r="246" spans="7:16" x14ac:dyDescent="0.25">
      <c r="G246" s="16"/>
      <c r="H246" s="35">
        <v>2400</v>
      </c>
      <c r="I246" s="36">
        <f t="shared" si="29"/>
        <v>0.27397260273972601</v>
      </c>
      <c r="J246" s="35">
        <f t="shared" si="30"/>
        <v>2400</v>
      </c>
      <c r="K246" s="36">
        <f t="shared" si="31"/>
        <v>0.27397260273972601</v>
      </c>
      <c r="L246" s="35">
        <f t="shared" si="28"/>
        <v>0.35051511996316509</v>
      </c>
      <c r="M246" s="35">
        <f t="shared" si="32"/>
        <v>0.28470000000000001</v>
      </c>
      <c r="N246" s="35">
        <f t="shared" si="33"/>
        <v>0.28470000000000001</v>
      </c>
      <c r="O246" s="35">
        <f t="shared" si="34"/>
        <v>0.28470000000000001</v>
      </c>
      <c r="P246" s="35">
        <f t="shared" si="35"/>
        <v>0.35051511996316509</v>
      </c>
    </row>
    <row r="247" spans="7:16" x14ac:dyDescent="0.25">
      <c r="G247" s="16"/>
      <c r="H247" s="35">
        <v>2410</v>
      </c>
      <c r="I247" s="36">
        <f t="shared" si="29"/>
        <v>0.27511415525114158</v>
      </c>
      <c r="J247" s="35">
        <f t="shared" si="30"/>
        <v>2410</v>
      </c>
      <c r="K247" s="36">
        <f t="shared" si="31"/>
        <v>0.27511415525114158</v>
      </c>
      <c r="L247" s="35">
        <f t="shared" si="28"/>
        <v>0.34961430760201495</v>
      </c>
      <c r="M247" s="35">
        <f t="shared" si="32"/>
        <v>0.28470000000000001</v>
      </c>
      <c r="N247" s="35">
        <f t="shared" si="33"/>
        <v>0.28470000000000001</v>
      </c>
      <c r="O247" s="35">
        <f t="shared" si="34"/>
        <v>0.28470000000000001</v>
      </c>
      <c r="P247" s="35">
        <f t="shared" si="35"/>
        <v>0.34961430760201495</v>
      </c>
    </row>
    <row r="248" spans="7:16" x14ac:dyDescent="0.25">
      <c r="G248" s="16"/>
      <c r="H248" s="35">
        <v>2420</v>
      </c>
      <c r="I248" s="36">
        <f t="shared" si="29"/>
        <v>0.27625570776255709</v>
      </c>
      <c r="J248" s="35">
        <f t="shared" si="30"/>
        <v>2420</v>
      </c>
      <c r="K248" s="36">
        <f t="shared" si="31"/>
        <v>0.27625570776255709</v>
      </c>
      <c r="L248" s="35">
        <f t="shared" si="28"/>
        <v>0.34871598368072487</v>
      </c>
      <c r="M248" s="35">
        <f t="shared" si="32"/>
        <v>0.28470000000000001</v>
      </c>
      <c r="N248" s="35">
        <f t="shared" si="33"/>
        <v>0.28470000000000001</v>
      </c>
      <c r="O248" s="35">
        <f t="shared" si="34"/>
        <v>0.28470000000000001</v>
      </c>
      <c r="P248" s="35">
        <f t="shared" si="35"/>
        <v>0.34871598368072487</v>
      </c>
    </row>
    <row r="249" spans="7:16" x14ac:dyDescent="0.25">
      <c r="G249" s="16"/>
      <c r="H249" s="35">
        <v>2430</v>
      </c>
      <c r="I249" s="36">
        <f t="shared" si="29"/>
        <v>0.2773972602739726</v>
      </c>
      <c r="J249" s="35">
        <f t="shared" si="30"/>
        <v>2430</v>
      </c>
      <c r="K249" s="36">
        <f t="shared" si="31"/>
        <v>0.2773972602739726</v>
      </c>
      <c r="L249" s="35">
        <f t="shared" si="28"/>
        <v>0.34782013108476639</v>
      </c>
      <c r="M249" s="35">
        <f t="shared" si="32"/>
        <v>0.28470000000000001</v>
      </c>
      <c r="N249" s="35">
        <f t="shared" si="33"/>
        <v>0.28470000000000001</v>
      </c>
      <c r="O249" s="35">
        <f t="shared" si="34"/>
        <v>0.28470000000000001</v>
      </c>
      <c r="P249" s="35">
        <f t="shared" si="35"/>
        <v>0.34782013108476639</v>
      </c>
    </row>
    <row r="250" spans="7:16" x14ac:dyDescent="0.25">
      <c r="G250" s="16"/>
      <c r="H250" s="35">
        <v>2440</v>
      </c>
      <c r="I250" s="36">
        <f t="shared" si="29"/>
        <v>0.27853881278538811</v>
      </c>
      <c r="J250" s="35">
        <f t="shared" si="30"/>
        <v>2440</v>
      </c>
      <c r="K250" s="36">
        <f t="shared" si="31"/>
        <v>0.27853881278538811</v>
      </c>
      <c r="L250" s="35">
        <f t="shared" si="28"/>
        <v>0.34692673288716858</v>
      </c>
      <c r="M250" s="35">
        <f t="shared" si="32"/>
        <v>0.28470000000000001</v>
      </c>
      <c r="N250" s="35">
        <f t="shared" si="33"/>
        <v>0.28470000000000001</v>
      </c>
      <c r="O250" s="35">
        <f t="shared" si="34"/>
        <v>0.28470000000000001</v>
      </c>
      <c r="P250" s="35">
        <f t="shared" si="35"/>
        <v>0.34692673288716858</v>
      </c>
    </row>
    <row r="251" spans="7:16" x14ac:dyDescent="0.25">
      <c r="G251" s="16"/>
      <c r="H251" s="35">
        <v>2450</v>
      </c>
      <c r="I251" s="36">
        <f t="shared" si="29"/>
        <v>0.27968036529680368</v>
      </c>
      <c r="J251" s="35">
        <f t="shared" si="30"/>
        <v>2450</v>
      </c>
      <c r="K251" s="36">
        <f t="shared" si="31"/>
        <v>0.27968036529680368</v>
      </c>
      <c r="L251" s="35">
        <f t="shared" si="28"/>
        <v>0.3460357723457036</v>
      </c>
      <c r="M251" s="35">
        <f t="shared" si="32"/>
        <v>0.28470000000000001</v>
      </c>
      <c r="N251" s="35">
        <f t="shared" si="33"/>
        <v>0.28470000000000001</v>
      </c>
      <c r="O251" s="35">
        <f t="shared" si="34"/>
        <v>0.28470000000000001</v>
      </c>
      <c r="P251" s="35">
        <f t="shared" si="35"/>
        <v>0.3460357723457036</v>
      </c>
    </row>
    <row r="252" spans="7:16" x14ac:dyDescent="0.25">
      <c r="G252" s="16"/>
      <c r="H252" s="35">
        <v>2460</v>
      </c>
      <c r="I252" s="36">
        <f t="shared" si="29"/>
        <v>0.28082191780821919</v>
      </c>
      <c r="J252" s="35">
        <f t="shared" si="30"/>
        <v>2460</v>
      </c>
      <c r="K252" s="36">
        <f t="shared" si="31"/>
        <v>0.28082191780821919</v>
      </c>
      <c r="L252" s="35">
        <f t="shared" si="28"/>
        <v>0.34514723290012583</v>
      </c>
      <c r="M252" s="35">
        <f t="shared" si="32"/>
        <v>0.28470000000000001</v>
      </c>
      <c r="N252" s="35">
        <f t="shared" si="33"/>
        <v>0.28470000000000001</v>
      </c>
      <c r="O252" s="35">
        <f t="shared" si="34"/>
        <v>0.28470000000000001</v>
      </c>
      <c r="P252" s="35">
        <f t="shared" si="35"/>
        <v>0.34514723290012583</v>
      </c>
    </row>
    <row r="253" spans="7:16" x14ac:dyDescent="0.25">
      <c r="G253" s="16"/>
      <c r="H253" s="35">
        <v>2470</v>
      </c>
      <c r="I253" s="36">
        <f t="shared" si="29"/>
        <v>0.2819634703196347</v>
      </c>
      <c r="J253" s="35">
        <f t="shared" si="30"/>
        <v>2470</v>
      </c>
      <c r="K253" s="36">
        <f t="shared" si="31"/>
        <v>0.2819634703196347</v>
      </c>
      <c r="L253" s="35">
        <f t="shared" si="28"/>
        <v>0.34426109816946271</v>
      </c>
      <c r="M253" s="35">
        <f t="shared" si="32"/>
        <v>0.28470000000000001</v>
      </c>
      <c r="N253" s="35">
        <f t="shared" si="33"/>
        <v>0.28470000000000001</v>
      </c>
      <c r="O253" s="35">
        <f t="shared" si="34"/>
        <v>0.28470000000000001</v>
      </c>
      <c r="P253" s="35">
        <f t="shared" si="35"/>
        <v>0.34426109816946271</v>
      </c>
    </row>
    <row r="254" spans="7:16" x14ac:dyDescent="0.25">
      <c r="G254" s="16"/>
      <c r="H254" s="35">
        <v>2480</v>
      </c>
      <c r="I254" s="36">
        <f t="shared" si="29"/>
        <v>0.28310502283105021</v>
      </c>
      <c r="J254" s="35">
        <f t="shared" si="30"/>
        <v>2480</v>
      </c>
      <c r="K254" s="36">
        <f t="shared" si="31"/>
        <v>0.28310502283105021</v>
      </c>
      <c r="L254" s="35">
        <f t="shared" si="28"/>
        <v>0.34337735194935692</v>
      </c>
      <c r="M254" s="35">
        <f t="shared" si="32"/>
        <v>0.28470000000000001</v>
      </c>
      <c r="N254" s="35">
        <f t="shared" si="33"/>
        <v>0.28470000000000001</v>
      </c>
      <c r="O254" s="35">
        <f t="shared" si="34"/>
        <v>0.28470000000000001</v>
      </c>
      <c r="P254" s="35">
        <f t="shared" si="35"/>
        <v>0.34337735194935692</v>
      </c>
    </row>
    <row r="255" spans="7:16" x14ac:dyDescent="0.25">
      <c r="G255" s="16"/>
      <c r="H255" s="35">
        <v>2490</v>
      </c>
      <c r="I255" s="36">
        <f t="shared" si="29"/>
        <v>0.28424657534246578</v>
      </c>
      <c r="J255" s="35">
        <f t="shared" si="30"/>
        <v>2490</v>
      </c>
      <c r="K255" s="36">
        <f t="shared" si="31"/>
        <v>0.28424657534246578</v>
      </c>
      <c r="L255" s="35">
        <f t="shared" si="28"/>
        <v>0.34249597820945921</v>
      </c>
      <c r="M255" s="35">
        <f t="shared" si="32"/>
        <v>0.28470000000000001</v>
      </c>
      <c r="N255" s="35">
        <f t="shared" si="33"/>
        <v>0.28470000000000001</v>
      </c>
      <c r="O255" s="35">
        <f t="shared" si="34"/>
        <v>0.28470000000000001</v>
      </c>
      <c r="P255" s="35">
        <f t="shared" si="35"/>
        <v>0.34249597820945921</v>
      </c>
    </row>
    <row r="256" spans="7:16" x14ac:dyDescent="0.25">
      <c r="G256" s="16"/>
      <c r="H256" s="35">
        <v>2500</v>
      </c>
      <c r="I256" s="36">
        <f t="shared" si="29"/>
        <v>0.28538812785388129</v>
      </c>
      <c r="J256" s="35">
        <f t="shared" si="30"/>
        <v>2500</v>
      </c>
      <c r="K256" s="36">
        <f t="shared" si="31"/>
        <v>0.28538812785388129</v>
      </c>
      <c r="L256" s="35">
        <f t="shared" si="28"/>
        <v>0.3416169610908687</v>
      </c>
      <c r="M256" s="35">
        <f t="shared" si="32"/>
        <v>0.28470000000000001</v>
      </c>
      <c r="N256" s="35">
        <f t="shared" si="33"/>
        <v>0.28470000000000001</v>
      </c>
      <c r="O256" s="35">
        <f t="shared" si="34"/>
        <v>0.28470000000000001</v>
      </c>
      <c r="P256" s="35">
        <f t="shared" si="35"/>
        <v>0.3416169610908687</v>
      </c>
    </row>
    <row r="257" spans="7:16" x14ac:dyDescent="0.25">
      <c r="G257" s="16"/>
      <c r="H257" s="35">
        <v>2510</v>
      </c>
      <c r="I257" s="36">
        <f t="shared" si="29"/>
        <v>0.2865296803652968</v>
      </c>
      <c r="J257" s="35">
        <f t="shared" si="30"/>
        <v>2510</v>
      </c>
      <c r="K257" s="36">
        <f t="shared" si="31"/>
        <v>0.2865296803652968</v>
      </c>
      <c r="L257" s="35">
        <f t="shared" si="28"/>
        <v>0.34074028490362207</v>
      </c>
      <c r="M257" s="35">
        <f t="shared" si="32"/>
        <v>0.28470000000000001</v>
      </c>
      <c r="N257" s="35">
        <f t="shared" si="33"/>
        <v>0.28470000000000001</v>
      </c>
      <c r="O257" s="35">
        <f t="shared" si="34"/>
        <v>0.28470000000000001</v>
      </c>
      <c r="P257" s="35">
        <f t="shared" si="35"/>
        <v>0.34074028490362207</v>
      </c>
    </row>
    <row r="258" spans="7:16" x14ac:dyDescent="0.25">
      <c r="G258" s="16"/>
      <c r="H258" s="35">
        <v>2520</v>
      </c>
      <c r="I258" s="36">
        <f t="shared" si="29"/>
        <v>0.28767123287671231</v>
      </c>
      <c r="J258" s="35">
        <f t="shared" si="30"/>
        <v>2520</v>
      </c>
      <c r="K258" s="36">
        <f t="shared" si="31"/>
        <v>0.28767123287671231</v>
      </c>
      <c r="L258" s="35">
        <f t="shared" si="28"/>
        <v>0.33986593412422883</v>
      </c>
      <c r="M258" s="35">
        <f t="shared" si="32"/>
        <v>0.28470000000000001</v>
      </c>
      <c r="N258" s="35">
        <f t="shared" si="33"/>
        <v>0.28470000000000001</v>
      </c>
      <c r="O258" s="35">
        <f t="shared" si="34"/>
        <v>0.28470000000000001</v>
      </c>
      <c r="P258" s="35">
        <f t="shared" si="35"/>
        <v>0.33986593412422883</v>
      </c>
    </row>
    <row r="259" spans="7:16" x14ac:dyDescent="0.25">
      <c r="G259" s="16"/>
      <c r="H259" s="35">
        <v>2530</v>
      </c>
      <c r="I259" s="36">
        <f t="shared" si="29"/>
        <v>0.28881278538812788</v>
      </c>
      <c r="J259" s="35">
        <f t="shared" si="30"/>
        <v>2530</v>
      </c>
      <c r="K259" s="36">
        <f t="shared" si="31"/>
        <v>0.28881278538812788</v>
      </c>
      <c r="L259" s="35">
        <f t="shared" si="28"/>
        <v>0.33899389339325237</v>
      </c>
      <c r="M259" s="35">
        <f t="shared" si="32"/>
        <v>0.28470000000000001</v>
      </c>
      <c r="N259" s="35">
        <f t="shared" si="33"/>
        <v>0.28470000000000001</v>
      </c>
      <c r="O259" s="35">
        <f t="shared" si="34"/>
        <v>0.28470000000000001</v>
      </c>
      <c r="P259" s="35">
        <f t="shared" si="35"/>
        <v>0.33899389339325237</v>
      </c>
    </row>
    <row r="260" spans="7:16" x14ac:dyDescent="0.25">
      <c r="G260" s="16"/>
      <c r="H260" s="35">
        <v>2540</v>
      </c>
      <c r="I260" s="36">
        <f t="shared" si="29"/>
        <v>0.28995433789954339</v>
      </c>
      <c r="J260" s="35">
        <f t="shared" si="30"/>
        <v>2540</v>
      </c>
      <c r="K260" s="36">
        <f t="shared" si="31"/>
        <v>0.28995433789954339</v>
      </c>
      <c r="L260" s="35">
        <f t="shared" si="28"/>
        <v>0.3381241475129354</v>
      </c>
      <c r="M260" s="35">
        <f t="shared" si="32"/>
        <v>0.28470000000000001</v>
      </c>
      <c r="N260" s="35">
        <f t="shared" si="33"/>
        <v>0.28470000000000001</v>
      </c>
      <c r="O260" s="35">
        <f t="shared" si="34"/>
        <v>0.28470000000000001</v>
      </c>
      <c r="P260" s="35">
        <f t="shared" si="35"/>
        <v>0.3381241475129354</v>
      </c>
    </row>
    <row r="261" spans="7:16" x14ac:dyDescent="0.25">
      <c r="G261" s="16"/>
      <c r="H261" s="35">
        <v>2550</v>
      </c>
      <c r="I261" s="36">
        <f t="shared" si="29"/>
        <v>0.2910958904109589</v>
      </c>
      <c r="J261" s="35">
        <f t="shared" si="30"/>
        <v>2550</v>
      </c>
      <c r="K261" s="36">
        <f t="shared" si="31"/>
        <v>0.2910958904109589</v>
      </c>
      <c r="L261" s="35">
        <f t="shared" ref="L261:L324" si="36">1-$E$13*K261^$E$14</f>
        <v>0.33725668144486898</v>
      </c>
      <c r="M261" s="35">
        <f t="shared" si="32"/>
        <v>0.28470000000000001</v>
      </c>
      <c r="N261" s="35">
        <f t="shared" si="33"/>
        <v>0.28470000000000001</v>
      </c>
      <c r="O261" s="35">
        <f t="shared" si="34"/>
        <v>0.28470000000000001</v>
      </c>
      <c r="P261" s="35">
        <f t="shared" si="35"/>
        <v>0.33725668144486898</v>
      </c>
    </row>
    <row r="262" spans="7:16" x14ac:dyDescent="0.25">
      <c r="G262" s="16"/>
      <c r="H262" s="35">
        <v>2560</v>
      </c>
      <c r="I262" s="36">
        <f t="shared" ref="I262:I325" si="37">H262/$B$15</f>
        <v>0.29223744292237441</v>
      </c>
      <c r="J262" s="35">
        <f t="shared" ref="J262:J325" si="38">IF(H262&lt;$B$15,H262,$B$15)</f>
        <v>2560</v>
      </c>
      <c r="K262" s="36">
        <f t="shared" ref="K262:K325" si="39">J262/$B$15</f>
        <v>0.29223744292237441</v>
      </c>
      <c r="L262" s="35">
        <f t="shared" si="36"/>
        <v>0.33639148030770416</v>
      </c>
      <c r="M262" s="35">
        <f t="shared" ref="M262:M325" si="40">IF(J262&lt;=$B$92,$B$68,0)</f>
        <v>0.28470000000000001</v>
      </c>
      <c r="N262" s="35">
        <f t="shared" ref="N262:N325" si="41">IF(L262&gt;$B$68,$B$68,L262)</f>
        <v>0.28470000000000001</v>
      </c>
      <c r="O262" s="35">
        <f t="shared" si="34"/>
        <v>0.28470000000000001</v>
      </c>
      <c r="P262" s="35">
        <f t="shared" si="35"/>
        <v>0.33639148030770416</v>
      </c>
    </row>
    <row r="263" spans="7:16" x14ac:dyDescent="0.25">
      <c r="G263" s="16"/>
      <c r="H263" s="35">
        <v>2570</v>
      </c>
      <c r="I263" s="36">
        <f t="shared" si="37"/>
        <v>0.29337899543378998</v>
      </c>
      <c r="J263" s="35">
        <f t="shared" si="38"/>
        <v>2570</v>
      </c>
      <c r="K263" s="36">
        <f t="shared" si="39"/>
        <v>0.29337899543378998</v>
      </c>
      <c r="L263" s="35">
        <f t="shared" si="36"/>
        <v>0.3355285293749054</v>
      </c>
      <c r="M263" s="35">
        <f t="shared" si="40"/>
        <v>0.28470000000000001</v>
      </c>
      <c r="N263" s="35">
        <f t="shared" si="41"/>
        <v>0.28470000000000001</v>
      </c>
      <c r="O263" s="35">
        <f t="shared" ref="O263:O326" si="42">IF(J263&lt;=$C$137,$D$121,M263)</f>
        <v>0.28470000000000001</v>
      </c>
      <c r="P263" s="35">
        <f t="shared" ref="P263:P326" si="43">IF(L263&gt;$D$121,$D$121,L263)</f>
        <v>0.3355285293749054</v>
      </c>
    </row>
    <row r="264" spans="7:16" x14ac:dyDescent="0.25">
      <c r="G264" s="16"/>
      <c r="H264" s="35">
        <v>2580</v>
      </c>
      <c r="I264" s="36">
        <f t="shared" si="37"/>
        <v>0.29452054794520549</v>
      </c>
      <c r="J264" s="35">
        <f t="shared" si="38"/>
        <v>2580</v>
      </c>
      <c r="K264" s="36">
        <f t="shared" si="39"/>
        <v>0.29452054794520549</v>
      </c>
      <c r="L264" s="35">
        <f t="shared" si="36"/>
        <v>0.33466781407254509</v>
      </c>
      <c r="M264" s="35">
        <f t="shared" si="40"/>
        <v>0.28470000000000001</v>
      </c>
      <c r="N264" s="35">
        <f t="shared" si="41"/>
        <v>0.28470000000000001</v>
      </c>
      <c r="O264" s="35">
        <f t="shared" si="42"/>
        <v>0.28470000000000001</v>
      </c>
      <c r="P264" s="35">
        <f t="shared" si="43"/>
        <v>0.33466781407254509</v>
      </c>
    </row>
    <row r="265" spans="7:16" x14ac:dyDescent="0.25">
      <c r="G265" s="16"/>
      <c r="H265" s="35">
        <v>2590</v>
      </c>
      <c r="I265" s="36">
        <f t="shared" si="37"/>
        <v>0.295662100456621</v>
      </c>
      <c r="J265" s="35">
        <f t="shared" si="38"/>
        <v>2590</v>
      </c>
      <c r="K265" s="36">
        <f t="shared" si="39"/>
        <v>0.295662100456621</v>
      </c>
      <c r="L265" s="35">
        <f t="shared" si="36"/>
        <v>0.33380931997713659</v>
      </c>
      <c r="M265" s="35">
        <f t="shared" si="40"/>
        <v>0.28470000000000001</v>
      </c>
      <c r="N265" s="35">
        <f t="shared" si="41"/>
        <v>0.28470000000000001</v>
      </c>
      <c r="O265" s="35">
        <f t="shared" si="42"/>
        <v>0.28470000000000001</v>
      </c>
      <c r="P265" s="35">
        <f t="shared" si="43"/>
        <v>0.33380931997713659</v>
      </c>
    </row>
    <row r="266" spans="7:16" x14ac:dyDescent="0.25">
      <c r="G266" s="16"/>
      <c r="H266" s="35">
        <v>2600</v>
      </c>
      <c r="I266" s="36">
        <f t="shared" si="37"/>
        <v>0.29680365296803651</v>
      </c>
      <c r="J266" s="35">
        <f t="shared" si="38"/>
        <v>2600</v>
      </c>
      <c r="K266" s="36">
        <f t="shared" si="39"/>
        <v>0.29680365296803651</v>
      </c>
      <c r="L266" s="35">
        <f t="shared" si="36"/>
        <v>0.33295303281350797</v>
      </c>
      <c r="M266" s="35">
        <f t="shared" si="40"/>
        <v>0.28470000000000001</v>
      </c>
      <c r="N266" s="35">
        <f t="shared" si="41"/>
        <v>0.28470000000000001</v>
      </c>
      <c r="O266" s="35">
        <f t="shared" si="42"/>
        <v>0.28470000000000001</v>
      </c>
      <c r="P266" s="35">
        <f t="shared" si="43"/>
        <v>0.33295303281350797</v>
      </c>
    </row>
    <row r="267" spans="7:16" x14ac:dyDescent="0.25">
      <c r="G267" s="16"/>
      <c r="H267" s="35">
        <v>2610</v>
      </c>
      <c r="I267" s="36">
        <f t="shared" si="37"/>
        <v>0.29794520547945208</v>
      </c>
      <c r="J267" s="35">
        <f t="shared" si="38"/>
        <v>2610</v>
      </c>
      <c r="K267" s="36">
        <f t="shared" si="39"/>
        <v>0.29794520547945208</v>
      </c>
      <c r="L267" s="35">
        <f t="shared" si="36"/>
        <v>0.33209893845271254</v>
      </c>
      <c r="M267" s="35">
        <f t="shared" si="40"/>
        <v>0.28470000000000001</v>
      </c>
      <c r="N267" s="35">
        <f t="shared" si="41"/>
        <v>0.28470000000000001</v>
      </c>
      <c r="O267" s="35">
        <f t="shared" si="42"/>
        <v>0.28470000000000001</v>
      </c>
      <c r="P267" s="35">
        <f t="shared" si="43"/>
        <v>0.33209893845271254</v>
      </c>
    </row>
    <row r="268" spans="7:16" x14ac:dyDescent="0.25">
      <c r="G268" s="16"/>
      <c r="H268" s="35">
        <v>2620</v>
      </c>
      <c r="I268" s="36">
        <f t="shared" si="37"/>
        <v>0.29908675799086759</v>
      </c>
      <c r="J268" s="35">
        <f t="shared" si="38"/>
        <v>2620</v>
      </c>
      <c r="K268" s="36">
        <f t="shared" si="39"/>
        <v>0.29908675799086759</v>
      </c>
      <c r="L268" s="35">
        <f t="shared" si="36"/>
        <v>0.33124702290997743</v>
      </c>
      <c r="M268" s="35">
        <f t="shared" si="40"/>
        <v>0.28470000000000001</v>
      </c>
      <c r="N268" s="35">
        <f t="shared" si="41"/>
        <v>0.28470000000000001</v>
      </c>
      <c r="O268" s="35">
        <f t="shared" si="42"/>
        <v>0.28470000000000001</v>
      </c>
      <c r="P268" s="35">
        <f t="shared" si="43"/>
        <v>0.33124702290997743</v>
      </c>
    </row>
    <row r="269" spans="7:16" x14ac:dyDescent="0.25">
      <c r="G269" s="16"/>
      <c r="H269" s="35">
        <v>2630</v>
      </c>
      <c r="I269" s="36">
        <f t="shared" si="37"/>
        <v>0.3002283105022831</v>
      </c>
      <c r="J269" s="35">
        <f t="shared" si="38"/>
        <v>2630</v>
      </c>
      <c r="K269" s="36">
        <f t="shared" si="39"/>
        <v>0.3002283105022831</v>
      </c>
      <c r="L269" s="35">
        <f t="shared" si="36"/>
        <v>0.33039727234268867</v>
      </c>
      <c r="M269" s="35">
        <f t="shared" si="40"/>
        <v>0.28470000000000001</v>
      </c>
      <c r="N269" s="35">
        <f t="shared" si="41"/>
        <v>0.28470000000000001</v>
      </c>
      <c r="O269" s="35">
        <f t="shared" si="42"/>
        <v>0.28470000000000001</v>
      </c>
      <c r="P269" s="35">
        <f t="shared" si="43"/>
        <v>0.33039727234268867</v>
      </c>
    </row>
    <row r="270" spans="7:16" x14ac:dyDescent="0.25">
      <c r="G270" s="16"/>
      <c r="H270" s="35">
        <v>2640</v>
      </c>
      <c r="I270" s="36">
        <f t="shared" si="37"/>
        <v>0.30136986301369861</v>
      </c>
      <c r="J270" s="35">
        <f t="shared" si="38"/>
        <v>2640</v>
      </c>
      <c r="K270" s="36">
        <f t="shared" si="39"/>
        <v>0.30136986301369861</v>
      </c>
      <c r="L270" s="35">
        <f t="shared" si="36"/>
        <v>0.32954967304841121</v>
      </c>
      <c r="M270" s="35">
        <f t="shared" si="40"/>
        <v>0.28470000000000001</v>
      </c>
      <c r="N270" s="35">
        <f t="shared" si="41"/>
        <v>0.28470000000000001</v>
      </c>
      <c r="O270" s="35">
        <f t="shared" si="42"/>
        <v>0.28470000000000001</v>
      </c>
      <c r="P270" s="35">
        <f t="shared" si="43"/>
        <v>0.32954967304841121</v>
      </c>
    </row>
    <row r="271" spans="7:16" x14ac:dyDescent="0.25">
      <c r="G271" s="16"/>
      <c r="H271" s="35">
        <v>2650</v>
      </c>
      <c r="I271" s="36">
        <f t="shared" si="37"/>
        <v>0.30251141552511418</v>
      </c>
      <c r="J271" s="35">
        <f t="shared" si="38"/>
        <v>2650</v>
      </c>
      <c r="K271" s="36">
        <f t="shared" si="39"/>
        <v>0.30251141552511418</v>
      </c>
      <c r="L271" s="35">
        <f t="shared" si="36"/>
        <v>0.32870421146294471</v>
      </c>
      <c r="M271" s="35">
        <f t="shared" si="40"/>
        <v>0.28470000000000001</v>
      </c>
      <c r="N271" s="35">
        <f t="shared" si="41"/>
        <v>0.28470000000000001</v>
      </c>
      <c r="O271" s="35">
        <f t="shared" si="42"/>
        <v>0.28470000000000001</v>
      </c>
      <c r="P271" s="35">
        <f t="shared" si="43"/>
        <v>0.32870421146294471</v>
      </c>
    </row>
    <row r="272" spans="7:16" x14ac:dyDescent="0.25">
      <c r="G272" s="16"/>
      <c r="H272" s="35">
        <v>2660</v>
      </c>
      <c r="I272" s="36">
        <f t="shared" si="37"/>
        <v>0.30365296803652969</v>
      </c>
      <c r="J272" s="35">
        <f t="shared" si="38"/>
        <v>2660</v>
      </c>
      <c r="K272" s="36">
        <f t="shared" si="39"/>
        <v>0.30365296803652969</v>
      </c>
      <c r="L272" s="35">
        <f t="shared" si="36"/>
        <v>0.32786087415841336</v>
      </c>
      <c r="M272" s="35">
        <f t="shared" si="40"/>
        <v>0.28470000000000001</v>
      </c>
      <c r="N272" s="35">
        <f t="shared" si="41"/>
        <v>0.28470000000000001</v>
      </c>
      <c r="O272" s="35">
        <f t="shared" si="42"/>
        <v>0.28470000000000001</v>
      </c>
      <c r="P272" s="35">
        <f t="shared" si="43"/>
        <v>0.32786087415841336</v>
      </c>
    </row>
    <row r="273" spans="7:16" x14ac:dyDescent="0.25">
      <c r="G273" s="16"/>
      <c r="H273" s="35">
        <v>2670</v>
      </c>
      <c r="I273" s="36">
        <f t="shared" si="37"/>
        <v>0.3047945205479452</v>
      </c>
      <c r="J273" s="35">
        <f t="shared" si="38"/>
        <v>2670</v>
      </c>
      <c r="K273" s="36">
        <f t="shared" si="39"/>
        <v>0.3047945205479452</v>
      </c>
      <c r="L273" s="35">
        <f t="shared" si="36"/>
        <v>0.32701964784138882</v>
      </c>
      <c r="M273" s="35">
        <f t="shared" si="40"/>
        <v>0.28470000000000001</v>
      </c>
      <c r="N273" s="35">
        <f t="shared" si="41"/>
        <v>0.28470000000000001</v>
      </c>
      <c r="O273" s="35">
        <f t="shared" si="42"/>
        <v>0.28470000000000001</v>
      </c>
      <c r="P273" s="35">
        <f t="shared" si="43"/>
        <v>0.32701964784138882</v>
      </c>
    </row>
    <row r="274" spans="7:16" x14ac:dyDescent="0.25">
      <c r="G274" s="16"/>
      <c r="H274" s="35">
        <v>2680</v>
      </c>
      <c r="I274" s="36">
        <f t="shared" si="37"/>
        <v>0.30593607305936071</v>
      </c>
      <c r="J274" s="35">
        <f t="shared" si="38"/>
        <v>2680</v>
      </c>
      <c r="K274" s="36">
        <f t="shared" si="39"/>
        <v>0.30593607305936071</v>
      </c>
      <c r="L274" s="35">
        <f t="shared" si="36"/>
        <v>0.32618051935104653</v>
      </c>
      <c r="M274" s="35">
        <f t="shared" si="40"/>
        <v>0.28470000000000001</v>
      </c>
      <c r="N274" s="35">
        <f t="shared" si="41"/>
        <v>0.28470000000000001</v>
      </c>
      <c r="O274" s="35">
        <f t="shared" si="42"/>
        <v>0.28470000000000001</v>
      </c>
      <c r="P274" s="35">
        <f t="shared" si="43"/>
        <v>0.32618051935104653</v>
      </c>
    </row>
    <row r="275" spans="7:16" x14ac:dyDescent="0.25">
      <c r="G275" s="16"/>
      <c r="H275" s="35">
        <v>2690</v>
      </c>
      <c r="I275" s="36">
        <f t="shared" si="37"/>
        <v>0.30707762557077628</v>
      </c>
      <c r="J275" s="35">
        <f t="shared" si="38"/>
        <v>2690</v>
      </c>
      <c r="K275" s="36">
        <f t="shared" si="39"/>
        <v>0.30707762557077628</v>
      </c>
      <c r="L275" s="35">
        <f t="shared" si="36"/>
        <v>0.32534347565735311</v>
      </c>
      <c r="M275" s="35">
        <f t="shared" si="40"/>
        <v>0.28470000000000001</v>
      </c>
      <c r="N275" s="35">
        <f t="shared" si="41"/>
        <v>0.28470000000000001</v>
      </c>
      <c r="O275" s="35">
        <f t="shared" si="42"/>
        <v>0.28470000000000001</v>
      </c>
      <c r="P275" s="35">
        <f t="shared" si="43"/>
        <v>0.32534347565735311</v>
      </c>
    </row>
    <row r="276" spans="7:16" x14ac:dyDescent="0.25">
      <c r="G276" s="16"/>
      <c r="H276" s="35">
        <v>2700</v>
      </c>
      <c r="I276" s="36">
        <f t="shared" si="37"/>
        <v>0.30821917808219179</v>
      </c>
      <c r="J276" s="35">
        <f t="shared" si="38"/>
        <v>2700</v>
      </c>
      <c r="K276" s="36">
        <f t="shared" si="39"/>
        <v>0.30821917808219179</v>
      </c>
      <c r="L276" s="35">
        <f t="shared" si="36"/>
        <v>0.32450850385928653</v>
      </c>
      <c r="M276" s="35">
        <f t="shared" si="40"/>
        <v>0.28470000000000001</v>
      </c>
      <c r="N276" s="35">
        <f t="shared" si="41"/>
        <v>0.28470000000000001</v>
      </c>
      <c r="O276" s="35">
        <f t="shared" si="42"/>
        <v>0.28470000000000001</v>
      </c>
      <c r="P276" s="35">
        <f t="shared" si="43"/>
        <v>0.32450850385928653</v>
      </c>
    </row>
    <row r="277" spans="7:16" x14ac:dyDescent="0.25">
      <c r="G277" s="16"/>
      <c r="H277" s="35">
        <v>2710</v>
      </c>
      <c r="I277" s="36">
        <f t="shared" si="37"/>
        <v>0.3093607305936073</v>
      </c>
      <c r="J277" s="35">
        <f t="shared" si="38"/>
        <v>2710</v>
      </c>
      <c r="K277" s="36">
        <f t="shared" si="39"/>
        <v>0.3093607305936073</v>
      </c>
      <c r="L277" s="35">
        <f t="shared" si="36"/>
        <v>0.32367559118308553</v>
      </c>
      <c r="M277" s="35">
        <f t="shared" si="40"/>
        <v>0.28470000000000001</v>
      </c>
      <c r="N277" s="35">
        <f t="shared" si="41"/>
        <v>0.28470000000000001</v>
      </c>
      <c r="O277" s="35">
        <f t="shared" si="42"/>
        <v>0.28470000000000001</v>
      </c>
      <c r="P277" s="35">
        <f t="shared" si="43"/>
        <v>0.32367559118308553</v>
      </c>
    </row>
    <row r="278" spans="7:16" x14ac:dyDescent="0.25">
      <c r="G278" s="16"/>
      <c r="H278" s="35">
        <v>2720</v>
      </c>
      <c r="I278" s="36">
        <f t="shared" si="37"/>
        <v>0.31050228310502281</v>
      </c>
      <c r="J278" s="35">
        <f t="shared" si="38"/>
        <v>2720</v>
      </c>
      <c r="K278" s="36">
        <f t="shared" si="39"/>
        <v>0.31050228310502281</v>
      </c>
      <c r="L278" s="35">
        <f t="shared" si="36"/>
        <v>0.32284472498053041</v>
      </c>
      <c r="M278" s="35">
        <f t="shared" si="40"/>
        <v>0.28470000000000001</v>
      </c>
      <c r="N278" s="35">
        <f t="shared" si="41"/>
        <v>0.28470000000000001</v>
      </c>
      <c r="O278" s="35">
        <f t="shared" si="42"/>
        <v>0.28470000000000001</v>
      </c>
      <c r="P278" s="35">
        <f t="shared" si="43"/>
        <v>0.32284472498053041</v>
      </c>
    </row>
    <row r="279" spans="7:16" x14ac:dyDescent="0.25">
      <c r="G279" s="16"/>
      <c r="H279" s="35">
        <v>2730</v>
      </c>
      <c r="I279" s="36">
        <f t="shared" si="37"/>
        <v>0.31164383561643838</v>
      </c>
      <c r="J279" s="35">
        <f t="shared" si="38"/>
        <v>2730</v>
      </c>
      <c r="K279" s="36">
        <f t="shared" si="39"/>
        <v>0.31164383561643838</v>
      </c>
      <c r="L279" s="35">
        <f t="shared" si="36"/>
        <v>0.3220158927272524</v>
      </c>
      <c r="M279" s="35">
        <f t="shared" si="40"/>
        <v>0.28470000000000001</v>
      </c>
      <c r="N279" s="35">
        <f t="shared" si="41"/>
        <v>0.28470000000000001</v>
      </c>
      <c r="O279" s="35">
        <f t="shared" si="42"/>
        <v>0.28470000000000001</v>
      </c>
      <c r="P279" s="35">
        <f t="shared" si="43"/>
        <v>0.3220158927272524</v>
      </c>
    </row>
    <row r="280" spans="7:16" x14ac:dyDescent="0.25">
      <c r="G280" s="16"/>
      <c r="H280" s="35">
        <v>2740</v>
      </c>
      <c r="I280" s="36">
        <f t="shared" si="37"/>
        <v>0.31278538812785389</v>
      </c>
      <c r="J280" s="35">
        <f t="shared" si="38"/>
        <v>2740</v>
      </c>
      <c r="K280" s="36">
        <f t="shared" si="39"/>
        <v>0.31278538812785389</v>
      </c>
      <c r="L280" s="35">
        <f t="shared" si="36"/>
        <v>0.32118908202107255</v>
      </c>
      <c r="M280" s="35">
        <f t="shared" si="40"/>
        <v>0.28470000000000001</v>
      </c>
      <c r="N280" s="35">
        <f t="shared" si="41"/>
        <v>0.28470000000000001</v>
      </c>
      <c r="O280" s="35">
        <f t="shared" si="42"/>
        <v>0.28470000000000001</v>
      </c>
      <c r="P280" s="35">
        <f t="shared" si="43"/>
        <v>0.32118908202107255</v>
      </c>
    </row>
    <row r="281" spans="7:16" x14ac:dyDescent="0.25">
      <c r="G281" s="16"/>
      <c r="H281" s="35">
        <v>2750</v>
      </c>
      <c r="I281" s="36">
        <f t="shared" si="37"/>
        <v>0.3139269406392694</v>
      </c>
      <c r="J281" s="35">
        <f t="shared" si="38"/>
        <v>2750</v>
      </c>
      <c r="K281" s="36">
        <f t="shared" si="39"/>
        <v>0.3139269406392694</v>
      </c>
      <c r="L281" s="35">
        <f t="shared" si="36"/>
        <v>0.32036428058036803</v>
      </c>
      <c r="M281" s="35">
        <f t="shared" si="40"/>
        <v>0.28470000000000001</v>
      </c>
      <c r="N281" s="35">
        <f t="shared" si="41"/>
        <v>0.28470000000000001</v>
      </c>
      <c r="O281" s="35">
        <f t="shared" si="42"/>
        <v>0.28470000000000001</v>
      </c>
      <c r="P281" s="35">
        <f t="shared" si="43"/>
        <v>0.32036428058036803</v>
      </c>
    </row>
    <row r="282" spans="7:16" x14ac:dyDescent="0.25">
      <c r="G282" s="16"/>
      <c r="H282" s="35">
        <v>2760</v>
      </c>
      <c r="I282" s="36">
        <f t="shared" si="37"/>
        <v>0.31506849315068491</v>
      </c>
      <c r="J282" s="35">
        <f t="shared" si="38"/>
        <v>2760</v>
      </c>
      <c r="K282" s="36">
        <f t="shared" si="39"/>
        <v>0.31506849315068491</v>
      </c>
      <c r="L282" s="35">
        <f t="shared" si="36"/>
        <v>0.31954147624246743</v>
      </c>
      <c r="M282" s="35">
        <f t="shared" si="40"/>
        <v>0.28470000000000001</v>
      </c>
      <c r="N282" s="35">
        <f t="shared" si="41"/>
        <v>0.28470000000000001</v>
      </c>
      <c r="O282" s="35">
        <f t="shared" si="42"/>
        <v>0.28470000000000001</v>
      </c>
      <c r="P282" s="35">
        <f t="shared" si="43"/>
        <v>0.31954147624246743</v>
      </c>
    </row>
    <row r="283" spans="7:16" x14ac:dyDescent="0.25">
      <c r="G283" s="16"/>
      <c r="H283" s="35">
        <v>2770</v>
      </c>
      <c r="I283" s="36">
        <f t="shared" si="37"/>
        <v>0.31621004566210048</v>
      </c>
      <c r="J283" s="35">
        <f t="shared" si="38"/>
        <v>2770</v>
      </c>
      <c r="K283" s="36">
        <f t="shared" si="39"/>
        <v>0.31621004566210048</v>
      </c>
      <c r="L283" s="35">
        <f t="shared" si="36"/>
        <v>0.31872065696207164</v>
      </c>
      <c r="M283" s="35">
        <f t="shared" si="40"/>
        <v>0.28470000000000001</v>
      </c>
      <c r="N283" s="35">
        <f t="shared" si="41"/>
        <v>0.28470000000000001</v>
      </c>
      <c r="O283" s="35">
        <f t="shared" si="42"/>
        <v>0.28470000000000001</v>
      </c>
      <c r="P283" s="35">
        <f t="shared" si="43"/>
        <v>0.31872065696207164</v>
      </c>
    </row>
    <row r="284" spans="7:16" x14ac:dyDescent="0.25">
      <c r="G284" s="16"/>
      <c r="H284" s="35">
        <v>2780</v>
      </c>
      <c r="I284" s="36">
        <f t="shared" si="37"/>
        <v>0.31735159817351599</v>
      </c>
      <c r="J284" s="35">
        <f t="shared" si="38"/>
        <v>2780</v>
      </c>
      <c r="K284" s="36">
        <f t="shared" si="39"/>
        <v>0.31735159817351599</v>
      </c>
      <c r="L284" s="35">
        <f t="shared" si="36"/>
        <v>0.31790181080970248</v>
      </c>
      <c r="M284" s="35">
        <f t="shared" si="40"/>
        <v>0.28470000000000001</v>
      </c>
      <c r="N284" s="35">
        <f t="shared" si="41"/>
        <v>0.28470000000000001</v>
      </c>
      <c r="O284" s="35">
        <f t="shared" si="42"/>
        <v>0.28470000000000001</v>
      </c>
      <c r="P284" s="35">
        <f t="shared" si="43"/>
        <v>0.31790181080970248</v>
      </c>
    </row>
    <row r="285" spans="7:16" x14ac:dyDescent="0.25">
      <c r="G285" s="16"/>
      <c r="H285" s="35">
        <v>2790</v>
      </c>
      <c r="I285" s="36">
        <f t="shared" si="37"/>
        <v>0.3184931506849315</v>
      </c>
      <c r="J285" s="35">
        <f t="shared" si="38"/>
        <v>2790</v>
      </c>
      <c r="K285" s="36">
        <f t="shared" si="39"/>
        <v>0.3184931506849315</v>
      </c>
      <c r="L285" s="35">
        <f t="shared" si="36"/>
        <v>0.31708492597017679</v>
      </c>
      <c r="M285" s="35">
        <f t="shared" si="40"/>
        <v>0.28470000000000001</v>
      </c>
      <c r="N285" s="35">
        <f t="shared" si="41"/>
        <v>0.28470000000000001</v>
      </c>
      <c r="O285" s="35">
        <f t="shared" si="42"/>
        <v>0.28470000000000001</v>
      </c>
      <c r="P285" s="35">
        <f t="shared" si="43"/>
        <v>0.31708492597017679</v>
      </c>
    </row>
    <row r="286" spans="7:16" x14ac:dyDescent="0.25">
      <c r="G286" s="16"/>
      <c r="H286" s="35">
        <v>2800</v>
      </c>
      <c r="I286" s="36">
        <f t="shared" si="37"/>
        <v>0.31963470319634701</v>
      </c>
      <c r="J286" s="35">
        <f t="shared" si="38"/>
        <v>2800</v>
      </c>
      <c r="K286" s="36">
        <f t="shared" si="39"/>
        <v>0.31963470319634701</v>
      </c>
      <c r="L286" s="35">
        <f t="shared" si="36"/>
        <v>0.31626999074110596</v>
      </c>
      <c r="M286" s="35">
        <f t="shared" si="40"/>
        <v>0.28470000000000001</v>
      </c>
      <c r="N286" s="35">
        <f t="shared" si="41"/>
        <v>0.28470000000000001</v>
      </c>
      <c r="O286" s="35">
        <f t="shared" si="42"/>
        <v>0.28470000000000001</v>
      </c>
      <c r="P286" s="35">
        <f t="shared" si="43"/>
        <v>0.31626999074110596</v>
      </c>
    </row>
    <row r="287" spans="7:16" x14ac:dyDescent="0.25">
      <c r="G287" s="16"/>
      <c r="H287" s="35">
        <v>2810</v>
      </c>
      <c r="I287" s="36">
        <f t="shared" si="37"/>
        <v>0.32077625570776258</v>
      </c>
      <c r="J287" s="35">
        <f t="shared" si="38"/>
        <v>2810</v>
      </c>
      <c r="K287" s="36">
        <f t="shared" si="39"/>
        <v>0.32077625570776258</v>
      </c>
      <c r="L287" s="35">
        <f t="shared" si="36"/>
        <v>0.31545699353142087</v>
      </c>
      <c r="M287" s="35">
        <f t="shared" si="40"/>
        <v>0.28470000000000001</v>
      </c>
      <c r="N287" s="35">
        <f t="shared" si="41"/>
        <v>0.28470000000000001</v>
      </c>
      <c r="O287" s="35">
        <f t="shared" si="42"/>
        <v>0.28470000000000001</v>
      </c>
      <c r="P287" s="35">
        <f t="shared" si="43"/>
        <v>0.31545699353142087</v>
      </c>
    </row>
    <row r="288" spans="7:16" x14ac:dyDescent="0.25">
      <c r="G288" s="16"/>
      <c r="H288" s="35">
        <v>2820</v>
      </c>
      <c r="I288" s="36">
        <f t="shared" si="37"/>
        <v>0.32191780821917809</v>
      </c>
      <c r="J288" s="35">
        <f t="shared" si="38"/>
        <v>2820</v>
      </c>
      <c r="K288" s="36">
        <f t="shared" si="39"/>
        <v>0.32191780821917809</v>
      </c>
      <c r="L288" s="35">
        <f t="shared" si="36"/>
        <v>0.31464592285992099</v>
      </c>
      <c r="M288" s="35">
        <f t="shared" si="40"/>
        <v>0.28470000000000001</v>
      </c>
      <c r="N288" s="35">
        <f t="shared" si="41"/>
        <v>0.28470000000000001</v>
      </c>
      <c r="O288" s="35">
        <f t="shared" si="42"/>
        <v>0.28470000000000001</v>
      </c>
      <c r="P288" s="35">
        <f t="shared" si="43"/>
        <v>0.31464592285992099</v>
      </c>
    </row>
    <row r="289" spans="7:16" x14ac:dyDescent="0.25">
      <c r="G289" s="16"/>
      <c r="H289" s="35">
        <v>2830</v>
      </c>
      <c r="I289" s="36">
        <f t="shared" si="37"/>
        <v>0.3230593607305936</v>
      </c>
      <c r="J289" s="35">
        <f t="shared" si="38"/>
        <v>2830</v>
      </c>
      <c r="K289" s="36">
        <f t="shared" si="39"/>
        <v>0.3230593607305936</v>
      </c>
      <c r="L289" s="35">
        <f t="shared" si="36"/>
        <v>0.31383676735384725</v>
      </c>
      <c r="M289" s="35">
        <f t="shared" si="40"/>
        <v>0.28470000000000001</v>
      </c>
      <c r="N289" s="35">
        <f t="shared" si="41"/>
        <v>0.28470000000000001</v>
      </c>
      <c r="O289" s="35">
        <f t="shared" si="42"/>
        <v>0.28470000000000001</v>
      </c>
      <c r="P289" s="35">
        <f t="shared" si="43"/>
        <v>0.31383676735384725</v>
      </c>
    </row>
    <row r="290" spans="7:16" x14ac:dyDescent="0.25">
      <c r="G290" s="16"/>
      <c r="H290" s="35">
        <v>2840</v>
      </c>
      <c r="I290" s="36">
        <f t="shared" si="37"/>
        <v>0.32420091324200911</v>
      </c>
      <c r="J290" s="35">
        <f t="shared" si="38"/>
        <v>2840</v>
      </c>
      <c r="K290" s="36">
        <f t="shared" si="39"/>
        <v>0.32420091324200911</v>
      </c>
      <c r="L290" s="35">
        <f t="shared" si="36"/>
        <v>0.31302951574747906</v>
      </c>
      <c r="M290" s="35">
        <f t="shared" si="40"/>
        <v>0.28470000000000001</v>
      </c>
      <c r="N290" s="35">
        <f t="shared" si="41"/>
        <v>0.28470000000000001</v>
      </c>
      <c r="O290" s="35">
        <f t="shared" si="42"/>
        <v>0.28470000000000001</v>
      </c>
      <c r="P290" s="35">
        <f t="shared" si="43"/>
        <v>0.31302951574747906</v>
      </c>
    </row>
    <row r="291" spans="7:16" x14ac:dyDescent="0.25">
      <c r="G291" s="16"/>
      <c r="H291" s="35">
        <v>2850</v>
      </c>
      <c r="I291" s="36">
        <f t="shared" si="37"/>
        <v>0.32534246575342468</v>
      </c>
      <c r="J291" s="35">
        <f t="shared" si="38"/>
        <v>2850</v>
      </c>
      <c r="K291" s="36">
        <f t="shared" si="39"/>
        <v>0.32534246575342468</v>
      </c>
      <c r="L291" s="35">
        <f t="shared" si="36"/>
        <v>0.31222415688075356</v>
      </c>
      <c r="M291" s="35">
        <f t="shared" si="40"/>
        <v>0.28470000000000001</v>
      </c>
      <c r="N291" s="35">
        <f t="shared" si="41"/>
        <v>0.28470000000000001</v>
      </c>
      <c r="O291" s="35">
        <f t="shared" si="42"/>
        <v>0.28470000000000001</v>
      </c>
      <c r="P291" s="35">
        <f t="shared" si="43"/>
        <v>0.31222415688075356</v>
      </c>
    </row>
    <row r="292" spans="7:16" x14ac:dyDescent="0.25">
      <c r="G292" s="16"/>
      <c r="H292" s="35">
        <v>2860</v>
      </c>
      <c r="I292" s="36">
        <f t="shared" si="37"/>
        <v>0.32648401826484019</v>
      </c>
      <c r="J292" s="35">
        <f t="shared" si="38"/>
        <v>2860</v>
      </c>
      <c r="K292" s="36">
        <f t="shared" si="39"/>
        <v>0.32648401826484019</v>
      </c>
      <c r="L292" s="35">
        <f t="shared" si="36"/>
        <v>0.31142067969790832</v>
      </c>
      <c r="M292" s="35">
        <f t="shared" si="40"/>
        <v>0.28470000000000001</v>
      </c>
      <c r="N292" s="35">
        <f t="shared" si="41"/>
        <v>0.28470000000000001</v>
      </c>
      <c r="O292" s="35">
        <f t="shared" si="42"/>
        <v>0.28470000000000001</v>
      </c>
      <c r="P292" s="35">
        <f t="shared" si="43"/>
        <v>0.31142067969790832</v>
      </c>
    </row>
    <row r="293" spans="7:16" x14ac:dyDescent="0.25">
      <c r="G293" s="16"/>
      <c r="H293" s="35">
        <v>2870</v>
      </c>
      <c r="I293" s="36">
        <f t="shared" si="37"/>
        <v>0.3276255707762557</v>
      </c>
      <c r="J293" s="35">
        <f t="shared" si="38"/>
        <v>2870</v>
      </c>
      <c r="K293" s="36">
        <f t="shared" si="39"/>
        <v>0.3276255707762557</v>
      </c>
      <c r="L293" s="35">
        <f t="shared" si="36"/>
        <v>0.31061907324614546</v>
      </c>
      <c r="M293" s="35">
        <f t="shared" si="40"/>
        <v>0.28470000000000001</v>
      </c>
      <c r="N293" s="35">
        <f t="shared" si="41"/>
        <v>0.28470000000000001</v>
      </c>
      <c r="O293" s="35">
        <f t="shared" si="42"/>
        <v>0.28470000000000001</v>
      </c>
      <c r="P293" s="35">
        <f t="shared" si="43"/>
        <v>0.31061907324614546</v>
      </c>
    </row>
    <row r="294" spans="7:16" x14ac:dyDescent="0.25">
      <c r="G294" s="16"/>
      <c r="H294" s="35">
        <v>2880</v>
      </c>
      <c r="I294" s="36">
        <f t="shared" si="37"/>
        <v>0.32876712328767121</v>
      </c>
      <c r="J294" s="35">
        <f t="shared" si="38"/>
        <v>2880</v>
      </c>
      <c r="K294" s="36">
        <f t="shared" si="39"/>
        <v>0.32876712328767121</v>
      </c>
      <c r="L294" s="35">
        <f t="shared" si="36"/>
        <v>0.30981932667431722</v>
      </c>
      <c r="M294" s="35">
        <f t="shared" si="40"/>
        <v>0.28470000000000001</v>
      </c>
      <c r="N294" s="35">
        <f t="shared" si="41"/>
        <v>0.28470000000000001</v>
      </c>
      <c r="O294" s="35">
        <f t="shared" si="42"/>
        <v>0.28470000000000001</v>
      </c>
      <c r="P294" s="35">
        <f t="shared" si="43"/>
        <v>0.30981932667431722</v>
      </c>
    </row>
    <row r="295" spans="7:16" x14ac:dyDescent="0.25">
      <c r="G295" s="16"/>
      <c r="H295" s="35">
        <v>2890</v>
      </c>
      <c r="I295" s="36">
        <f t="shared" si="37"/>
        <v>0.32990867579908678</v>
      </c>
      <c r="J295" s="35">
        <f t="shared" si="38"/>
        <v>2890</v>
      </c>
      <c r="K295" s="36">
        <f t="shared" si="39"/>
        <v>0.32990867579908678</v>
      </c>
      <c r="L295" s="35">
        <f t="shared" si="36"/>
        <v>0.30902142923163423</v>
      </c>
      <c r="M295" s="35">
        <f t="shared" si="40"/>
        <v>0.28470000000000001</v>
      </c>
      <c r="N295" s="35">
        <f t="shared" si="41"/>
        <v>0.28470000000000001</v>
      </c>
      <c r="O295" s="35">
        <f t="shared" si="42"/>
        <v>0.28470000000000001</v>
      </c>
      <c r="P295" s="35">
        <f t="shared" si="43"/>
        <v>0.30902142923163423</v>
      </c>
    </row>
    <row r="296" spans="7:16" x14ac:dyDescent="0.25">
      <c r="G296" s="16"/>
      <c r="H296" s="35">
        <v>2900</v>
      </c>
      <c r="I296" s="36">
        <f t="shared" si="37"/>
        <v>0.33105022831050229</v>
      </c>
      <c r="J296" s="35">
        <f t="shared" si="38"/>
        <v>2900</v>
      </c>
      <c r="K296" s="36">
        <f t="shared" si="39"/>
        <v>0.33105022831050229</v>
      </c>
      <c r="L296" s="35">
        <f t="shared" si="36"/>
        <v>0.30822537026639307</v>
      </c>
      <c r="M296" s="35">
        <f t="shared" si="40"/>
        <v>0.28470000000000001</v>
      </c>
      <c r="N296" s="35">
        <f t="shared" si="41"/>
        <v>0.28470000000000001</v>
      </c>
      <c r="O296" s="35">
        <f t="shared" si="42"/>
        <v>0.28470000000000001</v>
      </c>
      <c r="P296" s="35">
        <f t="shared" si="43"/>
        <v>0.30822537026639307</v>
      </c>
    </row>
    <row r="297" spans="7:16" x14ac:dyDescent="0.25">
      <c r="G297" s="16"/>
      <c r="H297" s="35">
        <v>2910</v>
      </c>
      <c r="I297" s="36">
        <f t="shared" si="37"/>
        <v>0.3321917808219178</v>
      </c>
      <c r="J297" s="35">
        <f t="shared" si="38"/>
        <v>2910</v>
      </c>
      <c r="K297" s="36">
        <f t="shared" si="39"/>
        <v>0.3321917808219178</v>
      </c>
      <c r="L297" s="35">
        <f t="shared" si="36"/>
        <v>0.3074311392247252</v>
      </c>
      <c r="M297" s="35">
        <f t="shared" si="40"/>
        <v>0.28470000000000001</v>
      </c>
      <c r="N297" s="35">
        <f t="shared" si="41"/>
        <v>0.28470000000000001</v>
      </c>
      <c r="O297" s="35">
        <f t="shared" si="42"/>
        <v>0.28470000000000001</v>
      </c>
      <c r="P297" s="35">
        <f t="shared" si="43"/>
        <v>0.3074311392247252</v>
      </c>
    </row>
    <row r="298" spans="7:16" x14ac:dyDescent="0.25">
      <c r="G298" s="16"/>
      <c r="H298" s="35">
        <v>2920</v>
      </c>
      <c r="I298" s="36">
        <f t="shared" si="37"/>
        <v>0.33333333333333331</v>
      </c>
      <c r="J298" s="35">
        <f t="shared" si="38"/>
        <v>2920</v>
      </c>
      <c r="K298" s="36">
        <f t="shared" si="39"/>
        <v>0.33333333333333331</v>
      </c>
      <c r="L298" s="35">
        <f t="shared" si="36"/>
        <v>0.30663872564936534</v>
      </c>
      <c r="M298" s="35">
        <f t="shared" si="40"/>
        <v>0.28470000000000001</v>
      </c>
      <c r="N298" s="35">
        <f t="shared" si="41"/>
        <v>0.28470000000000001</v>
      </c>
      <c r="O298" s="35">
        <f t="shared" si="42"/>
        <v>0.28470000000000001</v>
      </c>
      <c r="P298" s="35">
        <f t="shared" si="43"/>
        <v>0.30663872564936534</v>
      </c>
    </row>
    <row r="299" spans="7:16" x14ac:dyDescent="0.25">
      <c r="G299" s="16"/>
      <c r="H299" s="35">
        <v>2930</v>
      </c>
      <c r="I299" s="36">
        <f t="shared" si="37"/>
        <v>0.33447488584474888</v>
      </c>
      <c r="J299" s="35">
        <f t="shared" si="38"/>
        <v>2930</v>
      </c>
      <c r="K299" s="36">
        <f t="shared" si="39"/>
        <v>0.33447488584474888</v>
      </c>
      <c r="L299" s="35">
        <f t="shared" si="36"/>
        <v>0.30584811917843968</v>
      </c>
      <c r="M299" s="35">
        <f t="shared" si="40"/>
        <v>0.28470000000000001</v>
      </c>
      <c r="N299" s="35">
        <f t="shared" si="41"/>
        <v>0.28470000000000001</v>
      </c>
      <c r="O299" s="35">
        <f t="shared" si="42"/>
        <v>0.28470000000000001</v>
      </c>
      <c r="P299" s="35">
        <f t="shared" si="43"/>
        <v>0.30584811917843968</v>
      </c>
    </row>
    <row r="300" spans="7:16" x14ac:dyDescent="0.25">
      <c r="G300" s="16"/>
      <c r="H300" s="35">
        <v>2940</v>
      </c>
      <c r="I300" s="36">
        <f t="shared" si="37"/>
        <v>0.33561643835616439</v>
      </c>
      <c r="J300" s="35">
        <f t="shared" si="38"/>
        <v>2940</v>
      </c>
      <c r="K300" s="36">
        <f t="shared" si="39"/>
        <v>0.33561643835616439</v>
      </c>
      <c r="L300" s="35">
        <f t="shared" si="36"/>
        <v>0.30505930954427407</v>
      </c>
      <c r="M300" s="35">
        <f t="shared" si="40"/>
        <v>0.28470000000000001</v>
      </c>
      <c r="N300" s="35">
        <f t="shared" si="41"/>
        <v>0.28470000000000001</v>
      </c>
      <c r="O300" s="35">
        <f t="shared" si="42"/>
        <v>0.28470000000000001</v>
      </c>
      <c r="P300" s="35">
        <f t="shared" si="43"/>
        <v>0.30505930954427407</v>
      </c>
    </row>
    <row r="301" spans="7:16" x14ac:dyDescent="0.25">
      <c r="G301" s="16"/>
      <c r="H301" s="35">
        <v>2950</v>
      </c>
      <c r="I301" s="36">
        <f t="shared" si="37"/>
        <v>0.3367579908675799</v>
      </c>
      <c r="J301" s="35">
        <f t="shared" si="38"/>
        <v>2950</v>
      </c>
      <c r="K301" s="36">
        <f t="shared" si="39"/>
        <v>0.3367579908675799</v>
      </c>
      <c r="L301" s="35">
        <f t="shared" si="36"/>
        <v>0.30427228657222005</v>
      </c>
      <c r="M301" s="35">
        <f t="shared" si="40"/>
        <v>0.28470000000000001</v>
      </c>
      <c r="N301" s="35">
        <f t="shared" si="41"/>
        <v>0.28470000000000001</v>
      </c>
      <c r="O301" s="35">
        <f t="shared" si="42"/>
        <v>0.28470000000000001</v>
      </c>
      <c r="P301" s="35">
        <f t="shared" si="43"/>
        <v>0.30427228657222005</v>
      </c>
    </row>
    <row r="302" spans="7:16" x14ac:dyDescent="0.25">
      <c r="G302" s="16"/>
      <c r="H302" s="35">
        <v>2960</v>
      </c>
      <c r="I302" s="36">
        <f t="shared" si="37"/>
        <v>0.33789954337899542</v>
      </c>
      <c r="J302" s="35">
        <f t="shared" si="38"/>
        <v>2960</v>
      </c>
      <c r="K302" s="36">
        <f t="shared" si="39"/>
        <v>0.33789954337899542</v>
      </c>
      <c r="L302" s="35">
        <f t="shared" si="36"/>
        <v>0.3034870401794999</v>
      </c>
      <c r="M302" s="35">
        <f t="shared" si="40"/>
        <v>0.28470000000000001</v>
      </c>
      <c r="N302" s="35">
        <f t="shared" si="41"/>
        <v>0.28470000000000001</v>
      </c>
      <c r="O302" s="35">
        <f t="shared" si="42"/>
        <v>0.28470000000000001</v>
      </c>
      <c r="P302" s="35">
        <f t="shared" si="43"/>
        <v>0.3034870401794999</v>
      </c>
    </row>
    <row r="303" spans="7:16" x14ac:dyDescent="0.25">
      <c r="G303" s="16"/>
      <c r="H303" s="35">
        <v>2970</v>
      </c>
      <c r="I303" s="36">
        <f t="shared" si="37"/>
        <v>0.33904109589041098</v>
      </c>
      <c r="J303" s="35">
        <f t="shared" si="38"/>
        <v>2970</v>
      </c>
      <c r="K303" s="36">
        <f t="shared" si="39"/>
        <v>0.33904109589041098</v>
      </c>
      <c r="L303" s="35">
        <f t="shared" si="36"/>
        <v>0.30270356037407009</v>
      </c>
      <c r="M303" s="35">
        <f t="shared" si="40"/>
        <v>0.28470000000000001</v>
      </c>
      <c r="N303" s="35">
        <f t="shared" si="41"/>
        <v>0.28470000000000001</v>
      </c>
      <c r="O303" s="35">
        <f t="shared" si="42"/>
        <v>0.28470000000000001</v>
      </c>
      <c r="P303" s="35">
        <f t="shared" si="43"/>
        <v>0.30270356037407009</v>
      </c>
    </row>
    <row r="304" spans="7:16" x14ac:dyDescent="0.25">
      <c r="G304" s="16"/>
      <c r="H304" s="35">
        <v>2980</v>
      </c>
      <c r="I304" s="36">
        <f t="shared" si="37"/>
        <v>0.34018264840182649</v>
      </c>
      <c r="J304" s="35">
        <f t="shared" si="38"/>
        <v>2980</v>
      </c>
      <c r="K304" s="36">
        <f t="shared" si="39"/>
        <v>0.34018264840182649</v>
      </c>
      <c r="L304" s="35">
        <f t="shared" si="36"/>
        <v>0.30192183725350219</v>
      </c>
      <c r="M304" s="35">
        <f t="shared" si="40"/>
        <v>0.28470000000000001</v>
      </c>
      <c r="N304" s="35">
        <f t="shared" si="41"/>
        <v>0.28470000000000001</v>
      </c>
      <c r="O304" s="35">
        <f t="shared" si="42"/>
        <v>0.28470000000000001</v>
      </c>
      <c r="P304" s="35">
        <f t="shared" si="43"/>
        <v>0.30192183725350219</v>
      </c>
    </row>
    <row r="305" spans="7:16" x14ac:dyDescent="0.25">
      <c r="G305" s="16"/>
      <c r="H305" s="35">
        <v>2990</v>
      </c>
      <c r="I305" s="36">
        <f t="shared" si="37"/>
        <v>0.341324200913242</v>
      </c>
      <c r="J305" s="35">
        <f t="shared" si="38"/>
        <v>2990</v>
      </c>
      <c r="K305" s="36">
        <f t="shared" si="39"/>
        <v>0.341324200913242</v>
      </c>
      <c r="L305" s="35">
        <f t="shared" si="36"/>
        <v>0.30114186100388163</v>
      </c>
      <c r="M305" s="35">
        <f t="shared" si="40"/>
        <v>0.28470000000000001</v>
      </c>
      <c r="N305" s="35">
        <f t="shared" si="41"/>
        <v>0.28470000000000001</v>
      </c>
      <c r="O305" s="35">
        <f t="shared" si="42"/>
        <v>0.28470000000000001</v>
      </c>
      <c r="P305" s="35">
        <f t="shared" si="43"/>
        <v>0.30114186100388163</v>
      </c>
    </row>
    <row r="306" spans="7:16" x14ac:dyDescent="0.25">
      <c r="G306" s="16"/>
      <c r="H306" s="35">
        <v>3000</v>
      </c>
      <c r="I306" s="36">
        <f t="shared" si="37"/>
        <v>0.34246575342465752</v>
      </c>
      <c r="J306" s="35">
        <f t="shared" si="38"/>
        <v>3000</v>
      </c>
      <c r="K306" s="36">
        <f t="shared" si="39"/>
        <v>0.34246575342465752</v>
      </c>
      <c r="L306" s="35">
        <f t="shared" si="36"/>
        <v>0.30036362189872312</v>
      </c>
      <c r="M306" s="35">
        <f t="shared" si="40"/>
        <v>0.28470000000000001</v>
      </c>
      <c r="N306" s="35">
        <f t="shared" si="41"/>
        <v>0.28470000000000001</v>
      </c>
      <c r="O306" s="35">
        <f t="shared" si="42"/>
        <v>0.28470000000000001</v>
      </c>
      <c r="P306" s="35">
        <f t="shared" si="43"/>
        <v>0.30036362189872312</v>
      </c>
    </row>
    <row r="307" spans="7:16" x14ac:dyDescent="0.25">
      <c r="G307" s="16"/>
      <c r="H307" s="35">
        <v>3010</v>
      </c>
      <c r="I307" s="36">
        <f t="shared" si="37"/>
        <v>0.34360730593607308</v>
      </c>
      <c r="J307" s="35">
        <f t="shared" si="38"/>
        <v>3010</v>
      </c>
      <c r="K307" s="36">
        <f t="shared" si="39"/>
        <v>0.34360730593607308</v>
      </c>
      <c r="L307" s="35">
        <f t="shared" si="36"/>
        <v>0.29958711029790364</v>
      </c>
      <c r="M307" s="35">
        <f t="shared" si="40"/>
        <v>0.28470000000000001</v>
      </c>
      <c r="N307" s="35">
        <f t="shared" si="41"/>
        <v>0.28470000000000001</v>
      </c>
      <c r="O307" s="35">
        <f t="shared" si="42"/>
        <v>0.28470000000000001</v>
      </c>
      <c r="P307" s="35">
        <f t="shared" si="43"/>
        <v>0.29958711029790364</v>
      </c>
    </row>
    <row r="308" spans="7:16" x14ac:dyDescent="0.25">
      <c r="G308" s="16"/>
      <c r="H308" s="35">
        <v>3020</v>
      </c>
      <c r="I308" s="36">
        <f t="shared" si="37"/>
        <v>0.34474885844748859</v>
      </c>
      <c r="J308" s="35">
        <f t="shared" si="38"/>
        <v>3020</v>
      </c>
      <c r="K308" s="36">
        <f t="shared" si="39"/>
        <v>0.34474885844748859</v>
      </c>
      <c r="L308" s="35">
        <f t="shared" si="36"/>
        <v>0.29881231664661112</v>
      </c>
      <c r="M308" s="35">
        <f t="shared" si="40"/>
        <v>0.28470000000000001</v>
      </c>
      <c r="N308" s="35">
        <f t="shared" si="41"/>
        <v>0.28470000000000001</v>
      </c>
      <c r="O308" s="35">
        <f t="shared" si="42"/>
        <v>0.28470000000000001</v>
      </c>
      <c r="P308" s="35">
        <f t="shared" si="43"/>
        <v>0.29881231664661112</v>
      </c>
    </row>
    <row r="309" spans="7:16" x14ac:dyDescent="0.25">
      <c r="G309" s="16"/>
      <c r="H309" s="35">
        <v>3030</v>
      </c>
      <c r="I309" s="36">
        <f t="shared" si="37"/>
        <v>0.3458904109589041</v>
      </c>
      <c r="J309" s="35">
        <f t="shared" si="38"/>
        <v>3030</v>
      </c>
      <c r="K309" s="36">
        <f t="shared" si="39"/>
        <v>0.3458904109589041</v>
      </c>
      <c r="L309" s="35">
        <f t="shared" si="36"/>
        <v>0.29803923147431044</v>
      </c>
      <c r="M309" s="35">
        <f t="shared" si="40"/>
        <v>0.28470000000000001</v>
      </c>
      <c r="N309" s="35">
        <f t="shared" si="41"/>
        <v>0.28470000000000001</v>
      </c>
      <c r="O309" s="35">
        <f t="shared" si="42"/>
        <v>0.28470000000000001</v>
      </c>
      <c r="P309" s="35">
        <f t="shared" si="43"/>
        <v>0.29803923147431044</v>
      </c>
    </row>
    <row r="310" spans="7:16" x14ac:dyDescent="0.25">
      <c r="G310" s="16"/>
      <c r="H310" s="35">
        <v>3040</v>
      </c>
      <c r="I310" s="36">
        <f t="shared" si="37"/>
        <v>0.34703196347031962</v>
      </c>
      <c r="J310" s="35">
        <f t="shared" si="38"/>
        <v>3040</v>
      </c>
      <c r="K310" s="36">
        <f t="shared" si="39"/>
        <v>0.34703196347031962</v>
      </c>
      <c r="L310" s="35">
        <f t="shared" si="36"/>
        <v>0.29726784539372386</v>
      </c>
      <c r="M310" s="35">
        <f t="shared" si="40"/>
        <v>0.28470000000000001</v>
      </c>
      <c r="N310" s="35">
        <f t="shared" si="41"/>
        <v>0.28470000000000001</v>
      </c>
      <c r="O310" s="35">
        <f t="shared" si="42"/>
        <v>0.28470000000000001</v>
      </c>
      <c r="P310" s="35">
        <f t="shared" si="43"/>
        <v>0.29726784539372386</v>
      </c>
    </row>
    <row r="311" spans="7:16" x14ac:dyDescent="0.25">
      <c r="G311" s="16"/>
      <c r="H311" s="35">
        <v>3050</v>
      </c>
      <c r="I311" s="36">
        <f t="shared" si="37"/>
        <v>0.34817351598173518</v>
      </c>
      <c r="J311" s="35">
        <f t="shared" si="38"/>
        <v>3050</v>
      </c>
      <c r="K311" s="36">
        <f t="shared" si="39"/>
        <v>0.34817351598173518</v>
      </c>
      <c r="L311" s="35">
        <f t="shared" si="36"/>
        <v>0.29649814909982863</v>
      </c>
      <c r="M311" s="35">
        <f t="shared" si="40"/>
        <v>0.28470000000000001</v>
      </c>
      <c r="N311" s="35">
        <f t="shared" si="41"/>
        <v>0.28470000000000001</v>
      </c>
      <c r="O311" s="35">
        <f t="shared" si="42"/>
        <v>0.28470000000000001</v>
      </c>
      <c r="P311" s="35">
        <f t="shared" si="43"/>
        <v>0.29649814909982863</v>
      </c>
    </row>
    <row r="312" spans="7:16" x14ac:dyDescent="0.25">
      <c r="G312" s="16"/>
      <c r="H312" s="35">
        <v>3060</v>
      </c>
      <c r="I312" s="36">
        <f t="shared" si="37"/>
        <v>0.34931506849315069</v>
      </c>
      <c r="J312" s="35">
        <f t="shared" si="38"/>
        <v>3060</v>
      </c>
      <c r="K312" s="36">
        <f t="shared" si="39"/>
        <v>0.34931506849315069</v>
      </c>
      <c r="L312" s="35">
        <f t="shared" si="36"/>
        <v>0.295730133368869</v>
      </c>
      <c r="M312" s="35">
        <f t="shared" si="40"/>
        <v>0.28470000000000001</v>
      </c>
      <c r="N312" s="35">
        <f t="shared" si="41"/>
        <v>0.28470000000000001</v>
      </c>
      <c r="O312" s="35">
        <f t="shared" si="42"/>
        <v>0.28470000000000001</v>
      </c>
      <c r="P312" s="35">
        <f t="shared" si="43"/>
        <v>0.295730133368869</v>
      </c>
    </row>
    <row r="313" spans="7:16" x14ac:dyDescent="0.25">
      <c r="G313" s="16"/>
      <c r="H313" s="35">
        <v>3070</v>
      </c>
      <c r="I313" s="36">
        <f t="shared" si="37"/>
        <v>0.3504566210045662</v>
      </c>
      <c r="J313" s="35">
        <f t="shared" si="38"/>
        <v>3070</v>
      </c>
      <c r="K313" s="36">
        <f t="shared" si="39"/>
        <v>0.3504566210045662</v>
      </c>
      <c r="L313" s="35">
        <f t="shared" si="36"/>
        <v>0.29496378905738319</v>
      </c>
      <c r="M313" s="35">
        <f t="shared" si="40"/>
        <v>0.28470000000000001</v>
      </c>
      <c r="N313" s="35">
        <f t="shared" si="41"/>
        <v>0.28470000000000001</v>
      </c>
      <c r="O313" s="35">
        <f t="shared" si="42"/>
        <v>0.28470000000000001</v>
      </c>
      <c r="P313" s="35">
        <f t="shared" si="43"/>
        <v>0.29496378905738319</v>
      </c>
    </row>
    <row r="314" spans="7:16" x14ac:dyDescent="0.25">
      <c r="G314" s="16"/>
      <c r="H314" s="35">
        <v>3080</v>
      </c>
      <c r="I314" s="36">
        <f t="shared" si="37"/>
        <v>0.35159817351598172</v>
      </c>
      <c r="J314" s="35">
        <f t="shared" si="38"/>
        <v>3080</v>
      </c>
      <c r="K314" s="36">
        <f t="shared" si="39"/>
        <v>0.35159817351598172</v>
      </c>
      <c r="L314" s="35">
        <f t="shared" si="36"/>
        <v>0.29419910710124586</v>
      </c>
      <c r="M314" s="35">
        <f t="shared" si="40"/>
        <v>0.28470000000000001</v>
      </c>
      <c r="N314" s="35">
        <f t="shared" si="41"/>
        <v>0.28470000000000001</v>
      </c>
      <c r="O314" s="35">
        <f t="shared" si="42"/>
        <v>0.28470000000000001</v>
      </c>
      <c r="P314" s="35">
        <f t="shared" si="43"/>
        <v>0.29419910710124586</v>
      </c>
    </row>
    <row r="315" spans="7:16" x14ac:dyDescent="0.25">
      <c r="G315" s="16"/>
      <c r="H315" s="35">
        <v>3090</v>
      </c>
      <c r="I315" s="36">
        <f t="shared" si="37"/>
        <v>0.35273972602739728</v>
      </c>
      <c r="J315" s="35">
        <f t="shared" si="38"/>
        <v>3090</v>
      </c>
      <c r="K315" s="36">
        <f t="shared" si="39"/>
        <v>0.35273972602739728</v>
      </c>
      <c r="L315" s="35">
        <f t="shared" si="36"/>
        <v>0.2934360785147242</v>
      </c>
      <c r="M315" s="35">
        <f t="shared" si="40"/>
        <v>0.28470000000000001</v>
      </c>
      <c r="N315" s="35">
        <f t="shared" si="41"/>
        <v>0.28470000000000001</v>
      </c>
      <c r="O315" s="35">
        <f t="shared" si="42"/>
        <v>0.28470000000000001</v>
      </c>
      <c r="P315" s="35">
        <f t="shared" si="43"/>
        <v>0.2934360785147242</v>
      </c>
    </row>
    <row r="316" spans="7:16" x14ac:dyDescent="0.25">
      <c r="G316" s="16"/>
      <c r="H316" s="35">
        <v>3100</v>
      </c>
      <c r="I316" s="36">
        <f t="shared" si="37"/>
        <v>0.35388127853881279</v>
      </c>
      <c r="J316" s="35">
        <f t="shared" si="38"/>
        <v>3100</v>
      </c>
      <c r="K316" s="36">
        <f t="shared" si="39"/>
        <v>0.35388127853881279</v>
      </c>
      <c r="L316" s="35">
        <f t="shared" si="36"/>
        <v>0.29267469438954907</v>
      </c>
      <c r="M316" s="35">
        <f t="shared" si="40"/>
        <v>0.28470000000000001</v>
      </c>
      <c r="N316" s="35">
        <f t="shared" si="41"/>
        <v>0.28470000000000001</v>
      </c>
      <c r="O316" s="35">
        <f t="shared" si="42"/>
        <v>0.28470000000000001</v>
      </c>
      <c r="P316" s="35">
        <f t="shared" si="43"/>
        <v>0.29267469438954907</v>
      </c>
    </row>
    <row r="317" spans="7:16" x14ac:dyDescent="0.25">
      <c r="G317" s="16"/>
      <c r="H317" s="35">
        <v>3110</v>
      </c>
      <c r="I317" s="36">
        <f t="shared" si="37"/>
        <v>0.3550228310502283</v>
      </c>
      <c r="J317" s="35">
        <f t="shared" si="38"/>
        <v>3110</v>
      </c>
      <c r="K317" s="36">
        <f t="shared" si="39"/>
        <v>0.3550228310502283</v>
      </c>
      <c r="L317" s="35">
        <f t="shared" si="36"/>
        <v>0.2919149458939998</v>
      </c>
      <c r="M317" s="35">
        <f t="shared" si="40"/>
        <v>0.28470000000000001</v>
      </c>
      <c r="N317" s="35">
        <f t="shared" si="41"/>
        <v>0.28470000000000001</v>
      </c>
      <c r="O317" s="35">
        <f t="shared" si="42"/>
        <v>0.28470000000000001</v>
      </c>
      <c r="P317" s="35">
        <f t="shared" si="43"/>
        <v>0.2919149458939998</v>
      </c>
    </row>
    <row r="318" spans="7:16" x14ac:dyDescent="0.25">
      <c r="G318" s="16"/>
      <c r="H318" s="35">
        <v>3120</v>
      </c>
      <c r="I318" s="36">
        <f t="shared" si="37"/>
        <v>0.35616438356164382</v>
      </c>
      <c r="J318" s="35">
        <f t="shared" si="38"/>
        <v>3120</v>
      </c>
      <c r="K318" s="36">
        <f t="shared" si="39"/>
        <v>0.35616438356164382</v>
      </c>
      <c r="L318" s="35">
        <f t="shared" si="36"/>
        <v>0.29115682427200218</v>
      </c>
      <c r="M318" s="35">
        <f t="shared" si="40"/>
        <v>0.28470000000000001</v>
      </c>
      <c r="N318" s="35">
        <f t="shared" si="41"/>
        <v>0.28470000000000001</v>
      </c>
      <c r="O318" s="35">
        <f t="shared" si="42"/>
        <v>0.28470000000000001</v>
      </c>
      <c r="P318" s="35">
        <f t="shared" si="43"/>
        <v>0.29115682427200218</v>
      </c>
    </row>
    <row r="319" spans="7:16" x14ac:dyDescent="0.25">
      <c r="G319" s="16"/>
      <c r="H319" s="35">
        <v>3130</v>
      </c>
      <c r="I319" s="36">
        <f t="shared" si="37"/>
        <v>0.35730593607305938</v>
      </c>
      <c r="J319" s="35">
        <f t="shared" si="38"/>
        <v>3130</v>
      </c>
      <c r="K319" s="36">
        <f t="shared" si="39"/>
        <v>0.35730593607305938</v>
      </c>
      <c r="L319" s="35">
        <f t="shared" si="36"/>
        <v>0.29040032084224088</v>
      </c>
      <c r="M319" s="35">
        <f t="shared" si="40"/>
        <v>0.28470000000000001</v>
      </c>
      <c r="N319" s="35">
        <f t="shared" si="41"/>
        <v>0.28470000000000001</v>
      </c>
      <c r="O319" s="35">
        <f t="shared" si="42"/>
        <v>0.28470000000000001</v>
      </c>
      <c r="P319" s="35">
        <f t="shared" si="43"/>
        <v>0.29040032084224088</v>
      </c>
    </row>
    <row r="320" spans="7:16" x14ac:dyDescent="0.25">
      <c r="G320" s="16"/>
      <c r="H320" s="35">
        <v>3140</v>
      </c>
      <c r="I320" s="36">
        <f t="shared" si="37"/>
        <v>0.35844748858447489</v>
      </c>
      <c r="J320" s="35">
        <f t="shared" si="38"/>
        <v>3140</v>
      </c>
      <c r="K320" s="36">
        <f t="shared" si="39"/>
        <v>0.35844748858447489</v>
      </c>
      <c r="L320" s="35">
        <f t="shared" si="36"/>
        <v>0.28964542699728435</v>
      </c>
      <c r="M320" s="35">
        <f t="shared" si="40"/>
        <v>0.28470000000000001</v>
      </c>
      <c r="N320" s="35">
        <f t="shared" si="41"/>
        <v>0.28470000000000001</v>
      </c>
      <c r="O320" s="35">
        <f t="shared" si="42"/>
        <v>0.28470000000000001</v>
      </c>
      <c r="P320" s="35">
        <f t="shared" si="43"/>
        <v>0.28964542699728435</v>
      </c>
    </row>
    <row r="321" spans="7:16" x14ac:dyDescent="0.25">
      <c r="G321" s="16"/>
      <c r="H321" s="35">
        <v>3150</v>
      </c>
      <c r="I321" s="36">
        <f t="shared" si="37"/>
        <v>0.3595890410958904</v>
      </c>
      <c r="J321" s="35">
        <f t="shared" si="38"/>
        <v>3150</v>
      </c>
      <c r="K321" s="36">
        <f t="shared" si="39"/>
        <v>0.3595890410958904</v>
      </c>
      <c r="L321" s="35">
        <f t="shared" si="36"/>
        <v>0.28889213420272297</v>
      </c>
      <c r="M321" s="35">
        <f t="shared" si="40"/>
        <v>0.28470000000000001</v>
      </c>
      <c r="N321" s="35">
        <f t="shared" si="41"/>
        <v>0.28470000000000001</v>
      </c>
      <c r="O321" s="35">
        <f t="shared" si="42"/>
        <v>0.28470000000000001</v>
      </c>
      <c r="P321" s="35">
        <f t="shared" si="43"/>
        <v>0.28889213420272297</v>
      </c>
    </row>
    <row r="322" spans="7:16" x14ac:dyDescent="0.25">
      <c r="G322" s="16"/>
      <c r="H322" s="35">
        <v>3160</v>
      </c>
      <c r="I322" s="36">
        <f t="shared" si="37"/>
        <v>0.36073059360730592</v>
      </c>
      <c r="J322" s="35">
        <f t="shared" si="38"/>
        <v>3160</v>
      </c>
      <c r="K322" s="36">
        <f t="shared" si="39"/>
        <v>0.36073059360730592</v>
      </c>
      <c r="L322" s="35">
        <f t="shared" si="36"/>
        <v>0.28814043399631994</v>
      </c>
      <c r="M322" s="35">
        <f t="shared" si="40"/>
        <v>0.28470000000000001</v>
      </c>
      <c r="N322" s="35">
        <f t="shared" si="41"/>
        <v>0.28470000000000001</v>
      </c>
      <c r="O322" s="35">
        <f t="shared" si="42"/>
        <v>0.28470000000000001</v>
      </c>
      <c r="P322" s="35">
        <f t="shared" si="43"/>
        <v>0.28814043399631994</v>
      </c>
    </row>
    <row r="323" spans="7:16" x14ac:dyDescent="0.25">
      <c r="G323" s="16"/>
      <c r="H323" s="35">
        <v>3170</v>
      </c>
      <c r="I323" s="36">
        <f t="shared" si="37"/>
        <v>0.36187214611872148</v>
      </c>
      <c r="J323" s="35">
        <f t="shared" si="38"/>
        <v>3170</v>
      </c>
      <c r="K323" s="36">
        <f t="shared" si="39"/>
        <v>0.36187214611872148</v>
      </c>
      <c r="L323" s="35">
        <f t="shared" si="36"/>
        <v>0.28739031798717518</v>
      </c>
      <c r="M323" s="35">
        <f t="shared" si="40"/>
        <v>0.28470000000000001</v>
      </c>
      <c r="N323" s="35">
        <f t="shared" si="41"/>
        <v>0.28470000000000001</v>
      </c>
      <c r="O323" s="35">
        <f t="shared" si="42"/>
        <v>0.28470000000000001</v>
      </c>
      <c r="P323" s="35">
        <f t="shared" si="43"/>
        <v>0.28739031798717518</v>
      </c>
    </row>
    <row r="324" spans="7:16" x14ac:dyDescent="0.25">
      <c r="G324" s="16"/>
      <c r="H324" s="35">
        <v>3180</v>
      </c>
      <c r="I324" s="36">
        <f t="shared" si="37"/>
        <v>0.36301369863013699</v>
      </c>
      <c r="J324" s="35">
        <f t="shared" si="38"/>
        <v>3180</v>
      </c>
      <c r="K324" s="36">
        <f t="shared" si="39"/>
        <v>0.36301369863013699</v>
      </c>
      <c r="L324" s="35">
        <f t="shared" si="36"/>
        <v>0.28664177785490019</v>
      </c>
      <c r="M324" s="35">
        <f t="shared" si="40"/>
        <v>0.28470000000000001</v>
      </c>
      <c r="N324" s="35">
        <f t="shared" si="41"/>
        <v>0.28470000000000001</v>
      </c>
      <c r="O324" s="35">
        <f t="shared" si="42"/>
        <v>0.28470000000000001</v>
      </c>
      <c r="P324" s="35">
        <f t="shared" si="43"/>
        <v>0.28664177785490019</v>
      </c>
    </row>
    <row r="325" spans="7:16" x14ac:dyDescent="0.25">
      <c r="G325" s="16"/>
      <c r="H325" s="35">
        <v>3190</v>
      </c>
      <c r="I325" s="36">
        <f t="shared" si="37"/>
        <v>0.36415525114155251</v>
      </c>
      <c r="J325" s="35">
        <f t="shared" si="38"/>
        <v>3190</v>
      </c>
      <c r="K325" s="36">
        <f t="shared" si="39"/>
        <v>0.36415525114155251</v>
      </c>
      <c r="L325" s="35">
        <f t="shared" ref="L325:L388" si="44">1-$E$13*K325^$E$14</f>
        <v>0.28589480534880662</v>
      </c>
      <c r="M325" s="35">
        <f t="shared" si="40"/>
        <v>0.28470000000000001</v>
      </c>
      <c r="N325" s="35">
        <f t="shared" si="41"/>
        <v>0.28470000000000001</v>
      </c>
      <c r="O325" s="35">
        <f t="shared" si="42"/>
        <v>0.28470000000000001</v>
      </c>
      <c r="P325" s="35">
        <f t="shared" si="43"/>
        <v>0.28589480534880662</v>
      </c>
    </row>
    <row r="326" spans="7:16" x14ac:dyDescent="0.25">
      <c r="G326" s="16"/>
      <c r="H326" s="35">
        <v>3200</v>
      </c>
      <c r="I326" s="36">
        <f t="shared" ref="I326:I389" si="45">H326/$B$15</f>
        <v>0.36529680365296802</v>
      </c>
      <c r="J326" s="35">
        <f t="shared" ref="J326:J389" si="46">IF(H326&lt;$B$15,H326,$B$15)</f>
        <v>3200</v>
      </c>
      <c r="K326" s="36">
        <f t="shared" ref="K326:K389" si="47">J326/$B$15</f>
        <v>0.36529680365296802</v>
      </c>
      <c r="L326" s="35">
        <f t="shared" si="44"/>
        <v>0.28514939228710567</v>
      </c>
      <c r="M326" s="35">
        <f t="shared" ref="M326:M389" si="48">IF(J326&lt;=$B$92,$B$68,0)</f>
        <v>0.28470000000000001</v>
      </c>
      <c r="N326" s="35">
        <f t="shared" ref="N326:N389" si="49">IF(L326&gt;$B$68,$B$68,L326)</f>
        <v>0.28470000000000001</v>
      </c>
      <c r="O326" s="35">
        <f t="shared" si="42"/>
        <v>0.28470000000000001</v>
      </c>
      <c r="P326" s="35">
        <f t="shared" si="43"/>
        <v>0.28514939228710567</v>
      </c>
    </row>
    <row r="327" spans="7:16" x14ac:dyDescent="0.25">
      <c r="G327" s="16"/>
      <c r="H327" s="35">
        <v>3210</v>
      </c>
      <c r="I327" s="36">
        <f t="shared" si="45"/>
        <v>0.36643835616438358</v>
      </c>
      <c r="J327" s="35">
        <f t="shared" si="46"/>
        <v>3210</v>
      </c>
      <c r="K327" s="36">
        <f t="shared" si="47"/>
        <v>0.36643835616438358</v>
      </c>
      <c r="L327" s="35">
        <f t="shared" si="44"/>
        <v>0.28440553055611917</v>
      </c>
      <c r="M327" s="35">
        <f t="shared" si="48"/>
        <v>0.28470000000000001</v>
      </c>
      <c r="N327" s="35">
        <f t="shared" si="49"/>
        <v>0.28440553055611917</v>
      </c>
      <c r="O327" s="35">
        <f t="shared" ref="O327:O390" si="50">IF(J327&lt;=$C$137,$D$121,M327)</f>
        <v>0.28470000000000001</v>
      </c>
      <c r="P327" s="35">
        <f t="shared" ref="P327:P390" si="51">IF(L327&gt;$D$121,$D$121,L327)</f>
        <v>0.28440553055611917</v>
      </c>
    </row>
    <row r="328" spans="7:16" x14ac:dyDescent="0.25">
      <c r="G328" s="16"/>
      <c r="H328" s="35">
        <v>3220</v>
      </c>
      <c r="I328" s="36">
        <f t="shared" si="45"/>
        <v>0.36757990867579909</v>
      </c>
      <c r="J328" s="35">
        <f t="shared" si="46"/>
        <v>3220</v>
      </c>
      <c r="K328" s="36">
        <f t="shared" si="47"/>
        <v>0.36757990867579909</v>
      </c>
      <c r="L328" s="35">
        <f t="shared" si="44"/>
        <v>0.28366321210950307</v>
      </c>
      <c r="M328" s="35">
        <f t="shared" si="48"/>
        <v>0.28470000000000001</v>
      </c>
      <c r="N328" s="35">
        <f t="shared" si="49"/>
        <v>0.28366321210950307</v>
      </c>
      <c r="O328" s="35">
        <f t="shared" si="50"/>
        <v>0.28470000000000001</v>
      </c>
      <c r="P328" s="35">
        <f t="shared" si="51"/>
        <v>0.28366321210950307</v>
      </c>
    </row>
    <row r="329" spans="7:16" x14ac:dyDescent="0.25">
      <c r="G329" s="16"/>
      <c r="H329" s="35">
        <v>3230</v>
      </c>
      <c r="I329" s="36">
        <f t="shared" si="45"/>
        <v>0.36872146118721461</v>
      </c>
      <c r="J329" s="35">
        <f t="shared" si="46"/>
        <v>3230</v>
      </c>
      <c r="K329" s="36">
        <f t="shared" si="47"/>
        <v>0.36872146118721461</v>
      </c>
      <c r="L329" s="35">
        <f t="shared" si="44"/>
        <v>0.28292242896748054</v>
      </c>
      <c r="M329" s="35">
        <f t="shared" si="48"/>
        <v>0.28470000000000001</v>
      </c>
      <c r="N329" s="35">
        <f t="shared" si="49"/>
        <v>0.28292242896748054</v>
      </c>
      <c r="O329" s="35">
        <f t="shared" si="50"/>
        <v>0.28470000000000001</v>
      </c>
      <c r="P329" s="35">
        <f t="shared" si="51"/>
        <v>0.28292242896748054</v>
      </c>
    </row>
    <row r="330" spans="7:16" x14ac:dyDescent="0.25">
      <c r="G330" s="16"/>
      <c r="H330" s="35">
        <v>3240</v>
      </c>
      <c r="I330" s="36">
        <f t="shared" si="45"/>
        <v>0.36986301369863012</v>
      </c>
      <c r="J330" s="35">
        <f t="shared" si="46"/>
        <v>3240</v>
      </c>
      <c r="K330" s="36">
        <f t="shared" si="47"/>
        <v>0.36986301369863012</v>
      </c>
      <c r="L330" s="35">
        <f t="shared" si="44"/>
        <v>0.28218317321608821</v>
      </c>
      <c r="M330" s="35">
        <f t="shared" si="48"/>
        <v>0.28470000000000001</v>
      </c>
      <c r="N330" s="35">
        <f t="shared" si="49"/>
        <v>0.28218317321608821</v>
      </c>
      <c r="O330" s="35">
        <f t="shared" si="50"/>
        <v>0.28470000000000001</v>
      </c>
      <c r="P330" s="35">
        <f t="shared" si="51"/>
        <v>0.28218317321608821</v>
      </c>
    </row>
    <row r="331" spans="7:16" x14ac:dyDescent="0.25">
      <c r="G331" s="16"/>
      <c r="H331" s="35">
        <v>3250</v>
      </c>
      <c r="I331" s="36">
        <f t="shared" si="45"/>
        <v>0.37100456621004568</v>
      </c>
      <c r="J331" s="35">
        <f t="shared" si="46"/>
        <v>3250</v>
      </c>
      <c r="K331" s="36">
        <f t="shared" si="47"/>
        <v>0.37100456621004568</v>
      </c>
      <c r="L331" s="35">
        <f t="shared" si="44"/>
        <v>0.28144543700643088</v>
      </c>
      <c r="M331" s="35">
        <f t="shared" si="48"/>
        <v>0.28470000000000001</v>
      </c>
      <c r="N331" s="35">
        <f t="shared" si="49"/>
        <v>0.28144543700643088</v>
      </c>
      <c r="O331" s="35">
        <f t="shared" si="50"/>
        <v>0.28470000000000001</v>
      </c>
      <c r="P331" s="35">
        <f t="shared" si="51"/>
        <v>0.28144543700643088</v>
      </c>
    </row>
    <row r="332" spans="7:16" x14ac:dyDescent="0.25">
      <c r="G332" s="16"/>
      <c r="H332" s="35">
        <v>3260</v>
      </c>
      <c r="I332" s="36">
        <f t="shared" si="45"/>
        <v>0.37214611872146119</v>
      </c>
      <c r="J332" s="35">
        <f t="shared" si="46"/>
        <v>3260</v>
      </c>
      <c r="K332" s="36">
        <f t="shared" si="47"/>
        <v>0.37214611872146119</v>
      </c>
      <c r="L332" s="35">
        <f t="shared" si="44"/>
        <v>0.28070921255394943</v>
      </c>
      <c r="M332" s="35">
        <f t="shared" si="48"/>
        <v>0.28470000000000001</v>
      </c>
      <c r="N332" s="35">
        <f t="shared" si="49"/>
        <v>0.28070921255394943</v>
      </c>
      <c r="O332" s="35">
        <f t="shared" si="50"/>
        <v>0.28470000000000001</v>
      </c>
      <c r="P332" s="35">
        <f t="shared" si="51"/>
        <v>0.28070921255394943</v>
      </c>
    </row>
    <row r="333" spans="7:16" x14ac:dyDescent="0.25">
      <c r="G333" s="16"/>
      <c r="H333" s="35">
        <v>3270</v>
      </c>
      <c r="I333" s="36">
        <f t="shared" si="45"/>
        <v>0.37328767123287671</v>
      </c>
      <c r="J333" s="35">
        <f t="shared" si="46"/>
        <v>3270</v>
      </c>
      <c r="K333" s="36">
        <f t="shared" si="47"/>
        <v>0.37328767123287671</v>
      </c>
      <c r="L333" s="35">
        <f t="shared" si="44"/>
        <v>0.27997449213769687</v>
      </c>
      <c r="M333" s="35">
        <f t="shared" si="48"/>
        <v>0.28470000000000001</v>
      </c>
      <c r="N333" s="35">
        <f t="shared" si="49"/>
        <v>0.27997449213769687</v>
      </c>
      <c r="O333" s="35">
        <f t="shared" si="50"/>
        <v>0.28470000000000001</v>
      </c>
      <c r="P333" s="35">
        <f t="shared" si="51"/>
        <v>0.27997449213769687</v>
      </c>
    </row>
    <row r="334" spans="7:16" x14ac:dyDescent="0.25">
      <c r="G334" s="16"/>
      <c r="H334" s="35">
        <v>3280</v>
      </c>
      <c r="I334" s="36">
        <f t="shared" si="45"/>
        <v>0.37442922374429222</v>
      </c>
      <c r="J334" s="35">
        <f t="shared" si="46"/>
        <v>3280</v>
      </c>
      <c r="K334" s="36">
        <f t="shared" si="47"/>
        <v>0.37442922374429222</v>
      </c>
      <c r="L334" s="35">
        <f t="shared" si="44"/>
        <v>0.27924126809962624</v>
      </c>
      <c r="M334" s="35">
        <f t="shared" si="48"/>
        <v>0.28470000000000001</v>
      </c>
      <c r="N334" s="35">
        <f t="shared" si="49"/>
        <v>0.27924126809962624</v>
      </c>
      <c r="O334" s="35">
        <f t="shared" si="50"/>
        <v>0.28470000000000001</v>
      </c>
      <c r="P334" s="35">
        <f t="shared" si="51"/>
        <v>0.27924126809962624</v>
      </c>
    </row>
    <row r="335" spans="7:16" x14ac:dyDescent="0.25">
      <c r="G335" s="16"/>
      <c r="H335" s="35">
        <v>3290</v>
      </c>
      <c r="I335" s="36">
        <f t="shared" si="45"/>
        <v>0.37557077625570778</v>
      </c>
      <c r="J335" s="35">
        <f t="shared" si="46"/>
        <v>3290</v>
      </c>
      <c r="K335" s="36">
        <f t="shared" si="47"/>
        <v>0.37557077625570778</v>
      </c>
      <c r="L335" s="35">
        <f t="shared" si="44"/>
        <v>0.27850953284388857</v>
      </c>
      <c r="M335" s="35">
        <f t="shared" si="48"/>
        <v>0.28470000000000001</v>
      </c>
      <c r="N335" s="35">
        <f t="shared" si="49"/>
        <v>0.27850953284388857</v>
      </c>
      <c r="O335" s="35">
        <f t="shared" si="50"/>
        <v>0.28470000000000001</v>
      </c>
      <c r="P335" s="35">
        <f t="shared" si="51"/>
        <v>0.27850953284388857</v>
      </c>
    </row>
    <row r="336" spans="7:16" x14ac:dyDescent="0.25">
      <c r="G336" s="16"/>
      <c r="H336" s="35">
        <v>3300</v>
      </c>
      <c r="I336" s="36">
        <f t="shared" si="45"/>
        <v>0.37671232876712329</v>
      </c>
      <c r="J336" s="35">
        <f t="shared" si="46"/>
        <v>3300</v>
      </c>
      <c r="K336" s="36">
        <f t="shared" si="47"/>
        <v>0.37671232876712329</v>
      </c>
      <c r="L336" s="35">
        <f t="shared" si="44"/>
        <v>0.2777792788361394</v>
      </c>
      <c r="M336" s="35">
        <f t="shared" si="48"/>
        <v>0.28470000000000001</v>
      </c>
      <c r="N336" s="35">
        <f t="shared" si="49"/>
        <v>0.2777792788361394</v>
      </c>
      <c r="O336" s="35">
        <f t="shared" si="50"/>
        <v>0.28470000000000001</v>
      </c>
      <c r="P336" s="35">
        <f t="shared" si="51"/>
        <v>0.2777792788361394</v>
      </c>
    </row>
    <row r="337" spans="7:16" x14ac:dyDescent="0.25">
      <c r="G337" s="16"/>
      <c r="H337" s="35">
        <v>3310</v>
      </c>
      <c r="I337" s="36">
        <f t="shared" si="45"/>
        <v>0.37785388127853881</v>
      </c>
      <c r="J337" s="35">
        <f t="shared" si="46"/>
        <v>3310</v>
      </c>
      <c r="K337" s="36">
        <f t="shared" si="47"/>
        <v>0.37785388127853881</v>
      </c>
      <c r="L337" s="35">
        <f t="shared" si="44"/>
        <v>0.27705049860285702</v>
      </c>
      <c r="M337" s="35">
        <f t="shared" si="48"/>
        <v>0.28470000000000001</v>
      </c>
      <c r="N337" s="35">
        <f t="shared" si="49"/>
        <v>0.27705049860285702</v>
      </c>
      <c r="O337" s="35">
        <f t="shared" si="50"/>
        <v>0.28470000000000001</v>
      </c>
      <c r="P337" s="35">
        <f t="shared" si="51"/>
        <v>0.27705049860285702</v>
      </c>
    </row>
    <row r="338" spans="7:16" x14ac:dyDescent="0.25">
      <c r="G338" s="16"/>
      <c r="H338" s="35">
        <v>3320</v>
      </c>
      <c r="I338" s="36">
        <f t="shared" si="45"/>
        <v>0.37899543378995432</v>
      </c>
      <c r="J338" s="35">
        <f t="shared" si="46"/>
        <v>3320</v>
      </c>
      <c r="K338" s="36">
        <f t="shared" si="47"/>
        <v>0.37899543378995432</v>
      </c>
      <c r="L338" s="35">
        <f t="shared" si="44"/>
        <v>0.27632318473066897</v>
      </c>
      <c r="M338" s="35">
        <f t="shared" si="48"/>
        <v>0.28470000000000001</v>
      </c>
      <c r="N338" s="35">
        <f t="shared" si="49"/>
        <v>0.27632318473066897</v>
      </c>
      <c r="O338" s="35">
        <f t="shared" si="50"/>
        <v>0.28470000000000001</v>
      </c>
      <c r="P338" s="35">
        <f t="shared" si="51"/>
        <v>0.27632318473066897</v>
      </c>
    </row>
    <row r="339" spans="7:16" x14ac:dyDescent="0.25">
      <c r="G339" s="16"/>
      <c r="H339" s="35">
        <v>3330</v>
      </c>
      <c r="I339" s="36">
        <f t="shared" si="45"/>
        <v>0.38013698630136988</v>
      </c>
      <c r="J339" s="35">
        <f t="shared" si="46"/>
        <v>3330</v>
      </c>
      <c r="K339" s="36">
        <f t="shared" si="47"/>
        <v>0.38013698630136988</v>
      </c>
      <c r="L339" s="35">
        <f t="shared" si="44"/>
        <v>0.27559732986568841</v>
      </c>
      <c r="M339" s="35">
        <f t="shared" si="48"/>
        <v>0.28470000000000001</v>
      </c>
      <c r="N339" s="35">
        <f t="shared" si="49"/>
        <v>0.27559732986568841</v>
      </c>
      <c r="O339" s="35">
        <f t="shared" si="50"/>
        <v>0.28470000000000001</v>
      </c>
      <c r="P339" s="35">
        <f t="shared" si="51"/>
        <v>0.27559732986568841</v>
      </c>
    </row>
    <row r="340" spans="7:16" x14ac:dyDescent="0.25">
      <c r="G340" s="16"/>
      <c r="H340" s="35">
        <v>3340</v>
      </c>
      <c r="I340" s="36">
        <f t="shared" si="45"/>
        <v>0.38127853881278539</v>
      </c>
      <c r="J340" s="35">
        <f t="shared" si="46"/>
        <v>3340</v>
      </c>
      <c r="K340" s="36">
        <f t="shared" si="47"/>
        <v>0.38127853881278539</v>
      </c>
      <c r="L340" s="35">
        <f t="shared" si="44"/>
        <v>0.27487292671285968</v>
      </c>
      <c r="M340" s="35">
        <f t="shared" si="48"/>
        <v>0.28470000000000001</v>
      </c>
      <c r="N340" s="35">
        <f t="shared" si="49"/>
        <v>0.27487292671285968</v>
      </c>
      <c r="O340" s="35">
        <f t="shared" si="50"/>
        <v>0.28470000000000001</v>
      </c>
      <c r="P340" s="35">
        <f t="shared" si="51"/>
        <v>0.27487292671285968</v>
      </c>
    </row>
    <row r="341" spans="7:16" x14ac:dyDescent="0.25">
      <c r="G341" s="16"/>
      <c r="H341" s="35">
        <v>3350</v>
      </c>
      <c r="I341" s="36">
        <f t="shared" si="45"/>
        <v>0.38242009132420091</v>
      </c>
      <c r="J341" s="35">
        <f t="shared" si="46"/>
        <v>3350</v>
      </c>
      <c r="K341" s="36">
        <f t="shared" si="47"/>
        <v>0.38242009132420091</v>
      </c>
      <c r="L341" s="35">
        <f t="shared" si="44"/>
        <v>0.27414996803531355</v>
      </c>
      <c r="M341" s="35">
        <f t="shared" si="48"/>
        <v>0.28470000000000001</v>
      </c>
      <c r="N341" s="35">
        <f t="shared" si="49"/>
        <v>0.27414996803531355</v>
      </c>
      <c r="O341" s="35">
        <f t="shared" si="50"/>
        <v>0.28470000000000001</v>
      </c>
      <c r="P341" s="35">
        <f t="shared" si="51"/>
        <v>0.27414996803531355</v>
      </c>
    </row>
    <row r="342" spans="7:16" x14ac:dyDescent="0.25">
      <c r="G342" s="16"/>
      <c r="H342" s="35">
        <v>3360</v>
      </c>
      <c r="I342" s="36">
        <f t="shared" si="45"/>
        <v>0.38356164383561642</v>
      </c>
      <c r="J342" s="35">
        <f t="shared" si="46"/>
        <v>3360</v>
      </c>
      <c r="K342" s="36">
        <f t="shared" si="47"/>
        <v>0.38356164383561642</v>
      </c>
      <c r="L342" s="35">
        <f t="shared" si="44"/>
        <v>0.27342844665373023</v>
      </c>
      <c r="M342" s="35">
        <f t="shared" si="48"/>
        <v>0.28470000000000001</v>
      </c>
      <c r="N342" s="35">
        <f t="shared" si="49"/>
        <v>0.27342844665373023</v>
      </c>
      <c r="O342" s="35">
        <f t="shared" si="50"/>
        <v>0.28470000000000001</v>
      </c>
      <c r="P342" s="35">
        <f t="shared" si="51"/>
        <v>0.27342844665373023</v>
      </c>
    </row>
    <row r="343" spans="7:16" x14ac:dyDescent="0.25">
      <c r="G343" s="16"/>
      <c r="H343" s="35">
        <v>3370</v>
      </c>
      <c r="I343" s="36">
        <f t="shared" si="45"/>
        <v>0.38470319634703198</v>
      </c>
      <c r="J343" s="35">
        <f t="shared" si="46"/>
        <v>3370</v>
      </c>
      <c r="K343" s="36">
        <f t="shared" si="47"/>
        <v>0.38470319634703198</v>
      </c>
      <c r="L343" s="35">
        <f t="shared" si="44"/>
        <v>0.2727083554457127</v>
      </c>
      <c r="M343" s="35">
        <f t="shared" si="48"/>
        <v>0.28470000000000001</v>
      </c>
      <c r="N343" s="35">
        <f t="shared" si="49"/>
        <v>0.2727083554457127</v>
      </c>
      <c r="O343" s="35">
        <f t="shared" si="50"/>
        <v>0.28470000000000001</v>
      </c>
      <c r="P343" s="35">
        <f t="shared" si="51"/>
        <v>0.2727083554457127</v>
      </c>
    </row>
    <row r="344" spans="7:16" x14ac:dyDescent="0.25">
      <c r="G344" s="16"/>
      <c r="H344" s="35">
        <v>3380</v>
      </c>
      <c r="I344" s="36">
        <f t="shared" si="45"/>
        <v>0.38584474885844749</v>
      </c>
      <c r="J344" s="35">
        <f t="shared" si="46"/>
        <v>3380</v>
      </c>
      <c r="K344" s="36">
        <f t="shared" si="47"/>
        <v>0.38584474885844749</v>
      </c>
      <c r="L344" s="35">
        <f t="shared" si="44"/>
        <v>0.2719896873451676</v>
      </c>
      <c r="M344" s="35">
        <f t="shared" si="48"/>
        <v>0.28470000000000001</v>
      </c>
      <c r="N344" s="35">
        <f t="shared" si="49"/>
        <v>0.2719896873451676</v>
      </c>
      <c r="O344" s="35">
        <f t="shared" si="50"/>
        <v>0.28470000000000001</v>
      </c>
      <c r="P344" s="35">
        <f t="shared" si="51"/>
        <v>0.2719896873451676</v>
      </c>
    </row>
    <row r="345" spans="7:16" x14ac:dyDescent="0.25">
      <c r="G345" s="16"/>
      <c r="H345" s="35">
        <v>3390</v>
      </c>
      <c r="I345" s="36">
        <f t="shared" si="45"/>
        <v>0.38698630136986301</v>
      </c>
      <c r="J345" s="35">
        <f t="shared" si="46"/>
        <v>3390</v>
      </c>
      <c r="K345" s="36">
        <f t="shared" si="47"/>
        <v>0.38698630136986301</v>
      </c>
      <c r="L345" s="35">
        <f t="shared" si="44"/>
        <v>0.27127243534169498</v>
      </c>
      <c r="M345" s="35">
        <f t="shared" si="48"/>
        <v>0.28470000000000001</v>
      </c>
      <c r="N345" s="35">
        <f t="shared" si="49"/>
        <v>0.27127243534169498</v>
      </c>
      <c r="O345" s="35">
        <f t="shared" si="50"/>
        <v>0.28470000000000001</v>
      </c>
      <c r="P345" s="35">
        <f t="shared" si="51"/>
        <v>0.27127243534169498</v>
      </c>
    </row>
    <row r="346" spans="7:16" x14ac:dyDescent="0.25">
      <c r="G346" s="16"/>
      <c r="H346" s="35">
        <v>3400</v>
      </c>
      <c r="I346" s="36">
        <f t="shared" si="45"/>
        <v>0.38812785388127852</v>
      </c>
      <c r="J346" s="35">
        <f t="shared" si="46"/>
        <v>3400</v>
      </c>
      <c r="K346" s="36">
        <f t="shared" si="47"/>
        <v>0.38812785388127852</v>
      </c>
      <c r="L346" s="35">
        <f t="shared" si="44"/>
        <v>0.27055659247998698</v>
      </c>
      <c r="M346" s="35">
        <f t="shared" si="48"/>
        <v>0.28470000000000001</v>
      </c>
      <c r="N346" s="35">
        <f t="shared" si="49"/>
        <v>0.27055659247998698</v>
      </c>
      <c r="O346" s="35">
        <f t="shared" si="50"/>
        <v>0.28470000000000001</v>
      </c>
      <c r="P346" s="35">
        <f t="shared" si="51"/>
        <v>0.27055659247998698</v>
      </c>
    </row>
    <row r="347" spans="7:16" x14ac:dyDescent="0.25">
      <c r="G347" s="16"/>
      <c r="H347" s="35">
        <v>3410</v>
      </c>
      <c r="I347" s="36">
        <f t="shared" si="45"/>
        <v>0.38926940639269408</v>
      </c>
      <c r="J347" s="35">
        <f t="shared" si="46"/>
        <v>3410</v>
      </c>
      <c r="K347" s="36">
        <f t="shared" si="47"/>
        <v>0.38926940639269408</v>
      </c>
      <c r="L347" s="35">
        <f t="shared" si="44"/>
        <v>0.26984215185923355</v>
      </c>
      <c r="M347" s="35">
        <f t="shared" si="48"/>
        <v>0.28470000000000001</v>
      </c>
      <c r="N347" s="35">
        <f t="shared" si="49"/>
        <v>0.26984215185923355</v>
      </c>
      <c r="O347" s="35">
        <f t="shared" si="50"/>
        <v>0.28470000000000001</v>
      </c>
      <c r="P347" s="35">
        <f t="shared" si="51"/>
        <v>0.26984215185923355</v>
      </c>
    </row>
    <row r="348" spans="7:16" x14ac:dyDescent="0.25">
      <c r="G348" s="16"/>
      <c r="H348" s="35">
        <v>3420</v>
      </c>
      <c r="I348" s="36">
        <f t="shared" si="45"/>
        <v>0.3904109589041096</v>
      </c>
      <c r="J348" s="35">
        <f t="shared" si="46"/>
        <v>3420</v>
      </c>
      <c r="K348" s="36">
        <f t="shared" si="47"/>
        <v>0.3904109589041096</v>
      </c>
      <c r="L348" s="35">
        <f t="shared" si="44"/>
        <v>0.26912910663253764</v>
      </c>
      <c r="M348" s="35">
        <f t="shared" si="48"/>
        <v>0.28470000000000001</v>
      </c>
      <c r="N348" s="35">
        <f t="shared" si="49"/>
        <v>0.26912910663253764</v>
      </c>
      <c r="O348" s="35">
        <f t="shared" si="50"/>
        <v>0.28470000000000001</v>
      </c>
      <c r="P348" s="35">
        <f t="shared" si="51"/>
        <v>0.26912910663253764</v>
      </c>
    </row>
    <row r="349" spans="7:16" x14ac:dyDescent="0.25">
      <c r="G349" s="16"/>
      <c r="H349" s="35">
        <v>3430</v>
      </c>
      <c r="I349" s="36">
        <f t="shared" si="45"/>
        <v>0.39155251141552511</v>
      </c>
      <c r="J349" s="35">
        <f t="shared" si="46"/>
        <v>3430</v>
      </c>
      <c r="K349" s="36">
        <f t="shared" si="47"/>
        <v>0.39155251141552511</v>
      </c>
      <c r="L349" s="35">
        <f t="shared" si="44"/>
        <v>0.26841745000633743</v>
      </c>
      <c r="M349" s="35">
        <f t="shared" si="48"/>
        <v>0.28470000000000001</v>
      </c>
      <c r="N349" s="35">
        <f t="shared" si="49"/>
        <v>0.26841745000633743</v>
      </c>
      <c r="O349" s="35">
        <f t="shared" si="50"/>
        <v>0.28470000000000001</v>
      </c>
      <c r="P349" s="35">
        <f t="shared" si="51"/>
        <v>0.26841745000633743</v>
      </c>
    </row>
    <row r="350" spans="7:16" x14ac:dyDescent="0.25">
      <c r="G350" s="16"/>
      <c r="H350" s="35">
        <v>3440</v>
      </c>
      <c r="I350" s="36">
        <f t="shared" si="45"/>
        <v>0.39269406392694062</v>
      </c>
      <c r="J350" s="35">
        <f t="shared" si="46"/>
        <v>3440</v>
      </c>
      <c r="K350" s="36">
        <f t="shared" si="47"/>
        <v>0.39269406392694062</v>
      </c>
      <c r="L350" s="35">
        <f t="shared" si="44"/>
        <v>0.26770717523983689</v>
      </c>
      <c r="M350" s="35">
        <f t="shared" si="48"/>
        <v>0.28470000000000001</v>
      </c>
      <c r="N350" s="35">
        <f t="shared" si="49"/>
        <v>0.26770717523983689</v>
      </c>
      <c r="O350" s="35">
        <f t="shared" si="50"/>
        <v>0.28470000000000001</v>
      </c>
      <c r="P350" s="35">
        <f t="shared" si="51"/>
        <v>0.26770717523983689</v>
      </c>
    </row>
    <row r="351" spans="7:16" x14ac:dyDescent="0.25">
      <c r="G351" s="16"/>
      <c r="H351" s="35">
        <v>3450</v>
      </c>
      <c r="I351" s="36">
        <f t="shared" si="45"/>
        <v>0.39383561643835618</v>
      </c>
      <c r="J351" s="35">
        <f t="shared" si="46"/>
        <v>3450</v>
      </c>
      <c r="K351" s="36">
        <f t="shared" si="47"/>
        <v>0.39383561643835618</v>
      </c>
      <c r="L351" s="35">
        <f t="shared" si="44"/>
        <v>0.26699827564444356</v>
      </c>
      <c r="M351" s="35">
        <f t="shared" si="48"/>
        <v>0.28470000000000001</v>
      </c>
      <c r="N351" s="35">
        <f t="shared" si="49"/>
        <v>0.26699827564444356</v>
      </c>
      <c r="O351" s="35">
        <f t="shared" si="50"/>
        <v>0.28470000000000001</v>
      </c>
      <c r="P351" s="35">
        <f t="shared" si="51"/>
        <v>0.26699827564444356</v>
      </c>
    </row>
    <row r="352" spans="7:16" x14ac:dyDescent="0.25">
      <c r="G352" s="16"/>
      <c r="H352" s="35">
        <v>3460</v>
      </c>
      <c r="I352" s="36">
        <f t="shared" si="45"/>
        <v>0.3949771689497717</v>
      </c>
      <c r="J352" s="35">
        <f t="shared" si="46"/>
        <v>3460</v>
      </c>
      <c r="K352" s="36">
        <f t="shared" si="47"/>
        <v>0.3949771689497717</v>
      </c>
      <c r="L352" s="35">
        <f t="shared" si="44"/>
        <v>0.26629074458321489</v>
      </c>
      <c r="M352" s="35">
        <f t="shared" si="48"/>
        <v>0.28470000000000001</v>
      </c>
      <c r="N352" s="35">
        <f t="shared" si="49"/>
        <v>0.26629074458321489</v>
      </c>
      <c r="O352" s="35">
        <f t="shared" si="50"/>
        <v>0.28470000000000001</v>
      </c>
      <c r="P352" s="35">
        <f t="shared" si="51"/>
        <v>0.26629074458321489</v>
      </c>
    </row>
    <row r="353" spans="7:16" x14ac:dyDescent="0.25">
      <c r="G353" s="16"/>
      <c r="H353" s="35">
        <v>3470</v>
      </c>
      <c r="I353" s="36">
        <f t="shared" si="45"/>
        <v>0.39611872146118721</v>
      </c>
      <c r="J353" s="35">
        <f t="shared" si="46"/>
        <v>3470</v>
      </c>
      <c r="K353" s="36">
        <f t="shared" si="47"/>
        <v>0.39611872146118721</v>
      </c>
      <c r="L353" s="35">
        <f t="shared" si="44"/>
        <v>0.26558457547031089</v>
      </c>
      <c r="M353" s="35">
        <f t="shared" si="48"/>
        <v>0.28470000000000001</v>
      </c>
      <c r="N353" s="35">
        <f t="shared" si="49"/>
        <v>0.26558457547031089</v>
      </c>
      <c r="O353" s="35">
        <f t="shared" si="50"/>
        <v>0.28470000000000001</v>
      </c>
      <c r="P353" s="35">
        <f t="shared" si="51"/>
        <v>0.26558457547031089</v>
      </c>
    </row>
    <row r="354" spans="7:16" x14ac:dyDescent="0.25">
      <c r="G354" s="16"/>
      <c r="H354" s="35">
        <v>3480</v>
      </c>
      <c r="I354" s="36">
        <f t="shared" si="45"/>
        <v>0.39726027397260272</v>
      </c>
      <c r="J354" s="35">
        <f t="shared" si="46"/>
        <v>3480</v>
      </c>
      <c r="K354" s="36">
        <f t="shared" si="47"/>
        <v>0.39726027397260272</v>
      </c>
      <c r="L354" s="35">
        <f t="shared" si="44"/>
        <v>0.2648797617704548</v>
      </c>
      <c r="M354" s="35">
        <f t="shared" si="48"/>
        <v>0.28470000000000001</v>
      </c>
      <c r="N354" s="35">
        <f t="shared" si="49"/>
        <v>0.2648797617704548</v>
      </c>
      <c r="O354" s="35">
        <f t="shared" si="50"/>
        <v>0.28470000000000001</v>
      </c>
      <c r="P354" s="35">
        <f t="shared" si="51"/>
        <v>0.2648797617704548</v>
      </c>
    </row>
    <row r="355" spans="7:16" x14ac:dyDescent="0.25">
      <c r="G355" s="16"/>
      <c r="H355" s="35">
        <v>3490</v>
      </c>
      <c r="I355" s="36">
        <f t="shared" si="45"/>
        <v>0.39840182648401828</v>
      </c>
      <c r="J355" s="35">
        <f t="shared" si="46"/>
        <v>3490</v>
      </c>
      <c r="K355" s="36">
        <f t="shared" si="47"/>
        <v>0.39840182648401828</v>
      </c>
      <c r="L355" s="35">
        <f t="shared" si="44"/>
        <v>0.26417629699840062</v>
      </c>
      <c r="M355" s="35">
        <f t="shared" si="48"/>
        <v>0.28470000000000001</v>
      </c>
      <c r="N355" s="35">
        <f t="shared" si="49"/>
        <v>0.26417629699840062</v>
      </c>
      <c r="O355" s="35">
        <f t="shared" si="50"/>
        <v>0.28470000000000001</v>
      </c>
      <c r="P355" s="35">
        <f t="shared" si="51"/>
        <v>0.26417629699840062</v>
      </c>
    </row>
    <row r="356" spans="7:16" x14ac:dyDescent="0.25">
      <c r="G356" s="16"/>
      <c r="H356" s="35">
        <v>3500</v>
      </c>
      <c r="I356" s="36">
        <f t="shared" si="45"/>
        <v>0.3995433789954338</v>
      </c>
      <c r="J356" s="35">
        <f t="shared" si="46"/>
        <v>3500</v>
      </c>
      <c r="K356" s="36">
        <f t="shared" si="47"/>
        <v>0.3995433789954338</v>
      </c>
      <c r="L356" s="35">
        <f t="shared" si="44"/>
        <v>0.26347417471840884</v>
      </c>
      <c r="M356" s="35">
        <f t="shared" si="48"/>
        <v>0.28470000000000001</v>
      </c>
      <c r="N356" s="35">
        <f t="shared" si="49"/>
        <v>0.26347417471840884</v>
      </c>
      <c r="O356" s="35">
        <f t="shared" si="50"/>
        <v>0.28470000000000001</v>
      </c>
      <c r="P356" s="35">
        <f t="shared" si="51"/>
        <v>0.26347417471840884</v>
      </c>
    </row>
    <row r="357" spans="7:16" x14ac:dyDescent="0.25">
      <c r="G357" s="16"/>
      <c r="H357" s="35">
        <v>3510</v>
      </c>
      <c r="I357" s="36">
        <f t="shared" si="45"/>
        <v>0.40068493150684931</v>
      </c>
      <c r="J357" s="35">
        <f t="shared" si="46"/>
        <v>3510</v>
      </c>
      <c r="K357" s="36">
        <f t="shared" si="47"/>
        <v>0.40068493150684931</v>
      </c>
      <c r="L357" s="35">
        <f t="shared" si="44"/>
        <v>0.26277338854372689</v>
      </c>
      <c r="M357" s="35">
        <f t="shared" si="48"/>
        <v>0.28470000000000001</v>
      </c>
      <c r="N357" s="35">
        <f t="shared" si="49"/>
        <v>0.26277338854372689</v>
      </c>
      <c r="O357" s="35">
        <f t="shared" si="50"/>
        <v>0.28470000000000001</v>
      </c>
      <c r="P357" s="35">
        <f t="shared" si="51"/>
        <v>0.26277338854372689</v>
      </c>
    </row>
    <row r="358" spans="7:16" x14ac:dyDescent="0.25">
      <c r="G358" s="16"/>
      <c r="H358" s="35">
        <v>3520</v>
      </c>
      <c r="I358" s="36">
        <f t="shared" si="45"/>
        <v>0.40182648401826482</v>
      </c>
      <c r="J358" s="35">
        <f t="shared" si="46"/>
        <v>3520</v>
      </c>
      <c r="K358" s="36">
        <f t="shared" si="47"/>
        <v>0.40182648401826482</v>
      </c>
      <c r="L358" s="35">
        <f t="shared" si="44"/>
        <v>0.26207393213607921</v>
      </c>
      <c r="M358" s="35">
        <f t="shared" si="48"/>
        <v>0.28470000000000001</v>
      </c>
      <c r="N358" s="35">
        <f t="shared" si="49"/>
        <v>0.26207393213607921</v>
      </c>
      <c r="O358" s="35">
        <f t="shared" si="50"/>
        <v>0.28470000000000001</v>
      </c>
      <c r="P358" s="35">
        <f t="shared" si="51"/>
        <v>0.26207393213607921</v>
      </c>
    </row>
    <row r="359" spans="7:16" x14ac:dyDescent="0.25">
      <c r="G359" s="16"/>
      <c r="H359" s="35">
        <v>3530</v>
      </c>
      <c r="I359" s="36">
        <f t="shared" si="45"/>
        <v>0.40296803652968038</v>
      </c>
      <c r="J359" s="35">
        <f t="shared" si="46"/>
        <v>3530</v>
      </c>
      <c r="K359" s="36">
        <f t="shared" si="47"/>
        <v>0.40296803652968038</v>
      </c>
      <c r="L359" s="35">
        <f t="shared" si="44"/>
        <v>0.26137579920516196</v>
      </c>
      <c r="M359" s="35">
        <f t="shared" si="48"/>
        <v>0.28470000000000001</v>
      </c>
      <c r="N359" s="35">
        <f t="shared" si="49"/>
        <v>0.26137579920516196</v>
      </c>
      <c r="O359" s="35">
        <f t="shared" si="50"/>
        <v>0.28470000000000001</v>
      </c>
      <c r="P359" s="35">
        <f t="shared" si="51"/>
        <v>0.26137579920516196</v>
      </c>
    </row>
    <row r="360" spans="7:16" x14ac:dyDescent="0.25">
      <c r="G360" s="16"/>
      <c r="H360" s="35">
        <v>3540</v>
      </c>
      <c r="I360" s="36">
        <f t="shared" si="45"/>
        <v>0.4041095890410959</v>
      </c>
      <c r="J360" s="35">
        <f t="shared" si="46"/>
        <v>3540</v>
      </c>
      <c r="K360" s="36">
        <f t="shared" si="47"/>
        <v>0.4041095890410959</v>
      </c>
      <c r="L360" s="35">
        <f t="shared" si="44"/>
        <v>0.26067898350814567</v>
      </c>
      <c r="M360" s="35">
        <f t="shared" si="48"/>
        <v>0.28470000000000001</v>
      </c>
      <c r="N360" s="35">
        <f t="shared" si="49"/>
        <v>0.26067898350814567</v>
      </c>
      <c r="O360" s="35">
        <f t="shared" si="50"/>
        <v>0.28470000000000001</v>
      </c>
      <c r="P360" s="35">
        <f t="shared" si="51"/>
        <v>0.26067898350814567</v>
      </c>
    </row>
    <row r="361" spans="7:16" x14ac:dyDescent="0.25">
      <c r="G361" s="16"/>
      <c r="H361" s="35">
        <v>3550</v>
      </c>
      <c r="I361" s="36">
        <f t="shared" si="45"/>
        <v>0.40525114155251141</v>
      </c>
      <c r="J361" s="35">
        <f t="shared" si="46"/>
        <v>3550</v>
      </c>
      <c r="K361" s="36">
        <f t="shared" si="47"/>
        <v>0.40525114155251141</v>
      </c>
      <c r="L361" s="35">
        <f t="shared" si="44"/>
        <v>0.25998347884918349</v>
      </c>
      <c r="M361" s="35">
        <f t="shared" si="48"/>
        <v>0.28470000000000001</v>
      </c>
      <c r="N361" s="35">
        <f t="shared" si="49"/>
        <v>0.25998347884918349</v>
      </c>
      <c r="O361" s="35">
        <f t="shared" si="50"/>
        <v>0.28470000000000001</v>
      </c>
      <c r="P361" s="35">
        <f t="shared" si="51"/>
        <v>0.25998347884918349</v>
      </c>
    </row>
    <row r="362" spans="7:16" x14ac:dyDescent="0.25">
      <c r="G362" s="16"/>
      <c r="H362" s="35">
        <v>3560</v>
      </c>
      <c r="I362" s="36">
        <f t="shared" si="45"/>
        <v>0.40639269406392692</v>
      </c>
      <c r="J362" s="35">
        <f t="shared" si="46"/>
        <v>3560</v>
      </c>
      <c r="K362" s="36">
        <f t="shared" si="47"/>
        <v>0.40639269406392692</v>
      </c>
      <c r="L362" s="35">
        <f t="shared" si="44"/>
        <v>0.25928927907892674</v>
      </c>
      <c r="M362" s="35">
        <f t="shared" si="48"/>
        <v>0.28470000000000001</v>
      </c>
      <c r="N362" s="35">
        <f t="shared" si="49"/>
        <v>0.25928927907892674</v>
      </c>
      <c r="O362" s="35">
        <f t="shared" si="50"/>
        <v>0.28470000000000001</v>
      </c>
      <c r="P362" s="35">
        <f t="shared" si="51"/>
        <v>0.25928927907892674</v>
      </c>
    </row>
    <row r="363" spans="7:16" x14ac:dyDescent="0.25">
      <c r="G363" s="16"/>
      <c r="H363" s="35">
        <v>3570</v>
      </c>
      <c r="I363" s="36">
        <f t="shared" si="45"/>
        <v>0.40753424657534248</v>
      </c>
      <c r="J363" s="35">
        <f t="shared" si="46"/>
        <v>3570</v>
      </c>
      <c r="K363" s="36">
        <f t="shared" si="47"/>
        <v>0.40753424657534248</v>
      </c>
      <c r="L363" s="35">
        <f t="shared" si="44"/>
        <v>0.25859637809404634</v>
      </c>
      <c r="M363" s="35">
        <f t="shared" si="48"/>
        <v>0.28470000000000001</v>
      </c>
      <c r="N363" s="35">
        <f t="shared" si="49"/>
        <v>0.25859637809404634</v>
      </c>
      <c r="O363" s="35">
        <f t="shared" si="50"/>
        <v>0.28470000000000001</v>
      </c>
      <c r="P363" s="35">
        <f t="shared" si="51"/>
        <v>0.25859637809404634</v>
      </c>
    </row>
    <row r="364" spans="7:16" x14ac:dyDescent="0.25">
      <c r="G364" s="16"/>
      <c r="H364" s="35">
        <v>3580</v>
      </c>
      <c r="I364" s="36">
        <f t="shared" si="45"/>
        <v>0.408675799086758</v>
      </c>
      <c r="J364" s="35">
        <f t="shared" si="46"/>
        <v>3580</v>
      </c>
      <c r="K364" s="36">
        <f t="shared" si="47"/>
        <v>0.408675799086758</v>
      </c>
      <c r="L364" s="35">
        <f t="shared" si="44"/>
        <v>0.25790476983676058</v>
      </c>
      <c r="M364" s="35">
        <f t="shared" si="48"/>
        <v>0.28470000000000001</v>
      </c>
      <c r="N364" s="35">
        <f t="shared" si="49"/>
        <v>0.25790476983676058</v>
      </c>
      <c r="O364" s="35">
        <f t="shared" si="50"/>
        <v>0.28470000000000001</v>
      </c>
      <c r="P364" s="35">
        <f t="shared" si="51"/>
        <v>0.25790476983676058</v>
      </c>
    </row>
    <row r="365" spans="7:16" x14ac:dyDescent="0.25">
      <c r="G365" s="16"/>
      <c r="H365" s="35">
        <v>3590</v>
      </c>
      <c r="I365" s="36">
        <f t="shared" si="45"/>
        <v>0.40981735159817351</v>
      </c>
      <c r="J365" s="35">
        <f t="shared" si="46"/>
        <v>3590</v>
      </c>
      <c r="K365" s="36">
        <f t="shared" si="47"/>
        <v>0.40981735159817351</v>
      </c>
      <c r="L365" s="35">
        <f t="shared" si="44"/>
        <v>0.25721444829436912</v>
      </c>
      <c r="M365" s="35">
        <f t="shared" si="48"/>
        <v>0.28470000000000001</v>
      </c>
      <c r="N365" s="35">
        <f t="shared" si="49"/>
        <v>0.25721444829436912</v>
      </c>
      <c r="O365" s="35">
        <f t="shared" si="50"/>
        <v>0.28470000000000001</v>
      </c>
      <c r="P365" s="35">
        <f t="shared" si="51"/>
        <v>0.25721444829436912</v>
      </c>
    </row>
    <row r="366" spans="7:16" x14ac:dyDescent="0.25">
      <c r="G366" s="16"/>
      <c r="H366" s="35">
        <v>3600</v>
      </c>
      <c r="I366" s="36">
        <f t="shared" si="45"/>
        <v>0.41095890410958902</v>
      </c>
      <c r="J366" s="35">
        <f t="shared" si="46"/>
        <v>3600</v>
      </c>
      <c r="K366" s="36">
        <f t="shared" si="47"/>
        <v>0.41095890410958902</v>
      </c>
      <c r="L366" s="35">
        <f t="shared" si="44"/>
        <v>0.25652540749879282</v>
      </c>
      <c r="M366" s="35">
        <f t="shared" si="48"/>
        <v>0.28470000000000001</v>
      </c>
      <c r="N366" s="35">
        <f t="shared" si="49"/>
        <v>0.25652540749879282</v>
      </c>
      <c r="O366" s="35">
        <f t="shared" si="50"/>
        <v>0.28470000000000001</v>
      </c>
      <c r="P366" s="35">
        <f t="shared" si="51"/>
        <v>0.25652540749879282</v>
      </c>
    </row>
    <row r="367" spans="7:16" x14ac:dyDescent="0.25">
      <c r="G367" s="16"/>
      <c r="H367" s="35">
        <v>3610</v>
      </c>
      <c r="I367" s="36">
        <f t="shared" si="45"/>
        <v>0.41210045662100458</v>
      </c>
      <c r="J367" s="35">
        <f t="shared" si="46"/>
        <v>3610</v>
      </c>
      <c r="K367" s="36">
        <f t="shared" si="47"/>
        <v>0.41210045662100458</v>
      </c>
      <c r="L367" s="35">
        <f t="shared" si="44"/>
        <v>0.25583764152611987</v>
      </c>
      <c r="M367" s="35">
        <f t="shared" si="48"/>
        <v>0.28470000000000001</v>
      </c>
      <c r="N367" s="35">
        <f t="shared" si="49"/>
        <v>0.25583764152611987</v>
      </c>
      <c r="O367" s="35">
        <f t="shared" si="50"/>
        <v>0.28470000000000001</v>
      </c>
      <c r="P367" s="35">
        <f t="shared" si="51"/>
        <v>0.25583764152611987</v>
      </c>
    </row>
    <row r="368" spans="7:16" x14ac:dyDescent="0.25">
      <c r="G368" s="16"/>
      <c r="H368" s="35">
        <v>3620</v>
      </c>
      <c r="I368" s="36">
        <f t="shared" si="45"/>
        <v>0.4132420091324201</v>
      </c>
      <c r="J368" s="35">
        <f t="shared" si="46"/>
        <v>3620</v>
      </c>
      <c r="K368" s="36">
        <f t="shared" si="47"/>
        <v>0.4132420091324201</v>
      </c>
      <c r="L368" s="35">
        <f t="shared" si="44"/>
        <v>0.25515114449615739</v>
      </c>
      <c r="M368" s="35">
        <f t="shared" si="48"/>
        <v>0.28470000000000001</v>
      </c>
      <c r="N368" s="35">
        <f t="shared" si="49"/>
        <v>0.25515114449615739</v>
      </c>
      <c r="O368" s="35">
        <f t="shared" si="50"/>
        <v>0.28470000000000001</v>
      </c>
      <c r="P368" s="35">
        <f t="shared" si="51"/>
        <v>0.25515114449615739</v>
      </c>
    </row>
    <row r="369" spans="7:16" x14ac:dyDescent="0.25">
      <c r="G369" s="16"/>
      <c r="H369" s="35">
        <v>3630</v>
      </c>
      <c r="I369" s="36">
        <f t="shared" si="45"/>
        <v>0.41438356164383561</v>
      </c>
      <c r="J369" s="35">
        <f t="shared" si="46"/>
        <v>3630</v>
      </c>
      <c r="K369" s="36">
        <f t="shared" si="47"/>
        <v>0.41438356164383561</v>
      </c>
      <c r="L369" s="35">
        <f t="shared" si="44"/>
        <v>0.2544659105719892</v>
      </c>
      <c r="M369" s="35">
        <f t="shared" si="48"/>
        <v>0.28470000000000001</v>
      </c>
      <c r="N369" s="35">
        <f t="shared" si="49"/>
        <v>0.2544659105719892</v>
      </c>
      <c r="O369" s="35">
        <f t="shared" si="50"/>
        <v>0.28470000000000001</v>
      </c>
      <c r="P369" s="35">
        <f t="shared" si="51"/>
        <v>0.2544659105719892</v>
      </c>
    </row>
    <row r="370" spans="7:16" x14ac:dyDescent="0.25">
      <c r="G370" s="16"/>
      <c r="H370" s="35">
        <v>3640</v>
      </c>
      <c r="I370" s="36">
        <f t="shared" si="45"/>
        <v>0.41552511415525112</v>
      </c>
      <c r="J370" s="35">
        <f t="shared" si="46"/>
        <v>3640</v>
      </c>
      <c r="K370" s="36">
        <f t="shared" si="47"/>
        <v>0.41552511415525112</v>
      </c>
      <c r="L370" s="35">
        <f t="shared" si="44"/>
        <v>0.25378193395953907</v>
      </c>
      <c r="M370" s="35">
        <f t="shared" si="48"/>
        <v>0.28470000000000001</v>
      </c>
      <c r="N370" s="35">
        <f t="shared" si="49"/>
        <v>0.25378193395953907</v>
      </c>
      <c r="O370" s="35">
        <f t="shared" si="50"/>
        <v>0.28470000000000001</v>
      </c>
      <c r="P370" s="35">
        <f t="shared" si="51"/>
        <v>0.25378193395953907</v>
      </c>
    </row>
    <row r="371" spans="7:16" x14ac:dyDescent="0.25">
      <c r="G371" s="16"/>
      <c r="H371" s="35">
        <v>3650</v>
      </c>
      <c r="I371" s="36">
        <f t="shared" si="45"/>
        <v>0.41666666666666669</v>
      </c>
      <c r="J371" s="35">
        <f t="shared" si="46"/>
        <v>3650</v>
      </c>
      <c r="K371" s="36">
        <f t="shared" si="47"/>
        <v>0.41666666666666669</v>
      </c>
      <c r="L371" s="35">
        <f t="shared" si="44"/>
        <v>0.25309920890713922</v>
      </c>
      <c r="M371" s="35">
        <f t="shared" si="48"/>
        <v>0.28470000000000001</v>
      </c>
      <c r="N371" s="35">
        <f t="shared" si="49"/>
        <v>0.25309920890713922</v>
      </c>
      <c r="O371" s="35">
        <f t="shared" si="50"/>
        <v>0.28470000000000001</v>
      </c>
      <c r="P371" s="35">
        <f t="shared" si="51"/>
        <v>0.25309920890713922</v>
      </c>
    </row>
    <row r="372" spans="7:16" x14ac:dyDescent="0.25">
      <c r="G372" s="16"/>
      <c r="H372" s="35">
        <v>3660</v>
      </c>
      <c r="I372" s="36">
        <f t="shared" si="45"/>
        <v>0.4178082191780822</v>
      </c>
      <c r="J372" s="35">
        <f t="shared" si="46"/>
        <v>3660</v>
      </c>
      <c r="K372" s="36">
        <f t="shared" si="47"/>
        <v>0.4178082191780822</v>
      </c>
      <c r="L372" s="35">
        <f t="shared" si="44"/>
        <v>0.25241772970510534</v>
      </c>
      <c r="M372" s="35">
        <f t="shared" si="48"/>
        <v>0.28470000000000001</v>
      </c>
      <c r="N372" s="35">
        <f t="shared" si="49"/>
        <v>0.25241772970510534</v>
      </c>
      <c r="O372" s="35">
        <f t="shared" si="50"/>
        <v>0.28470000000000001</v>
      </c>
      <c r="P372" s="35">
        <f t="shared" si="51"/>
        <v>0.25241772970510534</v>
      </c>
    </row>
    <row r="373" spans="7:16" x14ac:dyDescent="0.25">
      <c r="G373" s="16"/>
      <c r="H373" s="35">
        <v>3670</v>
      </c>
      <c r="I373" s="36">
        <f t="shared" si="45"/>
        <v>0.41894977168949771</v>
      </c>
      <c r="J373" s="35">
        <f t="shared" si="46"/>
        <v>3670</v>
      </c>
      <c r="K373" s="36">
        <f t="shared" si="47"/>
        <v>0.41894977168949771</v>
      </c>
      <c r="L373" s="35">
        <f t="shared" si="44"/>
        <v>0.25173749068531592</v>
      </c>
      <c r="M373" s="35">
        <f t="shared" si="48"/>
        <v>0.28470000000000001</v>
      </c>
      <c r="N373" s="35">
        <f t="shared" si="49"/>
        <v>0.25173749068531592</v>
      </c>
      <c r="O373" s="35">
        <f t="shared" si="50"/>
        <v>0.28470000000000001</v>
      </c>
      <c r="P373" s="35">
        <f t="shared" si="51"/>
        <v>0.25173749068531592</v>
      </c>
    </row>
    <row r="374" spans="7:16" x14ac:dyDescent="0.25">
      <c r="G374" s="16"/>
      <c r="H374" s="35">
        <v>3680</v>
      </c>
      <c r="I374" s="36">
        <f t="shared" si="45"/>
        <v>0.42009132420091322</v>
      </c>
      <c r="J374" s="35">
        <f t="shared" si="46"/>
        <v>3680</v>
      </c>
      <c r="K374" s="36">
        <f t="shared" si="47"/>
        <v>0.42009132420091322</v>
      </c>
      <c r="L374" s="35">
        <f t="shared" si="44"/>
        <v>0.25105848622079718</v>
      </c>
      <c r="M374" s="35">
        <f t="shared" si="48"/>
        <v>0.28470000000000001</v>
      </c>
      <c r="N374" s="35">
        <f t="shared" si="49"/>
        <v>0.25105848622079718</v>
      </c>
      <c r="O374" s="35">
        <f t="shared" si="50"/>
        <v>0.28470000000000001</v>
      </c>
      <c r="P374" s="35">
        <f t="shared" si="51"/>
        <v>0.25105848622079718</v>
      </c>
    </row>
    <row r="375" spans="7:16" x14ac:dyDescent="0.25">
      <c r="G375" s="16"/>
      <c r="H375" s="35">
        <v>3690</v>
      </c>
      <c r="I375" s="36">
        <f t="shared" si="45"/>
        <v>0.42123287671232879</v>
      </c>
      <c r="J375" s="35">
        <f t="shared" si="46"/>
        <v>3690</v>
      </c>
      <c r="K375" s="36">
        <f t="shared" si="47"/>
        <v>0.42123287671232879</v>
      </c>
      <c r="L375" s="35">
        <f t="shared" si="44"/>
        <v>0.25038071072531409</v>
      </c>
      <c r="M375" s="35">
        <f t="shared" si="48"/>
        <v>0.28470000000000001</v>
      </c>
      <c r="N375" s="35">
        <f t="shared" si="49"/>
        <v>0.25038071072531409</v>
      </c>
      <c r="O375" s="35">
        <f t="shared" si="50"/>
        <v>0.28470000000000001</v>
      </c>
      <c r="P375" s="35">
        <f t="shared" si="51"/>
        <v>0.25038071072531409</v>
      </c>
    </row>
    <row r="376" spans="7:16" x14ac:dyDescent="0.25">
      <c r="G376" s="16"/>
      <c r="H376" s="35">
        <v>3700</v>
      </c>
      <c r="I376" s="36">
        <f t="shared" si="45"/>
        <v>0.4223744292237443</v>
      </c>
      <c r="J376" s="35">
        <f t="shared" si="46"/>
        <v>3700</v>
      </c>
      <c r="K376" s="36">
        <f t="shared" si="47"/>
        <v>0.4223744292237443</v>
      </c>
      <c r="L376" s="35">
        <f t="shared" si="44"/>
        <v>0.24970415865296547</v>
      </c>
      <c r="M376" s="35">
        <f t="shared" si="48"/>
        <v>0.28470000000000001</v>
      </c>
      <c r="N376" s="35">
        <f t="shared" si="49"/>
        <v>0.24970415865296547</v>
      </c>
      <c r="O376" s="35">
        <f t="shared" si="50"/>
        <v>0.28470000000000001</v>
      </c>
      <c r="P376" s="35">
        <f t="shared" si="51"/>
        <v>0.24970415865296547</v>
      </c>
    </row>
    <row r="377" spans="7:16" x14ac:dyDescent="0.25">
      <c r="G377" s="16"/>
      <c r="H377" s="35">
        <v>3710</v>
      </c>
      <c r="I377" s="36">
        <f t="shared" si="45"/>
        <v>0.42351598173515981</v>
      </c>
      <c r="J377" s="35">
        <f t="shared" si="46"/>
        <v>3710</v>
      </c>
      <c r="K377" s="36">
        <f t="shared" si="47"/>
        <v>0.42351598173515981</v>
      </c>
      <c r="L377" s="35">
        <f t="shared" si="44"/>
        <v>0.24902882449778463</v>
      </c>
      <c r="M377" s="35">
        <f t="shared" si="48"/>
        <v>0.28470000000000001</v>
      </c>
      <c r="N377" s="35">
        <f t="shared" si="49"/>
        <v>0.24902882449778463</v>
      </c>
      <c r="O377" s="35">
        <f t="shared" si="50"/>
        <v>0.28470000000000001</v>
      </c>
      <c r="P377" s="35">
        <f t="shared" si="51"/>
        <v>0.24902882449778463</v>
      </c>
    </row>
    <row r="378" spans="7:16" x14ac:dyDescent="0.25">
      <c r="G378" s="16"/>
      <c r="H378" s="35">
        <v>3720</v>
      </c>
      <c r="I378" s="36">
        <f t="shared" si="45"/>
        <v>0.42465753424657532</v>
      </c>
      <c r="J378" s="35">
        <f t="shared" si="46"/>
        <v>3720</v>
      </c>
      <c r="K378" s="36">
        <f t="shared" si="47"/>
        <v>0.42465753424657532</v>
      </c>
      <c r="L378" s="35">
        <f t="shared" si="44"/>
        <v>0.24835470279334515</v>
      </c>
      <c r="M378" s="35">
        <f t="shared" si="48"/>
        <v>0.28470000000000001</v>
      </c>
      <c r="N378" s="35">
        <f t="shared" si="49"/>
        <v>0.24835470279334515</v>
      </c>
      <c r="O378" s="35">
        <f t="shared" si="50"/>
        <v>0.28470000000000001</v>
      </c>
      <c r="P378" s="35">
        <f t="shared" si="51"/>
        <v>0.24835470279334515</v>
      </c>
    </row>
    <row r="379" spans="7:16" x14ac:dyDescent="0.25">
      <c r="G379" s="16"/>
      <c r="H379" s="35">
        <v>3730</v>
      </c>
      <c r="I379" s="36">
        <f t="shared" si="45"/>
        <v>0.42579908675799089</v>
      </c>
      <c r="J379" s="35">
        <f t="shared" si="46"/>
        <v>3730</v>
      </c>
      <c r="K379" s="36">
        <f t="shared" si="47"/>
        <v>0.42579908675799089</v>
      </c>
      <c r="L379" s="35">
        <f t="shared" si="44"/>
        <v>0.24768178811237163</v>
      </c>
      <c r="M379" s="35">
        <f t="shared" si="48"/>
        <v>0.28470000000000001</v>
      </c>
      <c r="N379" s="35">
        <f t="shared" si="49"/>
        <v>0.24768178811237163</v>
      </c>
      <c r="O379" s="35">
        <f t="shared" si="50"/>
        <v>0.28470000000000001</v>
      </c>
      <c r="P379" s="35">
        <f t="shared" si="51"/>
        <v>0.24768178811237163</v>
      </c>
    </row>
    <row r="380" spans="7:16" x14ac:dyDescent="0.25">
      <c r="G380" s="16"/>
      <c r="H380" s="35">
        <v>3740</v>
      </c>
      <c r="I380" s="36">
        <f t="shared" si="45"/>
        <v>0.4269406392694064</v>
      </c>
      <c r="J380" s="35">
        <f t="shared" si="46"/>
        <v>3740</v>
      </c>
      <c r="K380" s="36">
        <f t="shared" si="47"/>
        <v>0.4269406392694064</v>
      </c>
      <c r="L380" s="35">
        <f t="shared" si="44"/>
        <v>0.24701007506635508</v>
      </c>
      <c r="M380" s="35">
        <f t="shared" si="48"/>
        <v>0.28470000000000001</v>
      </c>
      <c r="N380" s="35">
        <f t="shared" si="49"/>
        <v>0.24701007506635508</v>
      </c>
      <c r="O380" s="35">
        <f t="shared" si="50"/>
        <v>0.28470000000000001</v>
      </c>
      <c r="P380" s="35">
        <f t="shared" si="51"/>
        <v>0.24701007506635508</v>
      </c>
    </row>
    <row r="381" spans="7:16" x14ac:dyDescent="0.25">
      <c r="G381" s="16"/>
      <c r="H381" s="35">
        <v>3750</v>
      </c>
      <c r="I381" s="36">
        <f t="shared" si="45"/>
        <v>0.42808219178082191</v>
      </c>
      <c r="J381" s="35">
        <f t="shared" si="46"/>
        <v>3750</v>
      </c>
      <c r="K381" s="36">
        <f t="shared" si="47"/>
        <v>0.42808219178082191</v>
      </c>
      <c r="L381" s="35">
        <f t="shared" si="44"/>
        <v>0.24633955830517296</v>
      </c>
      <c r="M381" s="35">
        <f t="shared" si="48"/>
        <v>0.28470000000000001</v>
      </c>
      <c r="N381" s="35">
        <f t="shared" si="49"/>
        <v>0.24633955830517296</v>
      </c>
      <c r="O381" s="35">
        <f t="shared" si="50"/>
        <v>0.28470000000000001</v>
      </c>
      <c r="P381" s="35">
        <f t="shared" si="51"/>
        <v>0.24633955830517296</v>
      </c>
    </row>
    <row r="382" spans="7:16" x14ac:dyDescent="0.25">
      <c r="G382" s="16"/>
      <c r="H382" s="35">
        <v>3760</v>
      </c>
      <c r="I382" s="36">
        <f t="shared" si="45"/>
        <v>0.42922374429223742</v>
      </c>
      <c r="J382" s="35">
        <f t="shared" si="46"/>
        <v>3760</v>
      </c>
      <c r="K382" s="36">
        <f t="shared" si="47"/>
        <v>0.42922374429223742</v>
      </c>
      <c r="L382" s="35">
        <f t="shared" si="44"/>
        <v>0.24567023251671438</v>
      </c>
      <c r="M382" s="35">
        <f t="shared" si="48"/>
        <v>0.28470000000000001</v>
      </c>
      <c r="N382" s="35">
        <f t="shared" si="49"/>
        <v>0.24567023251671438</v>
      </c>
      <c r="O382" s="35">
        <f t="shared" si="50"/>
        <v>0.28470000000000001</v>
      </c>
      <c r="P382" s="35">
        <f t="shared" si="51"/>
        <v>0.24567023251671438</v>
      </c>
    </row>
    <row r="383" spans="7:16" x14ac:dyDescent="0.25">
      <c r="G383" s="16"/>
      <c r="H383" s="35">
        <v>3770</v>
      </c>
      <c r="I383" s="36">
        <f t="shared" si="45"/>
        <v>0.43036529680365299</v>
      </c>
      <c r="J383" s="35">
        <f t="shared" si="46"/>
        <v>3770</v>
      </c>
      <c r="K383" s="36">
        <f t="shared" si="47"/>
        <v>0.43036529680365299</v>
      </c>
      <c r="L383" s="35">
        <f t="shared" si="44"/>
        <v>0.24500209242650983</v>
      </c>
      <c r="M383" s="35">
        <f t="shared" si="48"/>
        <v>0.28470000000000001</v>
      </c>
      <c r="N383" s="35">
        <f t="shared" si="49"/>
        <v>0.24500209242650983</v>
      </c>
      <c r="O383" s="35">
        <f t="shared" si="50"/>
        <v>0.28470000000000001</v>
      </c>
      <c r="P383" s="35">
        <f t="shared" si="51"/>
        <v>0.24500209242650983</v>
      </c>
    </row>
    <row r="384" spans="7:16" x14ac:dyDescent="0.25">
      <c r="G384" s="16"/>
      <c r="H384" s="35">
        <v>3780</v>
      </c>
      <c r="I384" s="36">
        <f t="shared" si="45"/>
        <v>0.4315068493150685</v>
      </c>
      <c r="J384" s="35">
        <f t="shared" si="46"/>
        <v>3780</v>
      </c>
      <c r="K384" s="36">
        <f t="shared" si="47"/>
        <v>0.4315068493150685</v>
      </c>
      <c r="L384" s="35">
        <f t="shared" si="44"/>
        <v>0.2443351327973653</v>
      </c>
      <c r="M384" s="35">
        <f t="shared" si="48"/>
        <v>0.28470000000000001</v>
      </c>
      <c r="N384" s="35">
        <f t="shared" si="49"/>
        <v>0.2443351327973653</v>
      </c>
      <c r="O384" s="35">
        <f t="shared" si="50"/>
        <v>0.28470000000000001</v>
      </c>
      <c r="P384" s="35">
        <f t="shared" si="51"/>
        <v>0.2443351327973653</v>
      </c>
    </row>
    <row r="385" spans="7:16" x14ac:dyDescent="0.25">
      <c r="G385" s="16"/>
      <c r="H385" s="35">
        <v>3790</v>
      </c>
      <c r="I385" s="36">
        <f t="shared" si="45"/>
        <v>0.43264840182648401</v>
      </c>
      <c r="J385" s="35">
        <f t="shared" si="46"/>
        <v>3790</v>
      </c>
      <c r="K385" s="36">
        <f t="shared" si="47"/>
        <v>0.43264840182648401</v>
      </c>
      <c r="L385" s="35">
        <f t="shared" si="44"/>
        <v>0.24366934842900112</v>
      </c>
      <c r="M385" s="35">
        <f t="shared" si="48"/>
        <v>0.28470000000000001</v>
      </c>
      <c r="N385" s="35">
        <f t="shared" si="49"/>
        <v>0.24366934842900112</v>
      </c>
      <c r="O385" s="35">
        <f t="shared" si="50"/>
        <v>0.28470000000000001</v>
      </c>
      <c r="P385" s="35">
        <f t="shared" si="51"/>
        <v>0.24366934842900112</v>
      </c>
    </row>
    <row r="386" spans="7:16" x14ac:dyDescent="0.25">
      <c r="G386" s="16"/>
      <c r="H386" s="35">
        <v>3800</v>
      </c>
      <c r="I386" s="36">
        <f t="shared" si="45"/>
        <v>0.43378995433789952</v>
      </c>
      <c r="J386" s="35">
        <f t="shared" si="46"/>
        <v>3800</v>
      </c>
      <c r="K386" s="36">
        <f t="shared" si="47"/>
        <v>0.43378995433789952</v>
      </c>
      <c r="L386" s="35">
        <f t="shared" si="44"/>
        <v>0.24300473415769486</v>
      </c>
      <c r="M386" s="35">
        <f t="shared" si="48"/>
        <v>0.28470000000000001</v>
      </c>
      <c r="N386" s="35">
        <f t="shared" si="49"/>
        <v>0.24300473415769486</v>
      </c>
      <c r="O386" s="35">
        <f t="shared" si="50"/>
        <v>0.28470000000000001</v>
      </c>
      <c r="P386" s="35">
        <f t="shared" si="51"/>
        <v>0.24300473415769486</v>
      </c>
    </row>
    <row r="387" spans="7:16" x14ac:dyDescent="0.25">
      <c r="G387" s="16"/>
      <c r="H387" s="35">
        <v>3810</v>
      </c>
      <c r="I387" s="36">
        <f t="shared" si="45"/>
        <v>0.43493150684931509</v>
      </c>
      <c r="J387" s="35">
        <f t="shared" si="46"/>
        <v>3810</v>
      </c>
      <c r="K387" s="36">
        <f t="shared" si="47"/>
        <v>0.43493150684931509</v>
      </c>
      <c r="L387" s="35">
        <f t="shared" si="44"/>
        <v>0.2423412848559291</v>
      </c>
      <c r="M387" s="35">
        <f t="shared" si="48"/>
        <v>0.28470000000000001</v>
      </c>
      <c r="N387" s="35">
        <f t="shared" si="49"/>
        <v>0.2423412848559291</v>
      </c>
      <c r="O387" s="35">
        <f t="shared" si="50"/>
        <v>0.28470000000000001</v>
      </c>
      <c r="P387" s="35">
        <f t="shared" si="51"/>
        <v>0.2423412848559291</v>
      </c>
    </row>
    <row r="388" spans="7:16" x14ac:dyDescent="0.25">
      <c r="G388" s="16"/>
      <c r="H388" s="35">
        <v>3820</v>
      </c>
      <c r="I388" s="36">
        <f t="shared" si="45"/>
        <v>0.4360730593607306</v>
      </c>
      <c r="J388" s="35">
        <f t="shared" si="46"/>
        <v>3820</v>
      </c>
      <c r="K388" s="36">
        <f t="shared" si="47"/>
        <v>0.4360730593607306</v>
      </c>
      <c r="L388" s="35">
        <f t="shared" si="44"/>
        <v>0.24167899543204341</v>
      </c>
      <c r="M388" s="35">
        <f t="shared" si="48"/>
        <v>0.28470000000000001</v>
      </c>
      <c r="N388" s="35">
        <f t="shared" si="49"/>
        <v>0.24167899543204341</v>
      </c>
      <c r="O388" s="35">
        <f t="shared" si="50"/>
        <v>0.28470000000000001</v>
      </c>
      <c r="P388" s="35">
        <f t="shared" si="51"/>
        <v>0.24167899543204341</v>
      </c>
    </row>
    <row r="389" spans="7:16" x14ac:dyDescent="0.25">
      <c r="G389" s="16"/>
      <c r="H389" s="35">
        <v>3830</v>
      </c>
      <c r="I389" s="36">
        <f t="shared" si="45"/>
        <v>0.43721461187214611</v>
      </c>
      <c r="J389" s="35">
        <f t="shared" si="46"/>
        <v>3830</v>
      </c>
      <c r="K389" s="36">
        <f t="shared" si="47"/>
        <v>0.43721461187214611</v>
      </c>
      <c r="L389" s="35">
        <f t="shared" ref="L389:L452" si="52">1-$E$13*K389^$E$14</f>
        <v>0.2410178608298903</v>
      </c>
      <c r="M389" s="35">
        <f t="shared" si="48"/>
        <v>0.28470000000000001</v>
      </c>
      <c r="N389" s="35">
        <f t="shared" si="49"/>
        <v>0.2410178608298903</v>
      </c>
      <c r="O389" s="35">
        <f t="shared" si="50"/>
        <v>0.28470000000000001</v>
      </c>
      <c r="P389" s="35">
        <f t="shared" si="51"/>
        <v>0.2410178608298903</v>
      </c>
    </row>
    <row r="390" spans="7:16" x14ac:dyDescent="0.25">
      <c r="G390" s="16"/>
      <c r="H390" s="35">
        <v>3840</v>
      </c>
      <c r="I390" s="36">
        <f t="shared" ref="I390:I453" si="53">H390/$B$15</f>
        <v>0.43835616438356162</v>
      </c>
      <c r="J390" s="35">
        <f t="shared" ref="J390:J453" si="54">IF(H390&lt;$B$15,H390,$B$15)</f>
        <v>3840</v>
      </c>
      <c r="K390" s="36">
        <f t="shared" ref="K390:K453" si="55">J390/$B$15</f>
        <v>0.43835616438356162</v>
      </c>
      <c r="L390" s="35">
        <f t="shared" si="52"/>
        <v>0.24035787602849568</v>
      </c>
      <c r="M390" s="35">
        <f t="shared" ref="M390:M453" si="56">IF(J390&lt;=$B$92,$B$68,0)</f>
        <v>0.28470000000000001</v>
      </c>
      <c r="N390" s="35">
        <f t="shared" ref="N390:N453" si="57">IF(L390&gt;$B$68,$B$68,L390)</f>
        <v>0.24035787602849568</v>
      </c>
      <c r="O390" s="35">
        <f t="shared" si="50"/>
        <v>0.28470000000000001</v>
      </c>
      <c r="P390" s="35">
        <f t="shared" si="51"/>
        <v>0.24035787602849568</v>
      </c>
    </row>
    <row r="391" spans="7:16" x14ac:dyDescent="0.25">
      <c r="G391" s="16"/>
      <c r="H391" s="35">
        <v>3850</v>
      </c>
      <c r="I391" s="36">
        <f t="shared" si="53"/>
        <v>0.43949771689497719</v>
      </c>
      <c r="J391" s="35">
        <f t="shared" si="54"/>
        <v>3850</v>
      </c>
      <c r="K391" s="36">
        <f t="shared" si="55"/>
        <v>0.43949771689497719</v>
      </c>
      <c r="L391" s="35">
        <f t="shared" si="52"/>
        <v>0.23969903604172293</v>
      </c>
      <c r="M391" s="35">
        <f t="shared" si="56"/>
        <v>0.28470000000000001</v>
      </c>
      <c r="N391" s="35">
        <f t="shared" si="57"/>
        <v>0.23969903604172293</v>
      </c>
      <c r="O391" s="35">
        <f t="shared" ref="O391:O454" si="58">IF(J391&lt;=$C$137,$D$121,M391)</f>
        <v>0.28470000000000001</v>
      </c>
      <c r="P391" s="35">
        <f t="shared" ref="P391:P454" si="59">IF(L391&gt;$D$121,$D$121,L391)</f>
        <v>0.23969903604172293</v>
      </c>
    </row>
    <row r="392" spans="7:16" x14ac:dyDescent="0.25">
      <c r="G392" s="16"/>
      <c r="H392" s="35">
        <v>3860</v>
      </c>
      <c r="I392" s="36">
        <f t="shared" si="53"/>
        <v>0.4406392694063927</v>
      </c>
      <c r="J392" s="35">
        <f t="shared" si="54"/>
        <v>3860</v>
      </c>
      <c r="K392" s="36">
        <f t="shared" si="55"/>
        <v>0.4406392694063927</v>
      </c>
      <c r="L392" s="35">
        <f t="shared" si="52"/>
        <v>0.23904133591794174</v>
      </c>
      <c r="M392" s="35">
        <f t="shared" si="56"/>
        <v>0.28470000000000001</v>
      </c>
      <c r="N392" s="35">
        <f t="shared" si="57"/>
        <v>0.23904133591794174</v>
      </c>
      <c r="O392" s="35">
        <f t="shared" si="58"/>
        <v>0.28470000000000001</v>
      </c>
      <c r="P392" s="35">
        <f t="shared" si="59"/>
        <v>0.23904133591794174</v>
      </c>
    </row>
    <row r="393" spans="7:16" x14ac:dyDescent="0.25">
      <c r="G393" s="16"/>
      <c r="H393" s="35">
        <v>3870</v>
      </c>
      <c r="I393" s="36">
        <f t="shared" si="53"/>
        <v>0.44178082191780821</v>
      </c>
      <c r="J393" s="35">
        <f t="shared" si="54"/>
        <v>3870</v>
      </c>
      <c r="K393" s="36">
        <f t="shared" si="55"/>
        <v>0.44178082191780821</v>
      </c>
      <c r="L393" s="35">
        <f t="shared" si="52"/>
        <v>0.23838477073970088</v>
      </c>
      <c r="M393" s="35">
        <f t="shared" si="56"/>
        <v>0.28470000000000001</v>
      </c>
      <c r="N393" s="35">
        <f t="shared" si="57"/>
        <v>0.23838477073970088</v>
      </c>
      <c r="O393" s="35">
        <f t="shared" si="58"/>
        <v>0.28470000000000001</v>
      </c>
      <c r="P393" s="35">
        <f t="shared" si="59"/>
        <v>0.23838477073970088</v>
      </c>
    </row>
    <row r="394" spans="7:16" x14ac:dyDescent="0.25">
      <c r="G394" s="16"/>
      <c r="H394" s="35">
        <v>3880</v>
      </c>
      <c r="I394" s="36">
        <f t="shared" si="53"/>
        <v>0.44292237442922372</v>
      </c>
      <c r="J394" s="35">
        <f t="shared" si="54"/>
        <v>3880</v>
      </c>
      <c r="K394" s="36">
        <f t="shared" si="55"/>
        <v>0.44292237442922372</v>
      </c>
      <c r="L394" s="35">
        <f t="shared" si="52"/>
        <v>0.23772933562340381</v>
      </c>
      <c r="M394" s="35">
        <f t="shared" si="56"/>
        <v>0.28470000000000001</v>
      </c>
      <c r="N394" s="35">
        <f t="shared" si="57"/>
        <v>0.23772933562340381</v>
      </c>
      <c r="O394" s="35">
        <f t="shared" si="58"/>
        <v>0.28470000000000001</v>
      </c>
      <c r="P394" s="35">
        <f t="shared" si="59"/>
        <v>0.23772933562340381</v>
      </c>
    </row>
    <row r="395" spans="7:16" x14ac:dyDescent="0.25">
      <c r="G395" s="16"/>
      <c r="H395" s="35">
        <v>3890</v>
      </c>
      <c r="I395" s="36">
        <f t="shared" si="53"/>
        <v>0.44406392694063929</v>
      </c>
      <c r="J395" s="35">
        <f t="shared" si="54"/>
        <v>3890</v>
      </c>
      <c r="K395" s="36">
        <f t="shared" si="55"/>
        <v>0.44406392694063929</v>
      </c>
      <c r="L395" s="35">
        <f t="shared" si="52"/>
        <v>0.23707502571898964</v>
      </c>
      <c r="M395" s="35">
        <f t="shared" si="56"/>
        <v>0.28470000000000001</v>
      </c>
      <c r="N395" s="35">
        <f t="shared" si="57"/>
        <v>0.23707502571898964</v>
      </c>
      <c r="O395" s="35">
        <f t="shared" si="58"/>
        <v>0.28470000000000001</v>
      </c>
      <c r="P395" s="35">
        <f t="shared" si="59"/>
        <v>0.23707502571898964</v>
      </c>
    </row>
    <row r="396" spans="7:16" x14ac:dyDescent="0.25">
      <c r="G396" s="16"/>
      <c r="H396" s="35">
        <v>3900</v>
      </c>
      <c r="I396" s="36">
        <f t="shared" si="53"/>
        <v>0.4452054794520548</v>
      </c>
      <c r="J396" s="35">
        <f t="shared" si="54"/>
        <v>3900</v>
      </c>
      <c r="K396" s="36">
        <f t="shared" si="55"/>
        <v>0.4452054794520548</v>
      </c>
      <c r="L396" s="35">
        <f t="shared" si="52"/>
        <v>0.23642183620961754</v>
      </c>
      <c r="M396" s="35">
        <f t="shared" si="56"/>
        <v>0.28470000000000001</v>
      </c>
      <c r="N396" s="35">
        <f t="shared" si="57"/>
        <v>0.23642183620961754</v>
      </c>
      <c r="O396" s="35">
        <f t="shared" si="58"/>
        <v>0.28470000000000001</v>
      </c>
      <c r="P396" s="35">
        <f t="shared" si="59"/>
        <v>0.23642183620961754</v>
      </c>
    </row>
    <row r="397" spans="7:16" x14ac:dyDescent="0.25">
      <c r="G397" s="16"/>
      <c r="H397" s="35">
        <v>3910</v>
      </c>
      <c r="I397" s="36">
        <f t="shared" si="53"/>
        <v>0.44634703196347031</v>
      </c>
      <c r="J397" s="35">
        <f t="shared" si="54"/>
        <v>3910</v>
      </c>
      <c r="K397" s="36">
        <f t="shared" si="55"/>
        <v>0.44634703196347031</v>
      </c>
      <c r="L397" s="35">
        <f t="shared" si="52"/>
        <v>0.23576976231135371</v>
      </c>
      <c r="M397" s="35">
        <f t="shared" si="56"/>
        <v>0.28470000000000001</v>
      </c>
      <c r="N397" s="35">
        <f t="shared" si="57"/>
        <v>0.23576976231135371</v>
      </c>
      <c r="O397" s="35">
        <f t="shared" si="58"/>
        <v>0.28470000000000001</v>
      </c>
      <c r="P397" s="35">
        <f t="shared" si="59"/>
        <v>0.23576976231135371</v>
      </c>
    </row>
    <row r="398" spans="7:16" x14ac:dyDescent="0.25">
      <c r="G398" s="16"/>
      <c r="H398" s="35">
        <v>3920</v>
      </c>
      <c r="I398" s="36">
        <f t="shared" si="53"/>
        <v>0.44748858447488582</v>
      </c>
      <c r="J398" s="35">
        <f t="shared" si="54"/>
        <v>3920</v>
      </c>
      <c r="K398" s="36">
        <f t="shared" si="55"/>
        <v>0.44748858447488582</v>
      </c>
      <c r="L398" s="35">
        <f t="shared" si="52"/>
        <v>0.23511879927286417</v>
      </c>
      <c r="M398" s="35">
        <f t="shared" si="56"/>
        <v>0.28470000000000001</v>
      </c>
      <c r="N398" s="35">
        <f t="shared" si="57"/>
        <v>0.23511879927286417</v>
      </c>
      <c r="O398" s="35">
        <f t="shared" si="58"/>
        <v>0.28470000000000001</v>
      </c>
      <c r="P398" s="35">
        <f t="shared" si="59"/>
        <v>0.23511879927286417</v>
      </c>
    </row>
    <row r="399" spans="7:16" x14ac:dyDescent="0.25">
      <c r="G399" s="16"/>
      <c r="H399" s="35">
        <v>3930</v>
      </c>
      <c r="I399" s="36">
        <f t="shared" si="53"/>
        <v>0.44863013698630139</v>
      </c>
      <c r="J399" s="35">
        <f t="shared" si="54"/>
        <v>3930</v>
      </c>
      <c r="K399" s="36">
        <f t="shared" si="55"/>
        <v>0.44863013698630139</v>
      </c>
      <c r="L399" s="35">
        <f t="shared" si="52"/>
        <v>0.23446894237510918</v>
      </c>
      <c r="M399" s="35">
        <f t="shared" si="56"/>
        <v>0.28470000000000001</v>
      </c>
      <c r="N399" s="35">
        <f t="shared" si="57"/>
        <v>0.23446894237510918</v>
      </c>
      <c r="O399" s="35">
        <f t="shared" si="58"/>
        <v>0.28470000000000001</v>
      </c>
      <c r="P399" s="35">
        <f t="shared" si="59"/>
        <v>0.23446894237510918</v>
      </c>
    </row>
    <row r="400" spans="7:16" x14ac:dyDescent="0.25">
      <c r="G400" s="16"/>
      <c r="H400" s="35">
        <v>3940</v>
      </c>
      <c r="I400" s="36">
        <f t="shared" si="53"/>
        <v>0.4497716894977169</v>
      </c>
      <c r="J400" s="35">
        <f t="shared" si="54"/>
        <v>3940</v>
      </c>
      <c r="K400" s="36">
        <f t="shared" si="55"/>
        <v>0.4497716894977169</v>
      </c>
      <c r="L400" s="35">
        <f t="shared" si="52"/>
        <v>0.23382018693104289</v>
      </c>
      <c r="M400" s="35">
        <f t="shared" si="56"/>
        <v>0.28470000000000001</v>
      </c>
      <c r="N400" s="35">
        <f t="shared" si="57"/>
        <v>0.23382018693104289</v>
      </c>
      <c r="O400" s="35">
        <f t="shared" si="58"/>
        <v>0.28470000000000001</v>
      </c>
      <c r="P400" s="35">
        <f t="shared" si="59"/>
        <v>0.23382018693104289</v>
      </c>
    </row>
    <row r="401" spans="7:16" x14ac:dyDescent="0.25">
      <c r="G401" s="16"/>
      <c r="H401" s="35">
        <v>3950</v>
      </c>
      <c r="I401" s="36">
        <f t="shared" si="53"/>
        <v>0.45091324200913241</v>
      </c>
      <c r="J401" s="35">
        <f t="shared" si="54"/>
        <v>3950</v>
      </c>
      <c r="K401" s="36">
        <f t="shared" si="55"/>
        <v>0.45091324200913241</v>
      </c>
      <c r="L401" s="35">
        <f t="shared" si="52"/>
        <v>0.23317252828531521</v>
      </c>
      <c r="M401" s="35">
        <f t="shared" si="56"/>
        <v>0.28470000000000001</v>
      </c>
      <c r="N401" s="35">
        <f t="shared" si="57"/>
        <v>0.23317252828531521</v>
      </c>
      <c r="O401" s="35">
        <f t="shared" si="58"/>
        <v>0.28470000000000001</v>
      </c>
      <c r="P401" s="35">
        <f t="shared" si="59"/>
        <v>0.23317252828531521</v>
      </c>
    </row>
    <row r="402" spans="7:16" x14ac:dyDescent="0.25">
      <c r="G402" s="16"/>
      <c r="H402" s="35">
        <v>3960</v>
      </c>
      <c r="I402" s="36">
        <f t="shared" si="53"/>
        <v>0.45205479452054792</v>
      </c>
      <c r="J402" s="35">
        <f t="shared" si="54"/>
        <v>3960</v>
      </c>
      <c r="K402" s="36">
        <f t="shared" si="55"/>
        <v>0.45205479452054792</v>
      </c>
      <c r="L402" s="35">
        <f t="shared" si="52"/>
        <v>0.23252596181397844</v>
      </c>
      <c r="M402" s="35">
        <f t="shared" si="56"/>
        <v>0.28470000000000001</v>
      </c>
      <c r="N402" s="35">
        <f t="shared" si="57"/>
        <v>0.23252596181397844</v>
      </c>
      <c r="O402" s="35">
        <f t="shared" si="58"/>
        <v>0.28470000000000001</v>
      </c>
      <c r="P402" s="35">
        <f t="shared" si="59"/>
        <v>0.23252596181397844</v>
      </c>
    </row>
    <row r="403" spans="7:16" x14ac:dyDescent="0.25">
      <c r="G403" s="16"/>
      <c r="H403" s="35">
        <v>3970</v>
      </c>
      <c r="I403" s="36">
        <f t="shared" si="53"/>
        <v>0.45319634703196349</v>
      </c>
      <c r="J403" s="35">
        <f t="shared" si="54"/>
        <v>3970</v>
      </c>
      <c r="K403" s="36">
        <f t="shared" si="55"/>
        <v>0.45319634703196349</v>
      </c>
      <c r="L403" s="35">
        <f t="shared" si="52"/>
        <v>0.23188048292419616</v>
      </c>
      <c r="M403" s="35">
        <f t="shared" si="56"/>
        <v>0.28470000000000001</v>
      </c>
      <c r="N403" s="35">
        <f t="shared" si="57"/>
        <v>0.23188048292419616</v>
      </c>
      <c r="O403" s="35">
        <f t="shared" si="58"/>
        <v>0.28470000000000001</v>
      </c>
      <c r="P403" s="35">
        <f t="shared" si="59"/>
        <v>0.23188048292419616</v>
      </c>
    </row>
    <row r="404" spans="7:16" x14ac:dyDescent="0.25">
      <c r="G404" s="16"/>
      <c r="H404" s="35">
        <v>3980</v>
      </c>
      <c r="I404" s="36">
        <f t="shared" si="53"/>
        <v>0.454337899543379</v>
      </c>
      <c r="J404" s="35">
        <f t="shared" si="54"/>
        <v>3980</v>
      </c>
      <c r="K404" s="36">
        <f t="shared" si="55"/>
        <v>0.454337899543379</v>
      </c>
      <c r="L404" s="35">
        <f t="shared" si="52"/>
        <v>0.23123608705395693</v>
      </c>
      <c r="M404" s="35">
        <f t="shared" si="56"/>
        <v>0.28470000000000001</v>
      </c>
      <c r="N404" s="35">
        <f t="shared" si="57"/>
        <v>0.23123608705395693</v>
      </c>
      <c r="O404" s="35">
        <f t="shared" si="58"/>
        <v>0.28470000000000001</v>
      </c>
      <c r="P404" s="35">
        <f t="shared" si="59"/>
        <v>0.23123608705395693</v>
      </c>
    </row>
    <row r="405" spans="7:16" x14ac:dyDescent="0.25">
      <c r="G405" s="16"/>
      <c r="H405" s="35">
        <v>3990</v>
      </c>
      <c r="I405" s="36">
        <f t="shared" si="53"/>
        <v>0.45547945205479451</v>
      </c>
      <c r="J405" s="35">
        <f t="shared" si="54"/>
        <v>3990</v>
      </c>
      <c r="K405" s="36">
        <f t="shared" si="55"/>
        <v>0.45547945205479451</v>
      </c>
      <c r="L405" s="35">
        <f t="shared" si="52"/>
        <v>0.23059276967178954</v>
      </c>
      <c r="M405" s="35">
        <f t="shared" si="56"/>
        <v>0.28470000000000001</v>
      </c>
      <c r="N405" s="35">
        <f t="shared" si="57"/>
        <v>0.23059276967178954</v>
      </c>
      <c r="O405" s="35">
        <f t="shared" si="58"/>
        <v>0.28470000000000001</v>
      </c>
      <c r="P405" s="35">
        <f t="shared" si="59"/>
        <v>0.23059276967178954</v>
      </c>
    </row>
    <row r="406" spans="7:16" x14ac:dyDescent="0.25">
      <c r="G406" s="16"/>
      <c r="H406" s="35">
        <v>4000</v>
      </c>
      <c r="I406" s="36">
        <f t="shared" si="53"/>
        <v>0.45662100456621002</v>
      </c>
      <c r="J406" s="35">
        <f t="shared" si="54"/>
        <v>4000</v>
      </c>
      <c r="K406" s="36">
        <f t="shared" si="55"/>
        <v>0.45662100456621002</v>
      </c>
      <c r="L406" s="35">
        <f t="shared" si="52"/>
        <v>0.22995052627648338</v>
      </c>
      <c r="M406" s="35">
        <f t="shared" si="56"/>
        <v>0.28470000000000001</v>
      </c>
      <c r="N406" s="35">
        <f t="shared" si="57"/>
        <v>0.22995052627648338</v>
      </c>
      <c r="O406" s="35">
        <f t="shared" si="58"/>
        <v>0.28470000000000001</v>
      </c>
      <c r="P406" s="35">
        <f t="shared" si="59"/>
        <v>0.22995052627648338</v>
      </c>
    </row>
    <row r="407" spans="7:16" x14ac:dyDescent="0.25">
      <c r="G407" s="16"/>
      <c r="H407" s="35">
        <v>4010</v>
      </c>
      <c r="I407" s="36">
        <f t="shared" si="53"/>
        <v>0.45776255707762559</v>
      </c>
      <c r="J407" s="35">
        <f t="shared" si="54"/>
        <v>4010</v>
      </c>
      <c r="K407" s="36">
        <f t="shared" si="55"/>
        <v>0.45776255707762559</v>
      </c>
      <c r="L407" s="35">
        <f t="shared" si="52"/>
        <v>0.22930935239681083</v>
      </c>
      <c r="M407" s="35">
        <f t="shared" si="56"/>
        <v>0.28470000000000001</v>
      </c>
      <c r="N407" s="35">
        <f t="shared" si="57"/>
        <v>0.22930935239681083</v>
      </c>
      <c r="O407" s="35">
        <f t="shared" si="58"/>
        <v>0.28470000000000001</v>
      </c>
      <c r="P407" s="35">
        <f t="shared" si="59"/>
        <v>0.22930935239681083</v>
      </c>
    </row>
    <row r="408" spans="7:16" x14ac:dyDescent="0.25">
      <c r="G408" s="16"/>
      <c r="H408" s="35">
        <v>4020</v>
      </c>
      <c r="I408" s="36">
        <f t="shared" si="53"/>
        <v>0.4589041095890411</v>
      </c>
      <c r="J408" s="35">
        <f t="shared" si="54"/>
        <v>4020</v>
      </c>
      <c r="K408" s="36">
        <f t="shared" si="55"/>
        <v>0.4589041095890411</v>
      </c>
      <c r="L408" s="35">
        <f t="shared" si="52"/>
        <v>0.22866924359125373</v>
      </c>
      <c r="M408" s="35">
        <f t="shared" si="56"/>
        <v>0.28470000000000001</v>
      </c>
      <c r="N408" s="35">
        <f t="shared" si="57"/>
        <v>0.22866924359125373</v>
      </c>
      <c r="O408" s="35">
        <f t="shared" si="58"/>
        <v>0.28470000000000001</v>
      </c>
      <c r="P408" s="35">
        <f t="shared" si="59"/>
        <v>0.22866924359125373</v>
      </c>
    </row>
    <row r="409" spans="7:16" x14ac:dyDescent="0.25">
      <c r="G409" s="16"/>
      <c r="H409" s="35">
        <v>4030</v>
      </c>
      <c r="I409" s="36">
        <f t="shared" si="53"/>
        <v>0.46004566210045661</v>
      </c>
      <c r="J409" s="35">
        <f t="shared" si="54"/>
        <v>4030</v>
      </c>
      <c r="K409" s="36">
        <f t="shared" si="55"/>
        <v>0.46004566210045661</v>
      </c>
      <c r="L409" s="35">
        <f t="shared" si="52"/>
        <v>0.22803019544773229</v>
      </c>
      <c r="M409" s="35">
        <f t="shared" si="56"/>
        <v>0.28470000000000001</v>
      </c>
      <c r="N409" s="35">
        <f t="shared" si="57"/>
        <v>0.22803019544773229</v>
      </c>
      <c r="O409" s="35">
        <f t="shared" si="58"/>
        <v>0.28470000000000001</v>
      </c>
      <c r="P409" s="35">
        <f t="shared" si="59"/>
        <v>0.22803019544773229</v>
      </c>
    </row>
    <row r="410" spans="7:16" x14ac:dyDescent="0.25">
      <c r="G410" s="16"/>
      <c r="H410" s="35">
        <v>4040</v>
      </c>
      <c r="I410" s="36">
        <f t="shared" si="53"/>
        <v>0.46118721461187212</v>
      </c>
      <c r="J410" s="35">
        <f t="shared" si="54"/>
        <v>4040</v>
      </c>
      <c r="K410" s="36">
        <f t="shared" si="55"/>
        <v>0.46118721461187212</v>
      </c>
      <c r="L410" s="35">
        <f t="shared" si="52"/>
        <v>0.22739220358333723</v>
      </c>
      <c r="M410" s="35">
        <f t="shared" si="56"/>
        <v>0.28470000000000001</v>
      </c>
      <c r="N410" s="35">
        <f t="shared" si="57"/>
        <v>0.22739220358333723</v>
      </c>
      <c r="O410" s="35">
        <f t="shared" si="58"/>
        <v>0.28470000000000001</v>
      </c>
      <c r="P410" s="35">
        <f t="shared" si="59"/>
        <v>0.22739220358333723</v>
      </c>
    </row>
    <row r="411" spans="7:16" x14ac:dyDescent="0.25">
      <c r="G411" s="16"/>
      <c r="H411" s="35">
        <v>4050</v>
      </c>
      <c r="I411" s="36">
        <f t="shared" si="53"/>
        <v>0.46232876712328769</v>
      </c>
      <c r="J411" s="35">
        <f t="shared" si="54"/>
        <v>4050</v>
      </c>
      <c r="K411" s="36">
        <f t="shared" si="55"/>
        <v>0.46232876712328769</v>
      </c>
      <c r="L411" s="35">
        <f t="shared" si="52"/>
        <v>0.22675526364406617</v>
      </c>
      <c r="M411" s="35">
        <f t="shared" si="56"/>
        <v>0.28470000000000001</v>
      </c>
      <c r="N411" s="35">
        <f t="shared" si="57"/>
        <v>0.22675526364406617</v>
      </c>
      <c r="O411" s="35">
        <f t="shared" si="58"/>
        <v>0.28470000000000001</v>
      </c>
      <c r="P411" s="35">
        <f t="shared" si="59"/>
        <v>0.22675526364406617</v>
      </c>
    </row>
    <row r="412" spans="7:16" x14ac:dyDescent="0.25">
      <c r="G412" s="16"/>
      <c r="H412" s="35">
        <v>4060</v>
      </c>
      <c r="I412" s="36">
        <f t="shared" si="53"/>
        <v>0.4634703196347032</v>
      </c>
      <c r="J412" s="35">
        <f t="shared" si="54"/>
        <v>4060</v>
      </c>
      <c r="K412" s="36">
        <f t="shared" si="55"/>
        <v>0.4634703196347032</v>
      </c>
      <c r="L412" s="35">
        <f t="shared" si="52"/>
        <v>0.22611937130456128</v>
      </c>
      <c r="M412" s="35">
        <f t="shared" si="56"/>
        <v>0.28470000000000001</v>
      </c>
      <c r="N412" s="35">
        <f t="shared" si="57"/>
        <v>0.22611937130456128</v>
      </c>
      <c r="O412" s="35">
        <f t="shared" si="58"/>
        <v>0.28470000000000001</v>
      </c>
      <c r="P412" s="35">
        <f t="shared" si="59"/>
        <v>0.22611937130456128</v>
      </c>
    </row>
    <row r="413" spans="7:16" x14ac:dyDescent="0.25">
      <c r="G413" s="16"/>
      <c r="H413" s="35">
        <v>4070</v>
      </c>
      <c r="I413" s="36">
        <f t="shared" si="53"/>
        <v>0.46461187214611871</v>
      </c>
      <c r="J413" s="35">
        <f t="shared" si="54"/>
        <v>4070</v>
      </c>
      <c r="K413" s="36">
        <f t="shared" si="55"/>
        <v>0.46461187214611871</v>
      </c>
      <c r="L413" s="35">
        <f t="shared" si="52"/>
        <v>0.2254845222678511</v>
      </c>
      <c r="M413" s="35">
        <f t="shared" si="56"/>
        <v>0.28470000000000001</v>
      </c>
      <c r="N413" s="35">
        <f t="shared" si="57"/>
        <v>0.2254845222678511</v>
      </c>
      <c r="O413" s="35">
        <f t="shared" si="58"/>
        <v>0.28470000000000001</v>
      </c>
      <c r="P413" s="35">
        <f t="shared" si="59"/>
        <v>0.2254845222678511</v>
      </c>
    </row>
    <row r="414" spans="7:16" x14ac:dyDescent="0.25">
      <c r="G414" s="16"/>
      <c r="H414" s="35">
        <v>4080</v>
      </c>
      <c r="I414" s="36">
        <f t="shared" si="53"/>
        <v>0.46575342465753422</v>
      </c>
      <c r="J414" s="35">
        <f t="shared" si="54"/>
        <v>4080</v>
      </c>
      <c r="K414" s="36">
        <f t="shared" si="55"/>
        <v>0.46575342465753422</v>
      </c>
      <c r="L414" s="35">
        <f t="shared" si="52"/>
        <v>0.22485071226509468</v>
      </c>
      <c r="M414" s="35">
        <f t="shared" si="56"/>
        <v>0.28470000000000001</v>
      </c>
      <c r="N414" s="35">
        <f t="shared" si="57"/>
        <v>0.22485071226509468</v>
      </c>
      <c r="O414" s="35">
        <f t="shared" si="58"/>
        <v>0.28470000000000001</v>
      </c>
      <c r="P414" s="35">
        <f t="shared" si="59"/>
        <v>0.22485071226509468</v>
      </c>
    </row>
    <row r="415" spans="7:16" x14ac:dyDescent="0.25">
      <c r="G415" s="16"/>
      <c r="H415" s="35">
        <v>4090</v>
      </c>
      <c r="I415" s="36">
        <f t="shared" si="53"/>
        <v>0.46689497716894979</v>
      </c>
      <c r="J415" s="35">
        <f t="shared" si="54"/>
        <v>4090</v>
      </c>
      <c r="K415" s="36">
        <f t="shared" si="55"/>
        <v>0.46689497716894979</v>
      </c>
      <c r="L415" s="35">
        <f t="shared" si="52"/>
        <v>0.22421793705532977</v>
      </c>
      <c r="M415" s="35">
        <f t="shared" si="56"/>
        <v>0.28470000000000001</v>
      </c>
      <c r="N415" s="35">
        <f t="shared" si="57"/>
        <v>0.22421793705532977</v>
      </c>
      <c r="O415" s="35">
        <f t="shared" si="58"/>
        <v>0.28470000000000001</v>
      </c>
      <c r="P415" s="35">
        <f t="shared" si="59"/>
        <v>0.22421793705532977</v>
      </c>
    </row>
    <row r="416" spans="7:16" x14ac:dyDescent="0.25">
      <c r="G416" s="16"/>
      <c r="H416" s="35">
        <v>4100</v>
      </c>
      <c r="I416" s="36">
        <f t="shared" si="53"/>
        <v>0.4680365296803653</v>
      </c>
      <c r="J416" s="35">
        <f t="shared" si="54"/>
        <v>4100</v>
      </c>
      <c r="K416" s="36">
        <f t="shared" si="55"/>
        <v>0.4680365296803653</v>
      </c>
      <c r="L416" s="35">
        <f t="shared" si="52"/>
        <v>0.22358619242522237</v>
      </c>
      <c r="M416" s="35">
        <f t="shared" si="56"/>
        <v>0.28470000000000001</v>
      </c>
      <c r="N416" s="35">
        <f t="shared" si="57"/>
        <v>0.22358619242522237</v>
      </c>
      <c r="O416" s="35">
        <f t="shared" si="58"/>
        <v>0.28470000000000001</v>
      </c>
      <c r="P416" s="35">
        <f t="shared" si="59"/>
        <v>0.22358619242522237</v>
      </c>
    </row>
    <row r="417" spans="7:16" x14ac:dyDescent="0.25">
      <c r="G417" s="16"/>
      <c r="H417" s="35">
        <v>4110</v>
      </c>
      <c r="I417" s="36">
        <f t="shared" si="53"/>
        <v>0.46917808219178081</v>
      </c>
      <c r="J417" s="35">
        <f t="shared" si="54"/>
        <v>4110</v>
      </c>
      <c r="K417" s="36">
        <f t="shared" si="55"/>
        <v>0.46917808219178081</v>
      </c>
      <c r="L417" s="35">
        <f t="shared" si="52"/>
        <v>0.22295547418882011</v>
      </c>
      <c r="M417" s="35">
        <f t="shared" si="56"/>
        <v>0.28470000000000001</v>
      </c>
      <c r="N417" s="35">
        <f t="shared" si="57"/>
        <v>0.22295547418882011</v>
      </c>
      <c r="O417" s="35">
        <f t="shared" si="58"/>
        <v>0.28470000000000001</v>
      </c>
      <c r="P417" s="35">
        <f t="shared" si="59"/>
        <v>0.22295547418882011</v>
      </c>
    </row>
    <row r="418" spans="7:16" x14ac:dyDescent="0.25">
      <c r="G418" s="16"/>
      <c r="H418" s="35">
        <v>4120</v>
      </c>
      <c r="I418" s="36">
        <f t="shared" si="53"/>
        <v>0.47031963470319632</v>
      </c>
      <c r="J418" s="35">
        <f t="shared" si="54"/>
        <v>4120</v>
      </c>
      <c r="K418" s="36">
        <f t="shared" si="55"/>
        <v>0.47031963470319632</v>
      </c>
      <c r="L418" s="35">
        <f t="shared" si="52"/>
        <v>0.22232577818730803</v>
      </c>
      <c r="M418" s="35">
        <f t="shared" si="56"/>
        <v>0.28470000000000001</v>
      </c>
      <c r="N418" s="35">
        <f t="shared" si="57"/>
        <v>0.22232577818730803</v>
      </c>
      <c r="O418" s="35">
        <f t="shared" si="58"/>
        <v>0.28470000000000001</v>
      </c>
      <c r="P418" s="35">
        <f t="shared" si="59"/>
        <v>0.22232577818730803</v>
      </c>
    </row>
    <row r="419" spans="7:16" x14ac:dyDescent="0.25">
      <c r="G419" s="16"/>
      <c r="H419" s="35">
        <v>4130</v>
      </c>
      <c r="I419" s="36">
        <f t="shared" si="53"/>
        <v>0.47146118721461189</v>
      </c>
      <c r="J419" s="35">
        <f t="shared" si="54"/>
        <v>4130</v>
      </c>
      <c r="K419" s="36">
        <f t="shared" si="55"/>
        <v>0.47146118721461189</v>
      </c>
      <c r="L419" s="35">
        <f t="shared" si="52"/>
        <v>0.22169710028876766</v>
      </c>
      <c r="M419" s="35">
        <f t="shared" si="56"/>
        <v>0.28470000000000001</v>
      </c>
      <c r="N419" s="35">
        <f t="shared" si="57"/>
        <v>0.22169710028876766</v>
      </c>
      <c r="O419" s="35">
        <f t="shared" si="58"/>
        <v>0.28470000000000001</v>
      </c>
      <c r="P419" s="35">
        <f t="shared" si="59"/>
        <v>0.22169710028876766</v>
      </c>
    </row>
    <row r="420" spans="7:16" x14ac:dyDescent="0.25">
      <c r="G420" s="16"/>
      <c r="H420" s="35">
        <v>4140</v>
      </c>
      <c r="I420" s="36">
        <f t="shared" si="53"/>
        <v>0.4726027397260274</v>
      </c>
      <c r="J420" s="35">
        <f t="shared" si="54"/>
        <v>4140</v>
      </c>
      <c r="K420" s="36">
        <f t="shared" si="55"/>
        <v>0.4726027397260274</v>
      </c>
      <c r="L420" s="35">
        <f t="shared" si="52"/>
        <v>0.22106943638793775</v>
      </c>
      <c r="M420" s="35">
        <f t="shared" si="56"/>
        <v>0.28470000000000001</v>
      </c>
      <c r="N420" s="35">
        <f t="shared" si="57"/>
        <v>0.22106943638793775</v>
      </c>
      <c r="O420" s="35">
        <f t="shared" si="58"/>
        <v>0.28470000000000001</v>
      </c>
      <c r="P420" s="35">
        <f t="shared" si="59"/>
        <v>0.22106943638793775</v>
      </c>
    </row>
    <row r="421" spans="7:16" x14ac:dyDescent="0.25">
      <c r="G421" s="16"/>
      <c r="H421" s="35">
        <v>4150</v>
      </c>
      <c r="I421" s="36">
        <f t="shared" si="53"/>
        <v>0.47374429223744291</v>
      </c>
      <c r="J421" s="35">
        <f t="shared" si="54"/>
        <v>4150</v>
      </c>
      <c r="K421" s="36">
        <f t="shared" si="55"/>
        <v>0.47374429223744291</v>
      </c>
      <c r="L421" s="35">
        <f t="shared" si="52"/>
        <v>0.22044278240597903</v>
      </c>
      <c r="M421" s="35">
        <f t="shared" si="56"/>
        <v>0.28470000000000001</v>
      </c>
      <c r="N421" s="35">
        <f t="shared" si="57"/>
        <v>0.22044278240597903</v>
      </c>
      <c r="O421" s="35">
        <f t="shared" si="58"/>
        <v>0.28470000000000001</v>
      </c>
      <c r="P421" s="35">
        <f t="shared" si="59"/>
        <v>0.22044278240597903</v>
      </c>
    </row>
    <row r="422" spans="7:16" x14ac:dyDescent="0.25">
      <c r="G422" s="16"/>
      <c r="H422" s="35">
        <v>4160</v>
      </c>
      <c r="I422" s="36">
        <f t="shared" si="53"/>
        <v>0.47488584474885842</v>
      </c>
      <c r="J422" s="35">
        <f t="shared" si="54"/>
        <v>4160</v>
      </c>
      <c r="K422" s="36">
        <f t="shared" si="55"/>
        <v>0.47488584474885842</v>
      </c>
      <c r="L422" s="35">
        <f t="shared" si="52"/>
        <v>0.21981713429024063</v>
      </c>
      <c r="M422" s="35">
        <f t="shared" si="56"/>
        <v>0.28470000000000001</v>
      </c>
      <c r="N422" s="35">
        <f t="shared" si="57"/>
        <v>0.21981713429024063</v>
      </c>
      <c r="O422" s="35">
        <f t="shared" si="58"/>
        <v>0.28470000000000001</v>
      </c>
      <c r="P422" s="35">
        <f t="shared" si="59"/>
        <v>0.21981713429024063</v>
      </c>
    </row>
    <row r="423" spans="7:16" x14ac:dyDescent="0.25">
      <c r="G423" s="16"/>
      <c r="H423" s="35">
        <v>4170</v>
      </c>
      <c r="I423" s="36">
        <f t="shared" si="53"/>
        <v>0.47602739726027399</v>
      </c>
      <c r="J423" s="35">
        <f t="shared" si="54"/>
        <v>4170</v>
      </c>
      <c r="K423" s="36">
        <f t="shared" si="55"/>
        <v>0.47602739726027399</v>
      </c>
      <c r="L423" s="35">
        <f t="shared" si="52"/>
        <v>0.21919248801402935</v>
      </c>
      <c r="M423" s="35">
        <f t="shared" si="56"/>
        <v>0.28470000000000001</v>
      </c>
      <c r="N423" s="35">
        <f t="shared" si="57"/>
        <v>0.21919248801402935</v>
      </c>
      <c r="O423" s="35">
        <f t="shared" si="58"/>
        <v>0.28470000000000001</v>
      </c>
      <c r="P423" s="35">
        <f t="shared" si="59"/>
        <v>0.21919248801402935</v>
      </c>
    </row>
    <row r="424" spans="7:16" x14ac:dyDescent="0.25">
      <c r="G424" s="16"/>
      <c r="H424" s="35">
        <v>4180</v>
      </c>
      <c r="I424" s="36">
        <f t="shared" si="53"/>
        <v>0.4771689497716895</v>
      </c>
      <c r="J424" s="35">
        <f t="shared" si="54"/>
        <v>4180</v>
      </c>
      <c r="K424" s="36">
        <f t="shared" si="55"/>
        <v>0.4771689497716895</v>
      </c>
      <c r="L424" s="35">
        <f t="shared" si="52"/>
        <v>0.21856883957638185</v>
      </c>
      <c r="M424" s="35">
        <f t="shared" si="56"/>
        <v>0.28470000000000001</v>
      </c>
      <c r="N424" s="35">
        <f t="shared" si="57"/>
        <v>0.21856883957638185</v>
      </c>
      <c r="O424" s="35">
        <f t="shared" si="58"/>
        <v>0.28470000000000001</v>
      </c>
      <c r="P424" s="35">
        <f t="shared" si="59"/>
        <v>0.21856883957638185</v>
      </c>
    </row>
    <row r="425" spans="7:16" x14ac:dyDescent="0.25">
      <c r="G425" s="16"/>
      <c r="H425" s="35">
        <v>4190</v>
      </c>
      <c r="I425" s="36">
        <f t="shared" si="53"/>
        <v>0.47831050228310501</v>
      </c>
      <c r="J425" s="35">
        <f t="shared" si="54"/>
        <v>4190</v>
      </c>
      <c r="K425" s="36">
        <f t="shared" si="55"/>
        <v>0.47831050228310501</v>
      </c>
      <c r="L425" s="35">
        <f t="shared" si="52"/>
        <v>0.21794618500183893</v>
      </c>
      <c r="M425" s="35">
        <f t="shared" si="56"/>
        <v>0.28470000000000001</v>
      </c>
      <c r="N425" s="35">
        <f t="shared" si="57"/>
        <v>0.21794618500183893</v>
      </c>
      <c r="O425" s="35">
        <f t="shared" si="58"/>
        <v>0.28470000000000001</v>
      </c>
      <c r="P425" s="35">
        <f t="shared" si="59"/>
        <v>0.21794618500183893</v>
      </c>
    </row>
    <row r="426" spans="7:16" x14ac:dyDescent="0.25">
      <c r="G426" s="16"/>
      <c r="H426" s="35">
        <v>4200</v>
      </c>
      <c r="I426" s="36">
        <f t="shared" si="53"/>
        <v>0.47945205479452052</v>
      </c>
      <c r="J426" s="35">
        <f t="shared" si="54"/>
        <v>4200</v>
      </c>
      <c r="K426" s="36">
        <f t="shared" si="55"/>
        <v>0.47945205479452052</v>
      </c>
      <c r="L426" s="35">
        <f t="shared" si="52"/>
        <v>0.21732452034022254</v>
      </c>
      <c r="M426" s="35">
        <f t="shared" si="56"/>
        <v>0.28470000000000001</v>
      </c>
      <c r="N426" s="35">
        <f t="shared" si="57"/>
        <v>0.21732452034022254</v>
      </c>
      <c r="O426" s="35">
        <f t="shared" si="58"/>
        <v>0.28470000000000001</v>
      </c>
      <c r="P426" s="35">
        <f t="shared" si="59"/>
        <v>0.21732452034022254</v>
      </c>
    </row>
    <row r="427" spans="7:16" x14ac:dyDescent="0.25">
      <c r="G427" s="16"/>
      <c r="H427" s="35">
        <v>4210</v>
      </c>
      <c r="I427" s="36">
        <f t="shared" si="53"/>
        <v>0.48059360730593609</v>
      </c>
      <c r="J427" s="35">
        <f t="shared" si="54"/>
        <v>4210</v>
      </c>
      <c r="K427" s="36">
        <f t="shared" si="55"/>
        <v>0.48059360730593609</v>
      </c>
      <c r="L427" s="35">
        <f t="shared" si="52"/>
        <v>0.21670384166641532</v>
      </c>
      <c r="M427" s="35">
        <f t="shared" si="56"/>
        <v>0.28470000000000001</v>
      </c>
      <c r="N427" s="35">
        <f t="shared" si="57"/>
        <v>0.21670384166641532</v>
      </c>
      <c r="O427" s="35">
        <f t="shared" si="58"/>
        <v>0.28470000000000001</v>
      </c>
      <c r="P427" s="35">
        <f t="shared" si="59"/>
        <v>0.21670384166641532</v>
      </c>
    </row>
    <row r="428" spans="7:16" x14ac:dyDescent="0.25">
      <c r="G428" s="16"/>
      <c r="H428" s="35">
        <v>4220</v>
      </c>
      <c r="I428" s="36">
        <f t="shared" si="53"/>
        <v>0.4817351598173516</v>
      </c>
      <c r="J428" s="35">
        <f t="shared" si="54"/>
        <v>4220</v>
      </c>
      <c r="K428" s="36">
        <f t="shared" si="55"/>
        <v>0.4817351598173516</v>
      </c>
      <c r="L428" s="35">
        <f t="shared" si="52"/>
        <v>0.21608414508014262</v>
      </c>
      <c r="M428" s="35">
        <f t="shared" si="56"/>
        <v>0.28470000000000001</v>
      </c>
      <c r="N428" s="35">
        <f t="shared" si="57"/>
        <v>0.21608414508014262</v>
      </c>
      <c r="O428" s="35">
        <f t="shared" si="58"/>
        <v>0.28470000000000001</v>
      </c>
      <c r="P428" s="35">
        <f t="shared" si="59"/>
        <v>0.21608414508014262</v>
      </c>
    </row>
    <row r="429" spans="7:16" x14ac:dyDescent="0.25">
      <c r="G429" s="16"/>
      <c r="H429" s="35">
        <v>4230</v>
      </c>
      <c r="I429" s="36">
        <f t="shared" si="53"/>
        <v>0.48287671232876711</v>
      </c>
      <c r="J429" s="35">
        <f t="shared" si="54"/>
        <v>4230</v>
      </c>
      <c r="K429" s="36">
        <f t="shared" si="55"/>
        <v>0.48287671232876711</v>
      </c>
      <c r="L429" s="35">
        <f t="shared" si="52"/>
        <v>0.21546542670575664</v>
      </c>
      <c r="M429" s="35">
        <f t="shared" si="56"/>
        <v>0.28470000000000001</v>
      </c>
      <c r="N429" s="35">
        <f t="shared" si="57"/>
        <v>0.21546542670575664</v>
      </c>
      <c r="O429" s="35">
        <f t="shared" si="58"/>
        <v>0.28470000000000001</v>
      </c>
      <c r="P429" s="35">
        <f t="shared" si="59"/>
        <v>0.21546542670575664</v>
      </c>
    </row>
    <row r="430" spans="7:16" x14ac:dyDescent="0.25">
      <c r="G430" s="16"/>
      <c r="H430" s="35">
        <v>4240</v>
      </c>
      <c r="I430" s="36">
        <f t="shared" si="53"/>
        <v>0.48401826484018262</v>
      </c>
      <c r="J430" s="35">
        <f t="shared" si="54"/>
        <v>4240</v>
      </c>
      <c r="K430" s="36">
        <f t="shared" si="55"/>
        <v>0.48401826484018262</v>
      </c>
      <c r="L430" s="35">
        <f t="shared" si="52"/>
        <v>0.21484768269202292</v>
      </c>
      <c r="M430" s="35">
        <f t="shared" si="56"/>
        <v>0.28470000000000001</v>
      </c>
      <c r="N430" s="35">
        <f t="shared" si="57"/>
        <v>0.21484768269202292</v>
      </c>
      <c r="O430" s="35">
        <f t="shared" si="58"/>
        <v>0.28470000000000001</v>
      </c>
      <c r="P430" s="35">
        <f t="shared" si="59"/>
        <v>0.21484768269202292</v>
      </c>
    </row>
    <row r="431" spans="7:16" x14ac:dyDescent="0.25">
      <c r="G431" s="16"/>
      <c r="H431" s="35">
        <v>4250</v>
      </c>
      <c r="I431" s="36">
        <f t="shared" si="53"/>
        <v>0.48515981735159819</v>
      </c>
      <c r="J431" s="35">
        <f t="shared" si="54"/>
        <v>4250</v>
      </c>
      <c r="K431" s="36">
        <f t="shared" si="55"/>
        <v>0.48515981735159819</v>
      </c>
      <c r="L431" s="35">
        <f t="shared" si="52"/>
        <v>0.2142309092119099</v>
      </c>
      <c r="M431" s="35">
        <f t="shared" si="56"/>
        <v>0.28470000000000001</v>
      </c>
      <c r="N431" s="35">
        <f t="shared" si="57"/>
        <v>0.2142309092119099</v>
      </c>
      <c r="O431" s="35">
        <f t="shared" si="58"/>
        <v>0.28470000000000001</v>
      </c>
      <c r="P431" s="35">
        <f t="shared" si="59"/>
        <v>0.2142309092119099</v>
      </c>
    </row>
    <row r="432" spans="7:16" x14ac:dyDescent="0.25">
      <c r="G432" s="16"/>
      <c r="H432" s="35">
        <v>4260</v>
      </c>
      <c r="I432" s="36">
        <f t="shared" si="53"/>
        <v>0.4863013698630137</v>
      </c>
      <c r="J432" s="35">
        <f t="shared" si="54"/>
        <v>4260</v>
      </c>
      <c r="K432" s="36">
        <f t="shared" si="55"/>
        <v>0.4863013698630137</v>
      </c>
      <c r="L432" s="35">
        <f t="shared" si="52"/>
        <v>0.2136151024623798</v>
      </c>
      <c r="M432" s="35">
        <f t="shared" si="56"/>
        <v>0.28470000000000001</v>
      </c>
      <c r="N432" s="35">
        <f t="shared" si="57"/>
        <v>0.2136151024623798</v>
      </c>
      <c r="O432" s="35">
        <f t="shared" si="58"/>
        <v>0.28470000000000001</v>
      </c>
      <c r="P432" s="35">
        <f t="shared" si="59"/>
        <v>0.2136151024623798</v>
      </c>
    </row>
    <row r="433" spans="7:16" x14ac:dyDescent="0.25">
      <c r="G433" s="16"/>
      <c r="H433" s="35">
        <v>4270</v>
      </c>
      <c r="I433" s="36">
        <f t="shared" si="53"/>
        <v>0.48744292237442921</v>
      </c>
      <c r="J433" s="35">
        <f t="shared" si="54"/>
        <v>4270</v>
      </c>
      <c r="K433" s="36">
        <f t="shared" si="55"/>
        <v>0.48744292237442921</v>
      </c>
      <c r="L433" s="35">
        <f t="shared" si="52"/>
        <v>0.21300025866418282</v>
      </c>
      <c r="M433" s="35">
        <f t="shared" si="56"/>
        <v>0.28470000000000001</v>
      </c>
      <c r="N433" s="35">
        <f t="shared" si="57"/>
        <v>0.21300025866418282</v>
      </c>
      <c r="O433" s="35">
        <f t="shared" si="58"/>
        <v>0.28470000000000001</v>
      </c>
      <c r="P433" s="35">
        <f t="shared" si="59"/>
        <v>0.21300025866418282</v>
      </c>
    </row>
    <row r="434" spans="7:16" x14ac:dyDescent="0.25">
      <c r="G434" s="16"/>
      <c r="H434" s="35">
        <v>4280</v>
      </c>
      <c r="I434" s="36">
        <f t="shared" si="53"/>
        <v>0.48858447488584472</v>
      </c>
      <c r="J434" s="35">
        <f t="shared" si="54"/>
        <v>4280</v>
      </c>
      <c r="K434" s="36">
        <f t="shared" si="55"/>
        <v>0.48858447488584472</v>
      </c>
      <c r="L434" s="35">
        <f t="shared" si="52"/>
        <v>0.21238637406165228</v>
      </c>
      <c r="M434" s="35">
        <f t="shared" si="56"/>
        <v>0.28470000000000001</v>
      </c>
      <c r="N434" s="35">
        <f t="shared" si="57"/>
        <v>0.21238637406165228</v>
      </c>
      <c r="O434" s="35">
        <f t="shared" si="58"/>
        <v>0.28470000000000001</v>
      </c>
      <c r="P434" s="35">
        <f t="shared" si="59"/>
        <v>0.21238637406165228</v>
      </c>
    </row>
    <row r="435" spans="7:16" x14ac:dyDescent="0.25">
      <c r="G435" s="16"/>
      <c r="H435" s="35">
        <v>4290</v>
      </c>
      <c r="I435" s="36">
        <f t="shared" si="53"/>
        <v>0.48972602739726029</v>
      </c>
      <c r="J435" s="35">
        <f t="shared" si="54"/>
        <v>4290</v>
      </c>
      <c r="K435" s="36">
        <f t="shared" si="55"/>
        <v>0.48972602739726029</v>
      </c>
      <c r="L435" s="35">
        <f t="shared" si="52"/>
        <v>0.21177344492250316</v>
      </c>
      <c r="M435" s="35">
        <f t="shared" si="56"/>
        <v>0.28470000000000001</v>
      </c>
      <c r="N435" s="35">
        <f t="shared" si="57"/>
        <v>0.21177344492250316</v>
      </c>
      <c r="O435" s="35">
        <f t="shared" si="58"/>
        <v>0.28470000000000001</v>
      </c>
      <c r="P435" s="35">
        <f t="shared" si="59"/>
        <v>0.21177344492250316</v>
      </c>
    </row>
    <row r="436" spans="7:16" x14ac:dyDescent="0.25">
      <c r="G436" s="16"/>
      <c r="H436" s="35">
        <v>4300</v>
      </c>
      <c r="I436" s="36">
        <f t="shared" si="53"/>
        <v>0.4908675799086758</v>
      </c>
      <c r="J436" s="35">
        <f t="shared" si="54"/>
        <v>4300</v>
      </c>
      <c r="K436" s="36">
        <f t="shared" si="55"/>
        <v>0.4908675799086758</v>
      </c>
      <c r="L436" s="35">
        <f t="shared" si="52"/>
        <v>0.21116146753763265</v>
      </c>
      <c r="M436" s="35">
        <f t="shared" si="56"/>
        <v>0.28470000000000001</v>
      </c>
      <c r="N436" s="35">
        <f t="shared" si="57"/>
        <v>0.21116146753763265</v>
      </c>
      <c r="O436" s="35">
        <f t="shared" si="58"/>
        <v>0.28470000000000001</v>
      </c>
      <c r="P436" s="35">
        <f t="shared" si="59"/>
        <v>0.21116146753763265</v>
      </c>
    </row>
    <row r="437" spans="7:16" x14ac:dyDescent="0.25">
      <c r="G437" s="16"/>
      <c r="H437" s="35">
        <v>4310</v>
      </c>
      <c r="I437" s="36">
        <f t="shared" si="53"/>
        <v>0.49200913242009131</v>
      </c>
      <c r="J437" s="35">
        <f t="shared" si="54"/>
        <v>4310</v>
      </c>
      <c r="K437" s="36">
        <f t="shared" si="55"/>
        <v>0.49200913242009131</v>
      </c>
      <c r="L437" s="35">
        <f t="shared" si="52"/>
        <v>0.21055043822092223</v>
      </c>
      <c r="M437" s="35">
        <f t="shared" si="56"/>
        <v>0.28470000000000001</v>
      </c>
      <c r="N437" s="35">
        <f t="shared" si="57"/>
        <v>0.21055043822092223</v>
      </c>
      <c r="O437" s="35">
        <f t="shared" si="58"/>
        <v>0.28470000000000001</v>
      </c>
      <c r="P437" s="35">
        <f t="shared" si="59"/>
        <v>0.21055043822092223</v>
      </c>
    </row>
    <row r="438" spans="7:16" x14ac:dyDescent="0.25">
      <c r="G438" s="16"/>
      <c r="H438" s="35">
        <v>4320</v>
      </c>
      <c r="I438" s="36">
        <f t="shared" si="53"/>
        <v>0.49315068493150682</v>
      </c>
      <c r="J438" s="35">
        <f t="shared" si="54"/>
        <v>4320</v>
      </c>
      <c r="K438" s="36">
        <f t="shared" si="55"/>
        <v>0.49315068493150682</v>
      </c>
      <c r="L438" s="35">
        <f t="shared" si="52"/>
        <v>0.20994035330904237</v>
      </c>
      <c r="M438" s="35">
        <f t="shared" si="56"/>
        <v>0.28470000000000001</v>
      </c>
      <c r="N438" s="35">
        <f t="shared" si="57"/>
        <v>0.20994035330904237</v>
      </c>
      <c r="O438" s="35">
        <f t="shared" si="58"/>
        <v>0.28470000000000001</v>
      </c>
      <c r="P438" s="35">
        <f t="shared" si="59"/>
        <v>0.20994035330904237</v>
      </c>
    </row>
    <row r="439" spans="7:16" x14ac:dyDescent="0.25">
      <c r="G439" s="16"/>
      <c r="H439" s="35">
        <v>4330</v>
      </c>
      <c r="I439" s="36">
        <f t="shared" si="53"/>
        <v>0.49429223744292239</v>
      </c>
      <c r="J439" s="35">
        <f t="shared" si="54"/>
        <v>4330</v>
      </c>
      <c r="K439" s="36">
        <f t="shared" si="55"/>
        <v>0.49429223744292239</v>
      </c>
      <c r="L439" s="35">
        <f t="shared" si="52"/>
        <v>0.20933120916125936</v>
      </c>
      <c r="M439" s="35">
        <f t="shared" si="56"/>
        <v>0.28470000000000001</v>
      </c>
      <c r="N439" s="35">
        <f t="shared" si="57"/>
        <v>0.20933120916125936</v>
      </c>
      <c r="O439" s="35">
        <f t="shared" si="58"/>
        <v>0.28470000000000001</v>
      </c>
      <c r="P439" s="35">
        <f t="shared" si="59"/>
        <v>0.20933120916125936</v>
      </c>
    </row>
    <row r="440" spans="7:16" x14ac:dyDescent="0.25">
      <c r="G440" s="16"/>
      <c r="H440" s="35">
        <v>4340</v>
      </c>
      <c r="I440" s="36">
        <f t="shared" si="53"/>
        <v>0.4954337899543379</v>
      </c>
      <c r="J440" s="35">
        <f t="shared" si="54"/>
        <v>4340</v>
      </c>
      <c r="K440" s="36">
        <f t="shared" si="55"/>
        <v>0.4954337899543379</v>
      </c>
      <c r="L440" s="35">
        <f t="shared" si="52"/>
        <v>0.208723002159244</v>
      </c>
      <c r="M440" s="35">
        <f t="shared" si="56"/>
        <v>0.28470000000000001</v>
      </c>
      <c r="N440" s="35">
        <f t="shared" si="57"/>
        <v>0.208723002159244</v>
      </c>
      <c r="O440" s="35">
        <f t="shared" si="58"/>
        <v>0.28470000000000001</v>
      </c>
      <c r="P440" s="35">
        <f t="shared" si="59"/>
        <v>0.208723002159244</v>
      </c>
    </row>
    <row r="441" spans="7:16" x14ac:dyDescent="0.25">
      <c r="G441" s="16"/>
      <c r="H441" s="35">
        <v>4350</v>
      </c>
      <c r="I441" s="36">
        <f t="shared" si="53"/>
        <v>0.49657534246575341</v>
      </c>
      <c r="J441" s="35">
        <f t="shared" si="54"/>
        <v>4350</v>
      </c>
      <c r="K441" s="36">
        <f t="shared" si="55"/>
        <v>0.49657534246575341</v>
      </c>
      <c r="L441" s="35">
        <f t="shared" si="52"/>
        <v>0.20811572870688255</v>
      </c>
      <c r="M441" s="35">
        <f t="shared" si="56"/>
        <v>0.28470000000000001</v>
      </c>
      <c r="N441" s="35">
        <f t="shared" si="57"/>
        <v>0.20811572870688255</v>
      </c>
      <c r="O441" s="35">
        <f t="shared" si="58"/>
        <v>0.28470000000000001</v>
      </c>
      <c r="P441" s="35">
        <f t="shared" si="59"/>
        <v>0.20811572870688255</v>
      </c>
    </row>
    <row r="442" spans="7:16" x14ac:dyDescent="0.25">
      <c r="G442" s="16"/>
      <c r="H442" s="35">
        <v>4360</v>
      </c>
      <c r="I442" s="36">
        <f t="shared" si="53"/>
        <v>0.49771689497716892</v>
      </c>
      <c r="J442" s="35">
        <f t="shared" si="54"/>
        <v>4360</v>
      </c>
      <c r="K442" s="36">
        <f t="shared" si="55"/>
        <v>0.49771689497716892</v>
      </c>
      <c r="L442" s="35">
        <f t="shared" si="52"/>
        <v>0.20750938523008966</v>
      </c>
      <c r="M442" s="35">
        <f t="shared" si="56"/>
        <v>0.28470000000000001</v>
      </c>
      <c r="N442" s="35">
        <f t="shared" si="57"/>
        <v>0.20750938523008966</v>
      </c>
      <c r="O442" s="35">
        <f t="shared" si="58"/>
        <v>0.28470000000000001</v>
      </c>
      <c r="P442" s="35">
        <f t="shared" si="59"/>
        <v>0.20750938523008966</v>
      </c>
    </row>
    <row r="443" spans="7:16" x14ac:dyDescent="0.25">
      <c r="G443" s="16"/>
      <c r="H443" s="35">
        <v>4370</v>
      </c>
      <c r="I443" s="36">
        <f t="shared" si="53"/>
        <v>0.49885844748858449</v>
      </c>
      <c r="J443" s="35">
        <f t="shared" si="54"/>
        <v>4370</v>
      </c>
      <c r="K443" s="36">
        <f t="shared" si="55"/>
        <v>0.49885844748858449</v>
      </c>
      <c r="L443" s="35">
        <f t="shared" si="52"/>
        <v>0.20690396817662293</v>
      </c>
      <c r="M443" s="35">
        <f t="shared" si="56"/>
        <v>0.28470000000000001</v>
      </c>
      <c r="N443" s="35">
        <f t="shared" si="57"/>
        <v>0.20690396817662293</v>
      </c>
      <c r="O443" s="35">
        <f t="shared" si="58"/>
        <v>0.28470000000000001</v>
      </c>
      <c r="P443" s="35">
        <f t="shared" si="59"/>
        <v>0.20690396817662293</v>
      </c>
    </row>
    <row r="444" spans="7:16" x14ac:dyDescent="0.25">
      <c r="G444" s="16"/>
      <c r="H444" s="35">
        <v>4380</v>
      </c>
      <c r="I444" s="36">
        <f t="shared" si="53"/>
        <v>0.5</v>
      </c>
      <c r="J444" s="35">
        <f t="shared" si="54"/>
        <v>4380</v>
      </c>
      <c r="K444" s="36">
        <f t="shared" si="55"/>
        <v>0.5</v>
      </c>
      <c r="L444" s="35">
        <f t="shared" si="52"/>
        <v>0.20629947401590021</v>
      </c>
      <c r="M444" s="35">
        <f t="shared" si="56"/>
        <v>0.28470000000000001</v>
      </c>
      <c r="N444" s="35">
        <f t="shared" si="57"/>
        <v>0.20629947401590021</v>
      </c>
      <c r="O444" s="35">
        <f t="shared" si="58"/>
        <v>0.28470000000000001</v>
      </c>
      <c r="P444" s="35">
        <f t="shared" si="59"/>
        <v>0.20629947401590021</v>
      </c>
    </row>
    <row r="445" spans="7:16" x14ac:dyDescent="0.25">
      <c r="G445" s="16"/>
      <c r="H445" s="35">
        <v>4390</v>
      </c>
      <c r="I445" s="36">
        <f t="shared" si="53"/>
        <v>0.50114155251141557</v>
      </c>
      <c r="J445" s="35">
        <f t="shared" si="54"/>
        <v>4390</v>
      </c>
      <c r="K445" s="36">
        <f t="shared" si="55"/>
        <v>0.50114155251141557</v>
      </c>
      <c r="L445" s="35">
        <f t="shared" si="52"/>
        <v>0.20569589923881837</v>
      </c>
      <c r="M445" s="35">
        <f t="shared" si="56"/>
        <v>0.28470000000000001</v>
      </c>
      <c r="N445" s="35">
        <f t="shared" si="57"/>
        <v>0.20569589923881837</v>
      </c>
      <c r="O445" s="35">
        <f t="shared" si="58"/>
        <v>0.28470000000000001</v>
      </c>
      <c r="P445" s="35">
        <f t="shared" si="59"/>
        <v>0.20569589923881837</v>
      </c>
    </row>
    <row r="446" spans="7:16" x14ac:dyDescent="0.25">
      <c r="G446" s="16"/>
      <c r="H446" s="35">
        <v>4400</v>
      </c>
      <c r="I446" s="36">
        <f t="shared" si="53"/>
        <v>0.50228310502283102</v>
      </c>
      <c r="J446" s="35">
        <f t="shared" si="54"/>
        <v>4400</v>
      </c>
      <c r="K446" s="36">
        <f t="shared" si="55"/>
        <v>0.50228310502283102</v>
      </c>
      <c r="L446" s="35">
        <f t="shared" si="52"/>
        <v>0.20509324035757348</v>
      </c>
      <c r="M446" s="35">
        <f t="shared" si="56"/>
        <v>0.28470000000000001</v>
      </c>
      <c r="N446" s="35">
        <f t="shared" si="57"/>
        <v>0.20509324035757348</v>
      </c>
      <c r="O446" s="35">
        <f t="shared" si="58"/>
        <v>0.28470000000000001</v>
      </c>
      <c r="P446" s="35">
        <f t="shared" si="59"/>
        <v>0.20509324035757348</v>
      </c>
    </row>
    <row r="447" spans="7:16" x14ac:dyDescent="0.25">
      <c r="G447" s="16"/>
      <c r="H447" s="35">
        <v>4410</v>
      </c>
      <c r="I447" s="36">
        <f t="shared" si="53"/>
        <v>0.50342465753424659</v>
      </c>
      <c r="J447" s="35">
        <f t="shared" si="54"/>
        <v>4410</v>
      </c>
      <c r="K447" s="36">
        <f t="shared" si="55"/>
        <v>0.50342465753424659</v>
      </c>
      <c r="L447" s="35">
        <f t="shared" si="52"/>
        <v>0.20449149390548416</v>
      </c>
      <c r="M447" s="35">
        <f t="shared" si="56"/>
        <v>0.28470000000000001</v>
      </c>
      <c r="N447" s="35">
        <f t="shared" si="57"/>
        <v>0.20449149390548416</v>
      </c>
      <c r="O447" s="35">
        <f t="shared" si="58"/>
        <v>0.28470000000000001</v>
      </c>
      <c r="P447" s="35">
        <f t="shared" si="59"/>
        <v>0.20449149390548416</v>
      </c>
    </row>
    <row r="448" spans="7:16" x14ac:dyDescent="0.25">
      <c r="G448" s="16"/>
      <c r="H448" s="35">
        <v>4420</v>
      </c>
      <c r="I448" s="36">
        <f t="shared" si="53"/>
        <v>0.50456621004566216</v>
      </c>
      <c r="J448" s="35">
        <f t="shared" si="54"/>
        <v>4420</v>
      </c>
      <c r="K448" s="36">
        <f t="shared" si="55"/>
        <v>0.50456621004566216</v>
      </c>
      <c r="L448" s="35">
        <f t="shared" si="52"/>
        <v>0.20389065643681581</v>
      </c>
      <c r="M448" s="35">
        <f t="shared" si="56"/>
        <v>0.28470000000000001</v>
      </c>
      <c r="N448" s="35">
        <f t="shared" si="57"/>
        <v>0.20389065643681581</v>
      </c>
      <c r="O448" s="35">
        <f t="shared" si="58"/>
        <v>0.28470000000000001</v>
      </c>
      <c r="P448" s="35">
        <f t="shared" si="59"/>
        <v>0.20389065643681581</v>
      </c>
    </row>
    <row r="449" spans="7:16" x14ac:dyDescent="0.25">
      <c r="G449" s="16"/>
      <c r="H449" s="35">
        <v>4430</v>
      </c>
      <c r="I449" s="36">
        <f t="shared" si="53"/>
        <v>0.50570776255707761</v>
      </c>
      <c r="J449" s="35">
        <f t="shared" si="54"/>
        <v>4430</v>
      </c>
      <c r="K449" s="36">
        <f t="shared" si="55"/>
        <v>0.50570776255707761</v>
      </c>
      <c r="L449" s="35">
        <f t="shared" si="52"/>
        <v>0.2032907245266069</v>
      </c>
      <c r="M449" s="35">
        <f t="shared" si="56"/>
        <v>0.28470000000000001</v>
      </c>
      <c r="N449" s="35">
        <f t="shared" si="57"/>
        <v>0.2032907245266069</v>
      </c>
      <c r="O449" s="35">
        <f t="shared" si="58"/>
        <v>0.28470000000000001</v>
      </c>
      <c r="P449" s="35">
        <f t="shared" si="59"/>
        <v>0.2032907245266069</v>
      </c>
    </row>
    <row r="450" spans="7:16" x14ac:dyDescent="0.25">
      <c r="G450" s="16"/>
      <c r="H450" s="35">
        <v>4440</v>
      </c>
      <c r="I450" s="36">
        <f t="shared" si="53"/>
        <v>0.50684931506849318</v>
      </c>
      <c r="J450" s="35">
        <f t="shared" si="54"/>
        <v>4440</v>
      </c>
      <c r="K450" s="36">
        <f t="shared" si="55"/>
        <v>0.50684931506849318</v>
      </c>
      <c r="L450" s="35">
        <f t="shared" si="52"/>
        <v>0.20269169477049687</v>
      </c>
      <c r="M450" s="35">
        <f t="shared" si="56"/>
        <v>0.28470000000000001</v>
      </c>
      <c r="N450" s="35">
        <f t="shared" si="57"/>
        <v>0.20269169477049687</v>
      </c>
      <c r="O450" s="35">
        <f t="shared" si="58"/>
        <v>0.28470000000000001</v>
      </c>
      <c r="P450" s="35">
        <f t="shared" si="59"/>
        <v>0.20269169477049687</v>
      </c>
    </row>
    <row r="451" spans="7:16" x14ac:dyDescent="0.25">
      <c r="G451" s="16"/>
      <c r="H451" s="35">
        <v>4450</v>
      </c>
      <c r="I451" s="36">
        <f t="shared" si="53"/>
        <v>0.50799086757990863</v>
      </c>
      <c r="J451" s="35">
        <f t="shared" si="54"/>
        <v>4450</v>
      </c>
      <c r="K451" s="36">
        <f t="shared" si="55"/>
        <v>0.50799086757990863</v>
      </c>
      <c r="L451" s="35">
        <f t="shared" si="52"/>
        <v>0.20209356378455723</v>
      </c>
      <c r="M451" s="35">
        <f t="shared" si="56"/>
        <v>0.28470000000000001</v>
      </c>
      <c r="N451" s="35">
        <f t="shared" si="57"/>
        <v>0.20209356378455723</v>
      </c>
      <c r="O451" s="35">
        <f t="shared" si="58"/>
        <v>0.28470000000000001</v>
      </c>
      <c r="P451" s="35">
        <f t="shared" si="59"/>
        <v>0.20209356378455723</v>
      </c>
    </row>
    <row r="452" spans="7:16" x14ac:dyDescent="0.25">
      <c r="G452" s="16"/>
      <c r="H452" s="35">
        <v>4460</v>
      </c>
      <c r="I452" s="36">
        <f t="shared" si="53"/>
        <v>0.5091324200913242</v>
      </c>
      <c r="J452" s="35">
        <f t="shared" si="54"/>
        <v>4460</v>
      </c>
      <c r="K452" s="36">
        <f t="shared" si="55"/>
        <v>0.5091324200913242</v>
      </c>
      <c r="L452" s="35">
        <f t="shared" si="52"/>
        <v>0.20149632820512164</v>
      </c>
      <c r="M452" s="35">
        <f t="shared" si="56"/>
        <v>0.28470000000000001</v>
      </c>
      <c r="N452" s="35">
        <f t="shared" si="57"/>
        <v>0.20149632820512164</v>
      </c>
      <c r="O452" s="35">
        <f t="shared" si="58"/>
        <v>0.28470000000000001</v>
      </c>
      <c r="P452" s="35">
        <f t="shared" si="59"/>
        <v>0.20149632820512164</v>
      </c>
    </row>
    <row r="453" spans="7:16" x14ac:dyDescent="0.25">
      <c r="G453" s="16"/>
      <c r="H453" s="35">
        <v>4470</v>
      </c>
      <c r="I453" s="36">
        <f t="shared" si="53"/>
        <v>0.51027397260273977</v>
      </c>
      <c r="J453" s="35">
        <f t="shared" si="54"/>
        <v>4470</v>
      </c>
      <c r="K453" s="36">
        <f t="shared" si="55"/>
        <v>0.51027397260273977</v>
      </c>
      <c r="L453" s="35">
        <f t="shared" ref="L453:L516" si="60">1-$E$13*K453^$E$14</f>
        <v>0.20089998468862125</v>
      </c>
      <c r="M453" s="35">
        <f t="shared" si="56"/>
        <v>0.28470000000000001</v>
      </c>
      <c r="N453" s="35">
        <f t="shared" si="57"/>
        <v>0.20089998468862125</v>
      </c>
      <c r="O453" s="35">
        <f t="shared" si="58"/>
        <v>0.28470000000000001</v>
      </c>
      <c r="P453" s="35">
        <f t="shared" si="59"/>
        <v>0.20089998468862125</v>
      </c>
    </row>
    <row r="454" spans="7:16" x14ac:dyDescent="0.25">
      <c r="G454" s="16"/>
      <c r="H454" s="35">
        <v>4480</v>
      </c>
      <c r="I454" s="36">
        <f t="shared" ref="I454:I517" si="61">H454/$B$15</f>
        <v>0.51141552511415522</v>
      </c>
      <c r="J454" s="35">
        <f t="shared" ref="J454:J517" si="62">IF(H454&lt;$B$15,H454,$B$15)</f>
        <v>4480</v>
      </c>
      <c r="K454" s="36">
        <f t="shared" ref="K454:K517" si="63">J454/$B$15</f>
        <v>0.51141552511415522</v>
      </c>
      <c r="L454" s="35">
        <f t="shared" si="60"/>
        <v>0.20030452991141867</v>
      </c>
      <c r="M454" s="35">
        <f t="shared" ref="M454:M517" si="64">IF(J454&lt;=$B$92,$B$68,0)</f>
        <v>0.28470000000000001</v>
      </c>
      <c r="N454" s="35">
        <f t="shared" ref="N454:N517" si="65">IF(L454&gt;$B$68,$B$68,L454)</f>
        <v>0.20030452991141867</v>
      </c>
      <c r="O454" s="35">
        <f t="shared" si="58"/>
        <v>0.28470000000000001</v>
      </c>
      <c r="P454" s="35">
        <f t="shared" si="59"/>
        <v>0.20030452991141867</v>
      </c>
    </row>
    <row r="455" spans="7:16" x14ac:dyDescent="0.25">
      <c r="G455" s="16"/>
      <c r="H455" s="35">
        <v>4490</v>
      </c>
      <c r="I455" s="36">
        <f t="shared" si="61"/>
        <v>0.51255707762557079</v>
      </c>
      <c r="J455" s="35">
        <f t="shared" si="62"/>
        <v>4490</v>
      </c>
      <c r="K455" s="36">
        <f t="shared" si="63"/>
        <v>0.51255707762557079</v>
      </c>
      <c r="L455" s="35">
        <f t="shared" si="60"/>
        <v>0.1997099605696453</v>
      </c>
      <c r="M455" s="35">
        <f t="shared" si="64"/>
        <v>0.28470000000000001</v>
      </c>
      <c r="N455" s="35">
        <f t="shared" si="65"/>
        <v>0.1997099605696453</v>
      </c>
      <c r="O455" s="35">
        <f t="shared" ref="O455:O518" si="66">IF(J455&lt;=$C$137,$D$121,M455)</f>
        <v>0.28470000000000001</v>
      </c>
      <c r="P455" s="35">
        <f t="shared" ref="P455:P518" si="67">IF(L455&gt;$D$121,$D$121,L455)</f>
        <v>0.1997099605696453</v>
      </c>
    </row>
    <row r="456" spans="7:16" x14ac:dyDescent="0.25">
      <c r="G456" s="16"/>
      <c r="H456" s="35">
        <v>4500</v>
      </c>
      <c r="I456" s="36">
        <f t="shared" si="61"/>
        <v>0.51369863013698636</v>
      </c>
      <c r="J456" s="35">
        <f t="shared" si="62"/>
        <v>4500</v>
      </c>
      <c r="K456" s="36">
        <f t="shared" si="63"/>
        <v>0.51369863013698636</v>
      </c>
      <c r="L456" s="35">
        <f t="shared" si="60"/>
        <v>0.19911627337904036</v>
      </c>
      <c r="M456" s="35">
        <f t="shared" si="64"/>
        <v>0.28470000000000001</v>
      </c>
      <c r="N456" s="35">
        <f t="shared" si="65"/>
        <v>0.19911627337904036</v>
      </c>
      <c r="O456" s="35">
        <f t="shared" si="66"/>
        <v>0.28470000000000001</v>
      </c>
      <c r="P456" s="35">
        <f t="shared" si="67"/>
        <v>0.19911627337904036</v>
      </c>
    </row>
    <row r="457" spans="7:16" x14ac:dyDescent="0.25">
      <c r="G457" s="16"/>
      <c r="H457" s="35">
        <v>4510</v>
      </c>
      <c r="I457" s="36">
        <f t="shared" si="61"/>
        <v>0.51484018264840181</v>
      </c>
      <c r="J457" s="35">
        <f t="shared" si="62"/>
        <v>4510</v>
      </c>
      <c r="K457" s="36">
        <f t="shared" si="63"/>
        <v>0.51484018264840181</v>
      </c>
      <c r="L457" s="35">
        <f t="shared" si="60"/>
        <v>0.19852346507479091</v>
      </c>
      <c r="M457" s="35">
        <f t="shared" si="64"/>
        <v>0.28470000000000001</v>
      </c>
      <c r="N457" s="35">
        <f t="shared" si="65"/>
        <v>0.19852346507479091</v>
      </c>
      <c r="O457" s="35">
        <f t="shared" si="66"/>
        <v>0.28470000000000001</v>
      </c>
      <c r="P457" s="35">
        <f t="shared" si="67"/>
        <v>0.19852346507479091</v>
      </c>
    </row>
    <row r="458" spans="7:16" x14ac:dyDescent="0.25">
      <c r="G458" s="16"/>
      <c r="H458" s="35">
        <v>4520</v>
      </c>
      <c r="I458" s="36">
        <f t="shared" si="61"/>
        <v>0.51598173515981738</v>
      </c>
      <c r="J458" s="35">
        <f t="shared" si="62"/>
        <v>4520</v>
      </c>
      <c r="K458" s="36">
        <f t="shared" si="63"/>
        <v>0.51598173515981738</v>
      </c>
      <c r="L458" s="35">
        <f t="shared" si="60"/>
        <v>0.19793153241137396</v>
      </c>
      <c r="M458" s="35">
        <f t="shared" si="64"/>
        <v>0.28470000000000001</v>
      </c>
      <c r="N458" s="35">
        <f t="shared" si="65"/>
        <v>0.19793153241137396</v>
      </c>
      <c r="O458" s="35">
        <f t="shared" si="66"/>
        <v>0.28470000000000001</v>
      </c>
      <c r="P458" s="35">
        <f t="shared" si="67"/>
        <v>0.19793153241137396</v>
      </c>
    </row>
    <row r="459" spans="7:16" x14ac:dyDescent="0.25">
      <c r="G459" s="16"/>
      <c r="H459" s="35">
        <v>4530</v>
      </c>
      <c r="I459" s="36">
        <f t="shared" si="61"/>
        <v>0.51712328767123283</v>
      </c>
      <c r="J459" s="35">
        <f t="shared" si="62"/>
        <v>4530</v>
      </c>
      <c r="K459" s="36">
        <f t="shared" si="63"/>
        <v>0.51712328767123283</v>
      </c>
      <c r="L459" s="35">
        <f t="shared" si="60"/>
        <v>0.19734047216240003</v>
      </c>
      <c r="M459" s="35">
        <f t="shared" si="64"/>
        <v>0.28470000000000001</v>
      </c>
      <c r="N459" s="35">
        <f t="shared" si="65"/>
        <v>0.19734047216240003</v>
      </c>
      <c r="O459" s="35">
        <f t="shared" si="66"/>
        <v>0.28470000000000001</v>
      </c>
      <c r="P459" s="35">
        <f t="shared" si="67"/>
        <v>0.19734047216240003</v>
      </c>
    </row>
    <row r="460" spans="7:16" x14ac:dyDescent="0.25">
      <c r="G460" s="16"/>
      <c r="H460" s="35">
        <v>4540</v>
      </c>
      <c r="I460" s="36">
        <f t="shared" si="61"/>
        <v>0.5182648401826484</v>
      </c>
      <c r="J460" s="35">
        <f t="shared" si="62"/>
        <v>4540</v>
      </c>
      <c r="K460" s="36">
        <f t="shared" si="63"/>
        <v>0.5182648401826484</v>
      </c>
      <c r="L460" s="35">
        <f t="shared" si="60"/>
        <v>0.19675028112045823</v>
      </c>
      <c r="M460" s="35">
        <f t="shared" si="64"/>
        <v>0.28470000000000001</v>
      </c>
      <c r="N460" s="35">
        <f t="shared" si="65"/>
        <v>0.19675028112045823</v>
      </c>
      <c r="O460" s="35">
        <f t="shared" si="66"/>
        <v>0.28470000000000001</v>
      </c>
      <c r="P460" s="35">
        <f t="shared" si="67"/>
        <v>0.19675028112045823</v>
      </c>
    </row>
    <row r="461" spans="7:16" x14ac:dyDescent="0.25">
      <c r="G461" s="16"/>
      <c r="H461" s="35">
        <v>4550</v>
      </c>
      <c r="I461" s="36">
        <f t="shared" si="61"/>
        <v>0.51940639269406397</v>
      </c>
      <c r="J461" s="35">
        <f t="shared" si="62"/>
        <v>4550</v>
      </c>
      <c r="K461" s="36">
        <f t="shared" si="63"/>
        <v>0.51940639269406397</v>
      </c>
      <c r="L461" s="35">
        <f t="shared" si="60"/>
        <v>0.19616095609696382</v>
      </c>
      <c r="M461" s="35">
        <f t="shared" si="64"/>
        <v>0.28470000000000001</v>
      </c>
      <c r="N461" s="35">
        <f t="shared" si="65"/>
        <v>0.19616095609696382</v>
      </c>
      <c r="O461" s="35">
        <f t="shared" si="66"/>
        <v>0.28470000000000001</v>
      </c>
      <c r="P461" s="35">
        <f t="shared" si="67"/>
        <v>0.19616095609696382</v>
      </c>
    </row>
    <row r="462" spans="7:16" x14ac:dyDescent="0.25">
      <c r="G462" s="16"/>
      <c r="H462" s="35">
        <v>4560</v>
      </c>
      <c r="I462" s="36">
        <f t="shared" si="61"/>
        <v>0.52054794520547942</v>
      </c>
      <c r="J462" s="35">
        <f t="shared" si="62"/>
        <v>4560</v>
      </c>
      <c r="K462" s="36">
        <f t="shared" si="63"/>
        <v>0.52054794520547942</v>
      </c>
      <c r="L462" s="35">
        <f t="shared" si="60"/>
        <v>0.19557249392200571</v>
      </c>
      <c r="M462" s="35">
        <f t="shared" si="64"/>
        <v>0.28470000000000001</v>
      </c>
      <c r="N462" s="35">
        <f t="shared" si="65"/>
        <v>0.19557249392200571</v>
      </c>
      <c r="O462" s="35">
        <f t="shared" si="66"/>
        <v>0.28470000000000001</v>
      </c>
      <c r="P462" s="35">
        <f t="shared" si="67"/>
        <v>0.19557249392200571</v>
      </c>
    </row>
    <row r="463" spans="7:16" x14ac:dyDescent="0.25">
      <c r="G463" s="16"/>
      <c r="H463" s="35">
        <v>4570</v>
      </c>
      <c r="I463" s="36">
        <f t="shared" si="61"/>
        <v>0.52168949771689499</v>
      </c>
      <c r="J463" s="35">
        <f t="shared" si="62"/>
        <v>4570</v>
      </c>
      <c r="K463" s="36">
        <f t="shared" si="63"/>
        <v>0.52168949771689499</v>
      </c>
      <c r="L463" s="35">
        <f t="shared" si="60"/>
        <v>0.19498489144419673</v>
      </c>
      <c r="M463" s="35">
        <f t="shared" si="64"/>
        <v>0.28470000000000001</v>
      </c>
      <c r="N463" s="35">
        <f t="shared" si="65"/>
        <v>0.19498489144419673</v>
      </c>
      <c r="O463" s="35">
        <f t="shared" si="66"/>
        <v>0.28470000000000001</v>
      </c>
      <c r="P463" s="35">
        <f t="shared" si="67"/>
        <v>0.19498489144419673</v>
      </c>
    </row>
    <row r="464" spans="7:16" x14ac:dyDescent="0.25">
      <c r="G464" s="16"/>
      <c r="H464" s="35">
        <v>4580</v>
      </c>
      <c r="I464" s="36">
        <f t="shared" si="61"/>
        <v>0.52283105022831056</v>
      </c>
      <c r="J464" s="35">
        <f t="shared" si="62"/>
        <v>4580</v>
      </c>
      <c r="K464" s="36">
        <f t="shared" si="63"/>
        <v>0.52283105022831056</v>
      </c>
      <c r="L464" s="35">
        <f t="shared" si="60"/>
        <v>0.19439814553052548</v>
      </c>
      <c r="M464" s="35">
        <f t="shared" si="64"/>
        <v>0.28470000000000001</v>
      </c>
      <c r="N464" s="35">
        <f t="shared" si="65"/>
        <v>0.19439814553052548</v>
      </c>
      <c r="O464" s="35">
        <f t="shared" si="66"/>
        <v>0.28470000000000001</v>
      </c>
      <c r="P464" s="35">
        <f t="shared" si="67"/>
        <v>0.19439814553052548</v>
      </c>
    </row>
    <row r="465" spans="7:16" x14ac:dyDescent="0.25">
      <c r="G465" s="16"/>
      <c r="H465" s="35">
        <v>4590</v>
      </c>
      <c r="I465" s="36">
        <f t="shared" si="61"/>
        <v>0.52397260273972601</v>
      </c>
      <c r="J465" s="35">
        <f t="shared" si="62"/>
        <v>4590</v>
      </c>
      <c r="K465" s="36">
        <f t="shared" si="63"/>
        <v>0.52397260273972601</v>
      </c>
      <c r="L465" s="35">
        <f t="shared" si="60"/>
        <v>0.19381225306620886</v>
      </c>
      <c r="M465" s="35">
        <f t="shared" si="64"/>
        <v>0.28470000000000001</v>
      </c>
      <c r="N465" s="35">
        <f t="shared" si="65"/>
        <v>0.19381225306620886</v>
      </c>
      <c r="O465" s="35">
        <f t="shared" si="66"/>
        <v>0.28470000000000001</v>
      </c>
      <c r="P465" s="35">
        <f t="shared" si="67"/>
        <v>0.19381225306620886</v>
      </c>
    </row>
    <row r="466" spans="7:16" x14ac:dyDescent="0.25">
      <c r="G466" s="16"/>
      <c r="H466" s="35">
        <v>4600</v>
      </c>
      <c r="I466" s="36">
        <f t="shared" si="61"/>
        <v>0.52511415525114158</v>
      </c>
      <c r="J466" s="35">
        <f t="shared" si="62"/>
        <v>4600</v>
      </c>
      <c r="K466" s="36">
        <f t="shared" si="63"/>
        <v>0.52511415525114158</v>
      </c>
      <c r="L466" s="35">
        <f t="shared" si="60"/>
        <v>0.19322721095454665</v>
      </c>
      <c r="M466" s="35">
        <f t="shared" si="64"/>
        <v>0.28470000000000001</v>
      </c>
      <c r="N466" s="35">
        <f t="shared" si="65"/>
        <v>0.19322721095454665</v>
      </c>
      <c r="O466" s="35">
        <f t="shared" si="66"/>
        <v>0.28470000000000001</v>
      </c>
      <c r="P466" s="35">
        <f t="shared" si="67"/>
        <v>0.19322721095454665</v>
      </c>
    </row>
    <row r="467" spans="7:16" x14ac:dyDescent="0.25">
      <c r="G467" s="16"/>
      <c r="H467" s="35">
        <v>4610</v>
      </c>
      <c r="I467" s="36">
        <f t="shared" si="61"/>
        <v>0.52625570776255703</v>
      </c>
      <c r="J467" s="35">
        <f t="shared" si="62"/>
        <v>4610</v>
      </c>
      <c r="K467" s="36">
        <f t="shared" si="63"/>
        <v>0.52625570776255703</v>
      </c>
      <c r="L467" s="35">
        <f t="shared" si="60"/>
        <v>0.19264301611677781</v>
      </c>
      <c r="M467" s="35">
        <f t="shared" si="64"/>
        <v>0.28470000000000001</v>
      </c>
      <c r="N467" s="35">
        <f t="shared" si="65"/>
        <v>0.19264301611677781</v>
      </c>
      <c r="O467" s="35">
        <f t="shared" si="66"/>
        <v>0.28470000000000001</v>
      </c>
      <c r="P467" s="35">
        <f t="shared" si="67"/>
        <v>0.19264301611677781</v>
      </c>
    </row>
    <row r="468" spans="7:16" x14ac:dyDescent="0.25">
      <c r="G468" s="16"/>
      <c r="H468" s="35">
        <v>4620</v>
      </c>
      <c r="I468" s="36">
        <f t="shared" si="61"/>
        <v>0.5273972602739726</v>
      </c>
      <c r="J468" s="35">
        <f t="shared" si="62"/>
        <v>4620</v>
      </c>
      <c r="K468" s="36">
        <f t="shared" si="63"/>
        <v>0.5273972602739726</v>
      </c>
      <c r="L468" s="35">
        <f t="shared" si="60"/>
        <v>0.19205966549193731</v>
      </c>
      <c r="M468" s="35">
        <f t="shared" si="64"/>
        <v>0.28470000000000001</v>
      </c>
      <c r="N468" s="35">
        <f t="shared" si="65"/>
        <v>0.19205966549193731</v>
      </c>
      <c r="O468" s="35">
        <f t="shared" si="66"/>
        <v>0.28470000000000001</v>
      </c>
      <c r="P468" s="35">
        <f t="shared" si="67"/>
        <v>0.19205966549193731</v>
      </c>
    </row>
    <row r="469" spans="7:16" x14ac:dyDescent="0.25">
      <c r="G469" s="16"/>
      <c r="H469" s="35">
        <v>4630</v>
      </c>
      <c r="I469" s="36">
        <f t="shared" si="61"/>
        <v>0.52853881278538817</v>
      </c>
      <c r="J469" s="35">
        <f t="shared" si="62"/>
        <v>4630</v>
      </c>
      <c r="K469" s="36">
        <f t="shared" si="63"/>
        <v>0.52853881278538817</v>
      </c>
      <c r="L469" s="35">
        <f t="shared" si="60"/>
        <v>0.19147715603671556</v>
      </c>
      <c r="M469" s="35">
        <f t="shared" si="64"/>
        <v>0.28470000000000001</v>
      </c>
      <c r="N469" s="35">
        <f t="shared" si="65"/>
        <v>0.19147715603671556</v>
      </c>
      <c r="O469" s="35">
        <f t="shared" si="66"/>
        <v>0.28470000000000001</v>
      </c>
      <c r="P469" s="35">
        <f t="shared" si="67"/>
        <v>0.19147715603671556</v>
      </c>
    </row>
    <row r="470" spans="7:16" x14ac:dyDescent="0.25">
      <c r="G470" s="16"/>
      <c r="H470" s="35">
        <v>4640</v>
      </c>
      <c r="I470" s="36">
        <f t="shared" si="61"/>
        <v>0.52968036529680362</v>
      </c>
      <c r="J470" s="35">
        <f t="shared" si="62"/>
        <v>4640</v>
      </c>
      <c r="K470" s="36">
        <f t="shared" si="63"/>
        <v>0.52968036529680362</v>
      </c>
      <c r="L470" s="35">
        <f t="shared" si="60"/>
        <v>0.19089548472531837</v>
      </c>
      <c r="M470" s="35">
        <f t="shared" si="64"/>
        <v>0.28470000000000001</v>
      </c>
      <c r="N470" s="35">
        <f t="shared" si="65"/>
        <v>0.19089548472531837</v>
      </c>
      <c r="O470" s="35">
        <f t="shared" si="66"/>
        <v>0.28470000000000001</v>
      </c>
      <c r="P470" s="35">
        <f t="shared" si="67"/>
        <v>0.19089548472531837</v>
      </c>
    </row>
    <row r="471" spans="7:16" x14ac:dyDescent="0.25">
      <c r="G471" s="16"/>
      <c r="H471" s="35">
        <v>4650</v>
      </c>
      <c r="I471" s="36">
        <f t="shared" si="61"/>
        <v>0.53082191780821919</v>
      </c>
      <c r="J471" s="35">
        <f t="shared" si="62"/>
        <v>4650</v>
      </c>
      <c r="K471" s="36">
        <f t="shared" si="63"/>
        <v>0.53082191780821919</v>
      </c>
      <c r="L471" s="35">
        <f t="shared" si="60"/>
        <v>0.19031464854932867</v>
      </c>
      <c r="M471" s="35">
        <f t="shared" si="64"/>
        <v>0.28470000000000001</v>
      </c>
      <c r="N471" s="35">
        <f t="shared" si="65"/>
        <v>0.19031464854932867</v>
      </c>
      <c r="O471" s="35">
        <f t="shared" si="66"/>
        <v>0.28470000000000001</v>
      </c>
      <c r="P471" s="35">
        <f t="shared" si="67"/>
        <v>0.19031464854932867</v>
      </c>
    </row>
    <row r="472" spans="7:16" x14ac:dyDescent="0.25">
      <c r="G472" s="16"/>
      <c r="H472" s="35">
        <v>4660</v>
      </c>
      <c r="I472" s="36">
        <f t="shared" si="61"/>
        <v>0.53196347031963476</v>
      </c>
      <c r="J472" s="35">
        <f t="shared" si="62"/>
        <v>4660</v>
      </c>
      <c r="K472" s="36">
        <f t="shared" si="63"/>
        <v>0.53196347031963476</v>
      </c>
      <c r="L472" s="35">
        <f t="shared" si="60"/>
        <v>0.18973464451756983</v>
      </c>
      <c r="M472" s="35">
        <f t="shared" si="64"/>
        <v>0.28470000000000001</v>
      </c>
      <c r="N472" s="35">
        <f t="shared" si="65"/>
        <v>0.18973464451756983</v>
      </c>
      <c r="O472" s="35">
        <f t="shared" si="66"/>
        <v>0.28470000000000001</v>
      </c>
      <c r="P472" s="35">
        <f t="shared" si="67"/>
        <v>0.18973464451756983</v>
      </c>
    </row>
    <row r="473" spans="7:16" x14ac:dyDescent="0.25">
      <c r="G473" s="16"/>
      <c r="H473" s="35">
        <v>4670</v>
      </c>
      <c r="I473" s="36">
        <f t="shared" si="61"/>
        <v>0.53310502283105021</v>
      </c>
      <c r="J473" s="35">
        <f t="shared" si="62"/>
        <v>4670</v>
      </c>
      <c r="K473" s="36">
        <f t="shared" si="63"/>
        <v>0.53310502283105021</v>
      </c>
      <c r="L473" s="35">
        <f t="shared" si="60"/>
        <v>0.18915546965596974</v>
      </c>
      <c r="M473" s="35">
        <f t="shared" si="64"/>
        <v>0.28470000000000001</v>
      </c>
      <c r="N473" s="35">
        <f t="shared" si="65"/>
        <v>0.18915546965596974</v>
      </c>
      <c r="O473" s="35">
        <f t="shared" si="66"/>
        <v>0.28470000000000001</v>
      </c>
      <c r="P473" s="35">
        <f t="shared" si="67"/>
        <v>0.18915546965596974</v>
      </c>
    </row>
    <row r="474" spans="7:16" x14ac:dyDescent="0.25">
      <c r="G474" s="16"/>
      <c r="H474" s="35">
        <v>4680</v>
      </c>
      <c r="I474" s="36">
        <f t="shared" si="61"/>
        <v>0.53424657534246578</v>
      </c>
      <c r="J474" s="35">
        <f t="shared" si="62"/>
        <v>4680</v>
      </c>
      <c r="K474" s="36">
        <f t="shared" si="63"/>
        <v>0.53424657534246578</v>
      </c>
      <c r="L474" s="35">
        <f t="shared" si="60"/>
        <v>0.18857712100742674</v>
      </c>
      <c r="M474" s="35">
        <f t="shared" si="64"/>
        <v>0.28470000000000001</v>
      </c>
      <c r="N474" s="35">
        <f t="shared" si="65"/>
        <v>0.18857712100742674</v>
      </c>
      <c r="O474" s="35">
        <f t="shared" si="66"/>
        <v>0.28470000000000001</v>
      </c>
      <c r="P474" s="35">
        <f t="shared" si="67"/>
        <v>0.18857712100742674</v>
      </c>
    </row>
    <row r="475" spans="7:16" x14ac:dyDescent="0.25">
      <c r="G475" s="16"/>
      <c r="H475" s="35">
        <v>4690</v>
      </c>
      <c r="I475" s="36">
        <f t="shared" si="61"/>
        <v>0.53538812785388123</v>
      </c>
      <c r="J475" s="35">
        <f t="shared" si="62"/>
        <v>4690</v>
      </c>
      <c r="K475" s="36">
        <f t="shared" si="63"/>
        <v>0.53538812785388123</v>
      </c>
      <c r="L475" s="35">
        <f t="shared" si="60"/>
        <v>0.1879995956316769</v>
      </c>
      <c r="M475" s="35">
        <f t="shared" si="64"/>
        <v>0.28470000000000001</v>
      </c>
      <c r="N475" s="35">
        <f t="shared" si="65"/>
        <v>0.1879995956316769</v>
      </c>
      <c r="O475" s="35">
        <f t="shared" si="66"/>
        <v>0.28470000000000001</v>
      </c>
      <c r="P475" s="35">
        <f t="shared" si="67"/>
        <v>0.1879995956316769</v>
      </c>
    </row>
    <row r="476" spans="7:16" x14ac:dyDescent="0.25">
      <c r="G476" s="16"/>
      <c r="H476" s="35">
        <v>4700</v>
      </c>
      <c r="I476" s="36">
        <f t="shared" si="61"/>
        <v>0.5365296803652968</v>
      </c>
      <c r="J476" s="35">
        <f t="shared" si="62"/>
        <v>4700</v>
      </c>
      <c r="K476" s="36">
        <f t="shared" si="63"/>
        <v>0.5365296803652968</v>
      </c>
      <c r="L476" s="35">
        <f t="shared" si="60"/>
        <v>0.18742289060516226</v>
      </c>
      <c r="M476" s="35">
        <f t="shared" si="64"/>
        <v>0.28470000000000001</v>
      </c>
      <c r="N476" s="35">
        <f t="shared" si="65"/>
        <v>0.18742289060516226</v>
      </c>
      <c r="O476" s="35">
        <f t="shared" si="66"/>
        <v>0.28470000000000001</v>
      </c>
      <c r="P476" s="35">
        <f t="shared" si="67"/>
        <v>0.18742289060516226</v>
      </c>
    </row>
    <row r="477" spans="7:16" x14ac:dyDescent="0.25">
      <c r="G477" s="16"/>
      <c r="H477" s="35">
        <v>4710</v>
      </c>
      <c r="I477" s="36">
        <f t="shared" si="61"/>
        <v>0.53767123287671237</v>
      </c>
      <c r="J477" s="35">
        <f t="shared" si="62"/>
        <v>4710</v>
      </c>
      <c r="K477" s="36">
        <f t="shared" si="63"/>
        <v>0.53767123287671237</v>
      </c>
      <c r="L477" s="35">
        <f t="shared" si="60"/>
        <v>0.18684700302090085</v>
      </c>
      <c r="M477" s="35">
        <f t="shared" si="64"/>
        <v>0.28470000000000001</v>
      </c>
      <c r="N477" s="35">
        <f t="shared" si="65"/>
        <v>0.18684700302090085</v>
      </c>
      <c r="O477" s="35">
        <f t="shared" si="66"/>
        <v>0.28470000000000001</v>
      </c>
      <c r="P477" s="35">
        <f t="shared" si="67"/>
        <v>0.18684700302090085</v>
      </c>
    </row>
    <row r="478" spans="7:16" x14ac:dyDescent="0.25">
      <c r="G478" s="16"/>
      <c r="H478" s="35">
        <v>4720</v>
      </c>
      <c r="I478" s="36">
        <f t="shared" si="61"/>
        <v>0.53881278538812782</v>
      </c>
      <c r="J478" s="35">
        <f t="shared" si="62"/>
        <v>4720</v>
      </c>
      <c r="K478" s="36">
        <f t="shared" si="63"/>
        <v>0.53881278538812782</v>
      </c>
      <c r="L478" s="35">
        <f t="shared" si="60"/>
        <v>0.18627192998835751</v>
      </c>
      <c r="M478" s="35">
        <f t="shared" si="64"/>
        <v>0.28470000000000001</v>
      </c>
      <c r="N478" s="35">
        <f t="shared" si="65"/>
        <v>0.18627192998835751</v>
      </c>
      <c r="O478" s="35">
        <f t="shared" si="66"/>
        <v>0.28470000000000001</v>
      </c>
      <c r="P478" s="35">
        <f t="shared" si="67"/>
        <v>0.18627192998835751</v>
      </c>
    </row>
    <row r="479" spans="7:16" x14ac:dyDescent="0.25">
      <c r="G479" s="16"/>
      <c r="H479" s="35">
        <v>4730</v>
      </c>
      <c r="I479" s="36">
        <f t="shared" si="61"/>
        <v>0.53995433789954339</v>
      </c>
      <c r="J479" s="35">
        <f t="shared" si="62"/>
        <v>4730</v>
      </c>
      <c r="K479" s="36">
        <f t="shared" si="63"/>
        <v>0.53995433789954339</v>
      </c>
      <c r="L479" s="35">
        <f t="shared" si="60"/>
        <v>0.18569766863331627</v>
      </c>
      <c r="M479" s="35">
        <f t="shared" si="64"/>
        <v>0.28470000000000001</v>
      </c>
      <c r="N479" s="35">
        <f t="shared" si="65"/>
        <v>0.18569766863331627</v>
      </c>
      <c r="O479" s="35">
        <f t="shared" si="66"/>
        <v>0.28470000000000001</v>
      </c>
      <c r="P479" s="35">
        <f t="shared" si="67"/>
        <v>0.18569766863331627</v>
      </c>
    </row>
    <row r="480" spans="7:16" x14ac:dyDescent="0.25">
      <c r="G480" s="16"/>
      <c r="H480" s="35">
        <v>4740</v>
      </c>
      <c r="I480" s="36">
        <f t="shared" si="61"/>
        <v>0.54109589041095896</v>
      </c>
      <c r="J480" s="35">
        <f t="shared" si="62"/>
        <v>4740</v>
      </c>
      <c r="K480" s="36">
        <f t="shared" si="63"/>
        <v>0.54109589041095896</v>
      </c>
      <c r="L480" s="35">
        <f t="shared" si="60"/>
        <v>0.18512421609775387</v>
      </c>
      <c r="M480" s="35">
        <f t="shared" si="64"/>
        <v>0.28470000000000001</v>
      </c>
      <c r="N480" s="35">
        <f t="shared" si="65"/>
        <v>0.18512421609775387</v>
      </c>
      <c r="O480" s="35">
        <f t="shared" si="66"/>
        <v>0.28470000000000001</v>
      </c>
      <c r="P480" s="35">
        <f t="shared" si="67"/>
        <v>0.18512421609775387</v>
      </c>
    </row>
    <row r="481" spans="7:16" x14ac:dyDescent="0.25">
      <c r="G481" s="16"/>
      <c r="H481" s="35">
        <v>4750</v>
      </c>
      <c r="I481" s="36">
        <f t="shared" si="61"/>
        <v>0.54223744292237441</v>
      </c>
      <c r="J481" s="35">
        <f t="shared" si="62"/>
        <v>4750</v>
      </c>
      <c r="K481" s="36">
        <f t="shared" si="63"/>
        <v>0.54223744292237441</v>
      </c>
      <c r="L481" s="35">
        <f t="shared" si="60"/>
        <v>0.18455156953971485</v>
      </c>
      <c r="M481" s="35">
        <f t="shared" si="64"/>
        <v>0.28470000000000001</v>
      </c>
      <c r="N481" s="35">
        <f t="shared" si="65"/>
        <v>0.18455156953971485</v>
      </c>
      <c r="O481" s="35">
        <f t="shared" si="66"/>
        <v>0.28470000000000001</v>
      </c>
      <c r="P481" s="35">
        <f t="shared" si="67"/>
        <v>0.18455156953971485</v>
      </c>
    </row>
    <row r="482" spans="7:16" x14ac:dyDescent="0.25">
      <c r="G482" s="16"/>
      <c r="H482" s="35">
        <v>4760</v>
      </c>
      <c r="I482" s="36">
        <f t="shared" si="61"/>
        <v>0.54337899543378998</v>
      </c>
      <c r="J482" s="35">
        <f t="shared" si="62"/>
        <v>4760</v>
      </c>
      <c r="K482" s="36">
        <f t="shared" si="63"/>
        <v>0.54337899543378998</v>
      </c>
      <c r="L482" s="35">
        <f t="shared" si="60"/>
        <v>0.18397972613318747</v>
      </c>
      <c r="M482" s="35">
        <f t="shared" si="64"/>
        <v>0.28470000000000001</v>
      </c>
      <c r="N482" s="35">
        <f t="shared" si="65"/>
        <v>0.18397972613318747</v>
      </c>
      <c r="O482" s="35">
        <f t="shared" si="66"/>
        <v>0.28470000000000001</v>
      </c>
      <c r="P482" s="35">
        <f t="shared" si="67"/>
        <v>0.18397972613318747</v>
      </c>
    </row>
    <row r="483" spans="7:16" x14ac:dyDescent="0.25">
      <c r="G483" s="16"/>
      <c r="H483" s="35">
        <v>4770</v>
      </c>
      <c r="I483" s="36">
        <f t="shared" si="61"/>
        <v>0.54452054794520544</v>
      </c>
      <c r="J483" s="35">
        <f t="shared" si="62"/>
        <v>4770</v>
      </c>
      <c r="K483" s="36">
        <f t="shared" si="63"/>
        <v>0.54452054794520544</v>
      </c>
      <c r="L483" s="35">
        <f t="shared" si="60"/>
        <v>0.18340868306798064</v>
      </c>
      <c r="M483" s="35">
        <f t="shared" si="64"/>
        <v>0.28470000000000001</v>
      </c>
      <c r="N483" s="35">
        <f t="shared" si="65"/>
        <v>0.18340868306798064</v>
      </c>
      <c r="O483" s="35">
        <f t="shared" si="66"/>
        <v>0.28470000000000001</v>
      </c>
      <c r="P483" s="35">
        <f t="shared" si="67"/>
        <v>0.18340868306798064</v>
      </c>
    </row>
    <row r="484" spans="7:16" x14ac:dyDescent="0.25">
      <c r="G484" s="16"/>
      <c r="H484" s="35">
        <v>4780</v>
      </c>
      <c r="I484" s="36">
        <f t="shared" si="61"/>
        <v>0.545662100456621</v>
      </c>
      <c r="J484" s="35">
        <f t="shared" si="62"/>
        <v>4780</v>
      </c>
      <c r="K484" s="36">
        <f t="shared" si="63"/>
        <v>0.545662100456621</v>
      </c>
      <c r="L484" s="35">
        <f t="shared" si="60"/>
        <v>0.18283843754960294</v>
      </c>
      <c r="M484" s="35">
        <f t="shared" si="64"/>
        <v>0.28470000000000001</v>
      </c>
      <c r="N484" s="35">
        <f t="shared" si="65"/>
        <v>0.18283843754960294</v>
      </c>
      <c r="O484" s="35">
        <f t="shared" si="66"/>
        <v>0.28470000000000001</v>
      </c>
      <c r="P484" s="35">
        <f t="shared" si="67"/>
        <v>0.18283843754960294</v>
      </c>
    </row>
    <row r="485" spans="7:16" x14ac:dyDescent="0.25">
      <c r="G485" s="16"/>
      <c r="H485" s="35">
        <v>4790</v>
      </c>
      <c r="I485" s="36">
        <f t="shared" si="61"/>
        <v>0.54680365296803657</v>
      </c>
      <c r="J485" s="35">
        <f t="shared" si="62"/>
        <v>4790</v>
      </c>
      <c r="K485" s="36">
        <f t="shared" si="63"/>
        <v>0.54680365296803657</v>
      </c>
      <c r="L485" s="35">
        <f t="shared" si="60"/>
        <v>0.18226898679914194</v>
      </c>
      <c r="M485" s="35">
        <f t="shared" si="64"/>
        <v>0.28470000000000001</v>
      </c>
      <c r="N485" s="35">
        <f t="shared" si="65"/>
        <v>0.18226898679914194</v>
      </c>
      <c r="O485" s="35">
        <f t="shared" si="66"/>
        <v>0.28470000000000001</v>
      </c>
      <c r="P485" s="35">
        <f t="shared" si="67"/>
        <v>0.18226898679914194</v>
      </c>
    </row>
    <row r="486" spans="7:16" x14ac:dyDescent="0.25">
      <c r="G486" s="16"/>
      <c r="H486" s="35">
        <v>4800</v>
      </c>
      <c r="I486" s="36">
        <f t="shared" si="61"/>
        <v>0.54794520547945202</v>
      </c>
      <c r="J486" s="35">
        <f t="shared" si="62"/>
        <v>4800</v>
      </c>
      <c r="K486" s="36">
        <f t="shared" si="63"/>
        <v>0.54794520547945202</v>
      </c>
      <c r="L486" s="35">
        <f t="shared" si="60"/>
        <v>0.18170032805314518</v>
      </c>
      <c r="M486" s="35">
        <f t="shared" si="64"/>
        <v>0.28470000000000001</v>
      </c>
      <c r="N486" s="35">
        <f t="shared" si="65"/>
        <v>0.18170032805314518</v>
      </c>
      <c r="O486" s="35">
        <f t="shared" si="66"/>
        <v>0.28470000000000001</v>
      </c>
      <c r="P486" s="35">
        <f t="shared" si="67"/>
        <v>0.18170032805314518</v>
      </c>
    </row>
    <row r="487" spans="7:16" x14ac:dyDescent="0.25">
      <c r="G487" s="16"/>
      <c r="H487" s="35">
        <v>4810</v>
      </c>
      <c r="I487" s="36">
        <f t="shared" si="61"/>
        <v>0.54908675799086759</v>
      </c>
      <c r="J487" s="35">
        <f t="shared" si="62"/>
        <v>4810</v>
      </c>
      <c r="K487" s="36">
        <f t="shared" si="63"/>
        <v>0.54908675799086759</v>
      </c>
      <c r="L487" s="35">
        <f t="shared" si="60"/>
        <v>0.18113245856350191</v>
      </c>
      <c r="M487" s="35">
        <f t="shared" si="64"/>
        <v>0.28470000000000001</v>
      </c>
      <c r="N487" s="35">
        <f t="shared" si="65"/>
        <v>0.18113245856350191</v>
      </c>
      <c r="O487" s="35">
        <f t="shared" si="66"/>
        <v>0.28470000000000001</v>
      </c>
      <c r="P487" s="35">
        <f t="shared" si="67"/>
        <v>0.18113245856350191</v>
      </c>
    </row>
    <row r="488" spans="7:16" x14ac:dyDescent="0.25">
      <c r="G488" s="16"/>
      <c r="H488" s="35">
        <v>4820</v>
      </c>
      <c r="I488" s="36">
        <f t="shared" si="61"/>
        <v>0.55022831050228316</v>
      </c>
      <c r="J488" s="35">
        <f t="shared" si="62"/>
        <v>4820</v>
      </c>
      <c r="K488" s="36">
        <f t="shared" si="63"/>
        <v>0.55022831050228316</v>
      </c>
      <c r="L488" s="35">
        <f t="shared" si="60"/>
        <v>0.18056537559732666</v>
      </c>
      <c r="M488" s="35">
        <f t="shared" si="64"/>
        <v>0.28470000000000001</v>
      </c>
      <c r="N488" s="35">
        <f t="shared" si="65"/>
        <v>0.18056537559732666</v>
      </c>
      <c r="O488" s="35">
        <f t="shared" si="66"/>
        <v>0.28470000000000001</v>
      </c>
      <c r="P488" s="35">
        <f t="shared" si="67"/>
        <v>0.18056537559732666</v>
      </c>
    </row>
    <row r="489" spans="7:16" x14ac:dyDescent="0.25">
      <c r="G489" s="16"/>
      <c r="H489" s="35">
        <v>4830</v>
      </c>
      <c r="I489" s="36">
        <f t="shared" si="61"/>
        <v>0.55136986301369861</v>
      </c>
      <c r="J489" s="35">
        <f t="shared" si="62"/>
        <v>4830</v>
      </c>
      <c r="K489" s="36">
        <f t="shared" si="63"/>
        <v>0.55136986301369861</v>
      </c>
      <c r="L489" s="35">
        <f t="shared" si="60"/>
        <v>0.17999907643684299</v>
      </c>
      <c r="M489" s="35">
        <f t="shared" si="64"/>
        <v>0.28470000000000001</v>
      </c>
      <c r="N489" s="35">
        <f t="shared" si="65"/>
        <v>0.17999907643684299</v>
      </c>
      <c r="O489" s="35">
        <f t="shared" si="66"/>
        <v>0.28470000000000001</v>
      </c>
      <c r="P489" s="35">
        <f t="shared" si="67"/>
        <v>0.17999907643684299</v>
      </c>
    </row>
    <row r="490" spans="7:16" x14ac:dyDescent="0.25">
      <c r="G490" s="16"/>
      <c r="H490" s="35">
        <v>4840</v>
      </c>
      <c r="I490" s="36">
        <f t="shared" si="61"/>
        <v>0.55251141552511418</v>
      </c>
      <c r="J490" s="35">
        <f t="shared" si="62"/>
        <v>4840</v>
      </c>
      <c r="K490" s="36">
        <f t="shared" si="63"/>
        <v>0.55251141552511418</v>
      </c>
      <c r="L490" s="35">
        <f t="shared" si="60"/>
        <v>0.17943355837926922</v>
      </c>
      <c r="M490" s="35">
        <f t="shared" si="64"/>
        <v>0.28470000000000001</v>
      </c>
      <c r="N490" s="35">
        <f t="shared" si="65"/>
        <v>0.17943355837926922</v>
      </c>
      <c r="O490" s="35">
        <f t="shared" si="66"/>
        <v>0.28470000000000001</v>
      </c>
      <c r="P490" s="35">
        <f t="shared" si="67"/>
        <v>0.17943355837926922</v>
      </c>
    </row>
    <row r="491" spans="7:16" x14ac:dyDescent="0.25">
      <c r="G491" s="16"/>
      <c r="H491" s="35">
        <v>4850</v>
      </c>
      <c r="I491" s="36">
        <f t="shared" si="61"/>
        <v>0.55365296803652964</v>
      </c>
      <c r="J491" s="35">
        <f t="shared" si="62"/>
        <v>4850</v>
      </c>
      <c r="K491" s="36">
        <f t="shared" si="63"/>
        <v>0.55365296803652964</v>
      </c>
      <c r="L491" s="35">
        <f t="shared" si="60"/>
        <v>0.1788688187367049</v>
      </c>
      <c r="M491" s="35">
        <f t="shared" si="64"/>
        <v>0.28470000000000001</v>
      </c>
      <c r="N491" s="35">
        <f t="shared" si="65"/>
        <v>0.1788688187367049</v>
      </c>
      <c r="O491" s="35">
        <f t="shared" si="66"/>
        <v>0.28470000000000001</v>
      </c>
      <c r="P491" s="35">
        <f t="shared" si="67"/>
        <v>0.1788688187367049</v>
      </c>
    </row>
    <row r="492" spans="7:16" x14ac:dyDescent="0.25">
      <c r="G492" s="16"/>
      <c r="H492" s="35">
        <v>4860</v>
      </c>
      <c r="I492" s="36">
        <f t="shared" si="61"/>
        <v>0.5547945205479452</v>
      </c>
      <c r="J492" s="35">
        <f t="shared" si="62"/>
        <v>4860</v>
      </c>
      <c r="K492" s="36">
        <f t="shared" si="63"/>
        <v>0.5547945205479452</v>
      </c>
      <c r="L492" s="35">
        <f t="shared" si="60"/>
        <v>0.1783048548360181</v>
      </c>
      <c r="M492" s="35">
        <f t="shared" si="64"/>
        <v>0.28470000000000001</v>
      </c>
      <c r="N492" s="35">
        <f t="shared" si="65"/>
        <v>0.1783048548360181</v>
      </c>
      <c r="O492" s="35">
        <f t="shared" si="66"/>
        <v>0.28470000000000001</v>
      </c>
      <c r="P492" s="35">
        <f t="shared" si="67"/>
        <v>0.1783048548360181</v>
      </c>
    </row>
    <row r="493" spans="7:16" x14ac:dyDescent="0.25">
      <c r="G493" s="16"/>
      <c r="H493" s="35">
        <v>4870</v>
      </c>
      <c r="I493" s="36">
        <f t="shared" si="61"/>
        <v>0.55593607305936077</v>
      </c>
      <c r="J493" s="35">
        <f t="shared" si="62"/>
        <v>4870</v>
      </c>
      <c r="K493" s="36">
        <f t="shared" si="63"/>
        <v>0.55593607305936077</v>
      </c>
      <c r="L493" s="35">
        <f t="shared" si="60"/>
        <v>0.17774166401873437</v>
      </c>
      <c r="M493" s="35">
        <f t="shared" si="64"/>
        <v>0.28470000000000001</v>
      </c>
      <c r="N493" s="35">
        <f t="shared" si="65"/>
        <v>0.17774166401873437</v>
      </c>
      <c r="O493" s="35">
        <f t="shared" si="66"/>
        <v>0.28470000000000001</v>
      </c>
      <c r="P493" s="35">
        <f t="shared" si="67"/>
        <v>0.17774166401873437</v>
      </c>
    </row>
    <row r="494" spans="7:16" x14ac:dyDescent="0.25">
      <c r="G494" s="16"/>
      <c r="H494" s="35">
        <v>4880</v>
      </c>
      <c r="I494" s="36">
        <f t="shared" si="61"/>
        <v>0.55707762557077622</v>
      </c>
      <c r="J494" s="35">
        <f t="shared" si="62"/>
        <v>4880</v>
      </c>
      <c r="K494" s="36">
        <f t="shared" si="63"/>
        <v>0.55707762557077622</v>
      </c>
      <c r="L494" s="35">
        <f t="shared" si="60"/>
        <v>0.17717924364092652</v>
      </c>
      <c r="M494" s="35">
        <f t="shared" si="64"/>
        <v>0.28470000000000001</v>
      </c>
      <c r="N494" s="35">
        <f t="shared" si="65"/>
        <v>0.17717924364092652</v>
      </c>
      <c r="O494" s="35">
        <f t="shared" si="66"/>
        <v>0.28470000000000001</v>
      </c>
      <c r="P494" s="35">
        <f t="shared" si="67"/>
        <v>0.17717924364092652</v>
      </c>
    </row>
    <row r="495" spans="7:16" x14ac:dyDescent="0.25">
      <c r="G495" s="16"/>
      <c r="H495" s="35">
        <v>4890</v>
      </c>
      <c r="I495" s="36">
        <f t="shared" si="61"/>
        <v>0.55821917808219179</v>
      </c>
      <c r="J495" s="35">
        <f t="shared" si="62"/>
        <v>4890</v>
      </c>
      <c r="K495" s="36">
        <f t="shared" si="63"/>
        <v>0.55821917808219179</v>
      </c>
      <c r="L495" s="35">
        <f t="shared" si="60"/>
        <v>0.1766175910731046</v>
      </c>
      <c r="M495" s="35">
        <f t="shared" si="64"/>
        <v>0.28470000000000001</v>
      </c>
      <c r="N495" s="35">
        <f t="shared" si="65"/>
        <v>0.1766175910731046</v>
      </c>
      <c r="O495" s="35">
        <f t="shared" si="66"/>
        <v>0.28470000000000001</v>
      </c>
      <c r="P495" s="35">
        <f t="shared" si="67"/>
        <v>0.1766175910731046</v>
      </c>
    </row>
    <row r="496" spans="7:16" x14ac:dyDescent="0.25">
      <c r="G496" s="16"/>
      <c r="H496" s="35">
        <v>4900</v>
      </c>
      <c r="I496" s="36">
        <f t="shared" si="61"/>
        <v>0.55936073059360736</v>
      </c>
      <c r="J496" s="35">
        <f t="shared" si="62"/>
        <v>4900</v>
      </c>
      <c r="K496" s="36">
        <f t="shared" si="63"/>
        <v>0.55936073059360736</v>
      </c>
      <c r="L496" s="35">
        <f t="shared" si="60"/>
        <v>0.17605670370010906</v>
      </c>
      <c r="M496" s="35">
        <f t="shared" si="64"/>
        <v>0.28470000000000001</v>
      </c>
      <c r="N496" s="35">
        <f t="shared" si="65"/>
        <v>0.17605670370010906</v>
      </c>
      <c r="O496" s="35">
        <f t="shared" si="66"/>
        <v>0.28470000000000001</v>
      </c>
      <c r="P496" s="35">
        <f t="shared" si="67"/>
        <v>0.17605670370010906</v>
      </c>
    </row>
    <row r="497" spans="7:16" x14ac:dyDescent="0.25">
      <c r="G497" s="16"/>
      <c r="H497" s="35">
        <v>4910</v>
      </c>
      <c r="I497" s="36">
        <f t="shared" si="61"/>
        <v>0.56050228310502281</v>
      </c>
      <c r="J497" s="35">
        <f t="shared" si="62"/>
        <v>4910</v>
      </c>
      <c r="K497" s="36">
        <f t="shared" si="63"/>
        <v>0.56050228310502281</v>
      </c>
      <c r="L497" s="35">
        <f t="shared" si="60"/>
        <v>0.17549657892100246</v>
      </c>
      <c r="M497" s="35">
        <f t="shared" si="64"/>
        <v>0.28470000000000001</v>
      </c>
      <c r="N497" s="35">
        <f t="shared" si="65"/>
        <v>0.17549657892100246</v>
      </c>
      <c r="O497" s="35">
        <f t="shared" si="66"/>
        <v>0.28470000000000001</v>
      </c>
      <c r="P497" s="35">
        <f t="shared" si="67"/>
        <v>0.17549657892100246</v>
      </c>
    </row>
    <row r="498" spans="7:16" x14ac:dyDescent="0.25">
      <c r="G498" s="16"/>
      <c r="H498" s="35">
        <v>4920</v>
      </c>
      <c r="I498" s="36">
        <f t="shared" si="61"/>
        <v>0.56164383561643838</v>
      </c>
      <c r="J498" s="35">
        <f t="shared" si="62"/>
        <v>4920</v>
      </c>
      <c r="K498" s="36">
        <f t="shared" si="63"/>
        <v>0.56164383561643838</v>
      </c>
      <c r="L498" s="35">
        <f t="shared" si="60"/>
        <v>0.17493721414896368</v>
      </c>
      <c r="M498" s="35">
        <f t="shared" si="64"/>
        <v>0.28470000000000001</v>
      </c>
      <c r="N498" s="35">
        <f t="shared" si="65"/>
        <v>0.17493721414896368</v>
      </c>
      <c r="O498" s="35">
        <f t="shared" si="66"/>
        <v>0.28470000000000001</v>
      </c>
      <c r="P498" s="35">
        <f t="shared" si="67"/>
        <v>0.17493721414896368</v>
      </c>
    </row>
    <row r="499" spans="7:16" x14ac:dyDescent="0.25">
      <c r="G499" s="16"/>
      <c r="H499" s="35">
        <v>4930</v>
      </c>
      <c r="I499" s="36">
        <f t="shared" si="61"/>
        <v>0.56278538812785384</v>
      </c>
      <c r="J499" s="35">
        <f t="shared" si="62"/>
        <v>4930</v>
      </c>
      <c r="K499" s="36">
        <f t="shared" si="63"/>
        <v>0.56278538812785384</v>
      </c>
      <c r="L499" s="35">
        <f t="shared" si="60"/>
        <v>0.17437860681118322</v>
      </c>
      <c r="M499" s="35">
        <f t="shared" si="64"/>
        <v>0.28470000000000001</v>
      </c>
      <c r="N499" s="35">
        <f t="shared" si="65"/>
        <v>0.17437860681118322</v>
      </c>
      <c r="O499" s="35">
        <f t="shared" si="66"/>
        <v>0.28470000000000001</v>
      </c>
      <c r="P499" s="35">
        <f t="shared" si="67"/>
        <v>0.17437860681118322</v>
      </c>
    </row>
    <row r="500" spans="7:16" x14ac:dyDescent="0.25">
      <c r="G500" s="16"/>
      <c r="H500" s="35">
        <v>4940</v>
      </c>
      <c r="I500" s="36">
        <f t="shared" si="61"/>
        <v>0.5639269406392694</v>
      </c>
      <c r="J500" s="35">
        <f t="shared" si="62"/>
        <v>4940</v>
      </c>
      <c r="K500" s="36">
        <f t="shared" si="63"/>
        <v>0.5639269406392694</v>
      </c>
      <c r="L500" s="35">
        <f t="shared" si="60"/>
        <v>0.17382075434875832</v>
      </c>
      <c r="M500" s="35">
        <f t="shared" si="64"/>
        <v>0.28470000000000001</v>
      </c>
      <c r="N500" s="35">
        <f t="shared" si="65"/>
        <v>0.17382075434875832</v>
      </c>
      <c r="O500" s="35">
        <f t="shared" si="66"/>
        <v>0.28470000000000001</v>
      </c>
      <c r="P500" s="35">
        <f t="shared" si="67"/>
        <v>0.17382075434875832</v>
      </c>
    </row>
    <row r="501" spans="7:16" x14ac:dyDescent="0.25">
      <c r="G501" s="16"/>
      <c r="H501" s="35">
        <v>4950</v>
      </c>
      <c r="I501" s="36">
        <f t="shared" si="61"/>
        <v>0.56506849315068497</v>
      </c>
      <c r="J501" s="35">
        <f t="shared" si="62"/>
        <v>4950</v>
      </c>
      <c r="K501" s="36">
        <f t="shared" si="63"/>
        <v>0.56506849315068497</v>
      </c>
      <c r="L501" s="35">
        <f t="shared" si="60"/>
        <v>0.17326365421659018</v>
      </c>
      <c r="M501" s="35">
        <f t="shared" si="64"/>
        <v>0.28470000000000001</v>
      </c>
      <c r="N501" s="35">
        <f t="shared" si="65"/>
        <v>0.17326365421659018</v>
      </c>
      <c r="O501" s="35">
        <f t="shared" si="66"/>
        <v>0.28470000000000001</v>
      </c>
      <c r="P501" s="35">
        <f t="shared" si="67"/>
        <v>0.17326365421659018</v>
      </c>
    </row>
    <row r="502" spans="7:16" x14ac:dyDescent="0.25">
      <c r="G502" s="16"/>
      <c r="H502" s="35">
        <v>4960</v>
      </c>
      <c r="I502" s="36">
        <f t="shared" si="61"/>
        <v>0.56621004566210043</v>
      </c>
      <c r="J502" s="35">
        <f t="shared" si="62"/>
        <v>4960</v>
      </c>
      <c r="K502" s="36">
        <f t="shared" si="63"/>
        <v>0.56621004566210043</v>
      </c>
      <c r="L502" s="35">
        <f t="shared" si="60"/>
        <v>0.17270730388328204</v>
      </c>
      <c r="M502" s="35">
        <f t="shared" si="64"/>
        <v>0.28470000000000001</v>
      </c>
      <c r="N502" s="35">
        <f t="shared" si="65"/>
        <v>0.17270730388328204</v>
      </c>
      <c r="O502" s="35">
        <f t="shared" si="66"/>
        <v>0.28470000000000001</v>
      </c>
      <c r="P502" s="35">
        <f t="shared" si="67"/>
        <v>0.17270730388328204</v>
      </c>
    </row>
    <row r="503" spans="7:16" x14ac:dyDescent="0.25">
      <c r="G503" s="16"/>
      <c r="H503" s="35">
        <v>4970</v>
      </c>
      <c r="I503" s="36">
        <f t="shared" si="61"/>
        <v>0.56735159817351599</v>
      </c>
      <c r="J503" s="35">
        <f t="shared" si="62"/>
        <v>4970</v>
      </c>
      <c r="K503" s="36">
        <f t="shared" si="63"/>
        <v>0.56735159817351599</v>
      </c>
      <c r="L503" s="35">
        <f t="shared" si="60"/>
        <v>0.17215170083103748</v>
      </c>
      <c r="M503" s="35">
        <f t="shared" si="64"/>
        <v>0.28470000000000001</v>
      </c>
      <c r="N503" s="35">
        <f t="shared" si="65"/>
        <v>0.17215170083103748</v>
      </c>
      <c r="O503" s="35">
        <f t="shared" si="66"/>
        <v>0.28470000000000001</v>
      </c>
      <c r="P503" s="35">
        <f t="shared" si="67"/>
        <v>0.17215170083103748</v>
      </c>
    </row>
    <row r="504" spans="7:16" x14ac:dyDescent="0.25">
      <c r="G504" s="16"/>
      <c r="H504" s="35">
        <v>4980</v>
      </c>
      <c r="I504" s="36">
        <f t="shared" si="61"/>
        <v>0.56849315068493156</v>
      </c>
      <c r="J504" s="35">
        <f t="shared" si="62"/>
        <v>4980</v>
      </c>
      <c r="K504" s="36">
        <f t="shared" si="63"/>
        <v>0.56849315068493156</v>
      </c>
      <c r="L504" s="35">
        <f t="shared" si="60"/>
        <v>0.17159684255556029</v>
      </c>
      <c r="M504" s="35">
        <f t="shared" si="64"/>
        <v>0.28470000000000001</v>
      </c>
      <c r="N504" s="35">
        <f t="shared" si="65"/>
        <v>0.17159684255556029</v>
      </c>
      <c r="O504" s="35">
        <f t="shared" si="66"/>
        <v>0.28470000000000001</v>
      </c>
      <c r="P504" s="35">
        <f t="shared" si="67"/>
        <v>0.17159684255556029</v>
      </c>
    </row>
    <row r="505" spans="7:16" x14ac:dyDescent="0.25">
      <c r="G505" s="16"/>
      <c r="H505" s="35">
        <v>4990</v>
      </c>
      <c r="I505" s="36">
        <f t="shared" si="61"/>
        <v>0.56963470319634701</v>
      </c>
      <c r="J505" s="35">
        <f t="shared" si="62"/>
        <v>4990</v>
      </c>
      <c r="K505" s="36">
        <f t="shared" si="63"/>
        <v>0.56963470319634701</v>
      </c>
      <c r="L505" s="35">
        <f t="shared" si="60"/>
        <v>0.17104272656595543</v>
      </c>
      <c r="M505" s="35">
        <f t="shared" si="64"/>
        <v>0.28470000000000001</v>
      </c>
      <c r="N505" s="35">
        <f t="shared" si="65"/>
        <v>0.17104272656595543</v>
      </c>
      <c r="O505" s="35">
        <f t="shared" si="66"/>
        <v>0.28470000000000001</v>
      </c>
      <c r="P505" s="35">
        <f t="shared" si="67"/>
        <v>0.17104272656595543</v>
      </c>
    </row>
    <row r="506" spans="7:16" x14ac:dyDescent="0.25">
      <c r="G506" s="16"/>
      <c r="H506" s="35">
        <v>5000</v>
      </c>
      <c r="I506" s="36">
        <f t="shared" si="61"/>
        <v>0.57077625570776258</v>
      </c>
      <c r="J506" s="35">
        <f t="shared" si="62"/>
        <v>5000</v>
      </c>
      <c r="K506" s="36">
        <f t="shared" si="63"/>
        <v>0.57077625570776258</v>
      </c>
      <c r="L506" s="35">
        <f t="shared" si="60"/>
        <v>0.17048935038463009</v>
      </c>
      <c r="M506" s="35">
        <f t="shared" si="64"/>
        <v>0.28470000000000001</v>
      </c>
      <c r="N506" s="35">
        <f t="shared" si="65"/>
        <v>0.17048935038463009</v>
      </c>
      <c r="O506" s="35">
        <f t="shared" si="66"/>
        <v>0.28470000000000001</v>
      </c>
      <c r="P506" s="35">
        <f t="shared" si="67"/>
        <v>0.17048935038463009</v>
      </c>
    </row>
    <row r="507" spans="7:16" x14ac:dyDescent="0.25">
      <c r="G507" s="16"/>
      <c r="H507" s="35">
        <v>5010</v>
      </c>
      <c r="I507" s="36">
        <f t="shared" si="61"/>
        <v>0.57191780821917804</v>
      </c>
      <c r="J507" s="35">
        <f t="shared" si="62"/>
        <v>5010</v>
      </c>
      <c r="K507" s="36">
        <f t="shared" si="63"/>
        <v>0.57191780821917804</v>
      </c>
      <c r="L507" s="35">
        <f t="shared" si="60"/>
        <v>0.16993671154719692</v>
      </c>
      <c r="M507" s="35">
        <f t="shared" si="64"/>
        <v>0.28470000000000001</v>
      </c>
      <c r="N507" s="35">
        <f t="shared" si="65"/>
        <v>0.16993671154719692</v>
      </c>
      <c r="O507" s="35">
        <f t="shared" si="66"/>
        <v>0.28470000000000001</v>
      </c>
      <c r="P507" s="35">
        <f t="shared" si="67"/>
        <v>0.16993671154719692</v>
      </c>
    </row>
    <row r="508" spans="7:16" x14ac:dyDescent="0.25">
      <c r="G508" s="16"/>
      <c r="H508" s="35">
        <v>5020</v>
      </c>
      <c r="I508" s="36">
        <f t="shared" si="61"/>
        <v>0.5730593607305936</v>
      </c>
      <c r="J508" s="35">
        <f t="shared" si="62"/>
        <v>5020</v>
      </c>
      <c r="K508" s="36">
        <f t="shared" si="63"/>
        <v>0.5730593607305936</v>
      </c>
      <c r="L508" s="35">
        <f t="shared" si="60"/>
        <v>0.16938480760237651</v>
      </c>
      <c r="M508" s="35">
        <f t="shared" si="64"/>
        <v>0.28470000000000001</v>
      </c>
      <c r="N508" s="35">
        <f t="shared" si="65"/>
        <v>0.16938480760237651</v>
      </c>
      <c r="O508" s="35">
        <f t="shared" si="66"/>
        <v>0.28470000000000001</v>
      </c>
      <c r="P508" s="35">
        <f t="shared" si="67"/>
        <v>0.16938480760237651</v>
      </c>
    </row>
    <row r="509" spans="7:16" x14ac:dyDescent="0.25">
      <c r="G509" s="16"/>
      <c r="H509" s="35">
        <v>5030</v>
      </c>
      <c r="I509" s="36">
        <f t="shared" si="61"/>
        <v>0.57420091324200917</v>
      </c>
      <c r="J509" s="35">
        <f t="shared" si="62"/>
        <v>5030</v>
      </c>
      <c r="K509" s="36">
        <f t="shared" si="63"/>
        <v>0.57420091324200917</v>
      </c>
      <c r="L509" s="35">
        <f t="shared" si="60"/>
        <v>0.16883363611190261</v>
      </c>
      <c r="M509" s="35">
        <f t="shared" si="64"/>
        <v>0.28470000000000001</v>
      </c>
      <c r="N509" s="35">
        <f t="shared" si="65"/>
        <v>0.16883363611190261</v>
      </c>
      <c r="O509" s="35">
        <f t="shared" si="66"/>
        <v>0.28470000000000001</v>
      </c>
      <c r="P509" s="35">
        <f t="shared" si="67"/>
        <v>0.16883363611190261</v>
      </c>
    </row>
    <row r="510" spans="7:16" x14ac:dyDescent="0.25">
      <c r="G510" s="16"/>
      <c r="H510" s="35">
        <v>5040</v>
      </c>
      <c r="I510" s="36">
        <f t="shared" si="61"/>
        <v>0.57534246575342463</v>
      </c>
      <c r="J510" s="35">
        <f t="shared" si="62"/>
        <v>5040</v>
      </c>
      <c r="K510" s="36">
        <f t="shared" si="63"/>
        <v>0.57534246575342463</v>
      </c>
      <c r="L510" s="35">
        <f t="shared" si="60"/>
        <v>0.16828319465042707</v>
      </c>
      <c r="M510" s="35">
        <f t="shared" si="64"/>
        <v>0.28470000000000001</v>
      </c>
      <c r="N510" s="35">
        <f t="shared" si="65"/>
        <v>0.16828319465042707</v>
      </c>
      <c r="O510" s="35">
        <f t="shared" si="66"/>
        <v>0.28470000000000001</v>
      </c>
      <c r="P510" s="35">
        <f t="shared" si="67"/>
        <v>0.16828319465042707</v>
      </c>
    </row>
    <row r="511" spans="7:16" x14ac:dyDescent="0.25">
      <c r="G511" s="16"/>
      <c r="H511" s="35">
        <v>5050</v>
      </c>
      <c r="I511" s="36">
        <f t="shared" si="61"/>
        <v>0.57648401826484019</v>
      </c>
      <c r="J511" s="35">
        <f t="shared" si="62"/>
        <v>5050</v>
      </c>
      <c r="K511" s="36">
        <f t="shared" si="63"/>
        <v>0.57648401826484019</v>
      </c>
      <c r="L511" s="35">
        <f t="shared" si="60"/>
        <v>0.16773348080542527</v>
      </c>
      <c r="M511" s="35">
        <f t="shared" si="64"/>
        <v>0.28470000000000001</v>
      </c>
      <c r="N511" s="35">
        <f t="shared" si="65"/>
        <v>0.16773348080542527</v>
      </c>
      <c r="O511" s="35">
        <f t="shared" si="66"/>
        <v>0.28470000000000001</v>
      </c>
      <c r="P511" s="35">
        <f t="shared" si="67"/>
        <v>0.16773348080542527</v>
      </c>
    </row>
    <row r="512" spans="7:16" x14ac:dyDescent="0.25">
      <c r="G512" s="16"/>
      <c r="H512" s="35">
        <v>5060</v>
      </c>
      <c r="I512" s="36">
        <f t="shared" si="61"/>
        <v>0.57762557077625576</v>
      </c>
      <c r="J512" s="35">
        <f t="shared" si="62"/>
        <v>5060</v>
      </c>
      <c r="K512" s="36">
        <f t="shared" si="63"/>
        <v>0.57762557077625576</v>
      </c>
      <c r="L512" s="35">
        <f t="shared" si="60"/>
        <v>0.16718449217710407</v>
      </c>
      <c r="M512" s="35">
        <f t="shared" si="64"/>
        <v>0.28470000000000001</v>
      </c>
      <c r="N512" s="35">
        <f t="shared" si="65"/>
        <v>0.16718449217710407</v>
      </c>
      <c r="O512" s="35">
        <f t="shared" si="66"/>
        <v>0.28470000000000001</v>
      </c>
      <c r="P512" s="35">
        <f t="shared" si="67"/>
        <v>0.16718449217710407</v>
      </c>
    </row>
    <row r="513" spans="7:16" x14ac:dyDescent="0.25">
      <c r="G513" s="16"/>
      <c r="H513" s="35">
        <v>5070</v>
      </c>
      <c r="I513" s="36">
        <f t="shared" si="61"/>
        <v>0.57876712328767121</v>
      </c>
      <c r="J513" s="35">
        <f t="shared" si="62"/>
        <v>5070</v>
      </c>
      <c r="K513" s="36">
        <f t="shared" si="63"/>
        <v>0.57876712328767121</v>
      </c>
      <c r="L513" s="35">
        <f t="shared" si="60"/>
        <v>0.16663622637830922</v>
      </c>
      <c r="M513" s="35">
        <f t="shared" si="64"/>
        <v>0.28470000000000001</v>
      </c>
      <c r="N513" s="35">
        <f t="shared" si="65"/>
        <v>0.16663622637830922</v>
      </c>
      <c r="O513" s="35">
        <f t="shared" si="66"/>
        <v>0.28470000000000001</v>
      </c>
      <c r="P513" s="35">
        <f t="shared" si="67"/>
        <v>0.16663622637830922</v>
      </c>
    </row>
    <row r="514" spans="7:16" x14ac:dyDescent="0.25">
      <c r="G514" s="16"/>
      <c r="H514" s="35">
        <v>5080</v>
      </c>
      <c r="I514" s="36">
        <f t="shared" si="61"/>
        <v>0.57990867579908678</v>
      </c>
      <c r="J514" s="35">
        <f t="shared" si="62"/>
        <v>5080</v>
      </c>
      <c r="K514" s="36">
        <f t="shared" si="63"/>
        <v>0.57990867579908678</v>
      </c>
      <c r="L514" s="35">
        <f t="shared" si="60"/>
        <v>0.16608868103443342</v>
      </c>
      <c r="M514" s="35">
        <f t="shared" si="64"/>
        <v>0.28470000000000001</v>
      </c>
      <c r="N514" s="35">
        <f t="shared" si="65"/>
        <v>0.16608868103443342</v>
      </c>
      <c r="O514" s="35">
        <f t="shared" si="66"/>
        <v>0.28470000000000001</v>
      </c>
      <c r="P514" s="35">
        <f t="shared" si="67"/>
        <v>0.16608868103443342</v>
      </c>
    </row>
    <row r="515" spans="7:16" x14ac:dyDescent="0.25">
      <c r="G515" s="16"/>
      <c r="H515" s="35">
        <v>5090</v>
      </c>
      <c r="I515" s="36">
        <f t="shared" si="61"/>
        <v>0.58105022831050224</v>
      </c>
      <c r="J515" s="35">
        <f t="shared" si="62"/>
        <v>5090</v>
      </c>
      <c r="K515" s="36">
        <f t="shared" si="63"/>
        <v>0.58105022831050224</v>
      </c>
      <c r="L515" s="35">
        <f t="shared" si="60"/>
        <v>0.16554185378332698</v>
      </c>
      <c r="M515" s="35">
        <f t="shared" si="64"/>
        <v>0.28470000000000001</v>
      </c>
      <c r="N515" s="35">
        <f t="shared" si="65"/>
        <v>0.16554185378332698</v>
      </c>
      <c r="O515" s="35">
        <f t="shared" si="66"/>
        <v>0.28470000000000001</v>
      </c>
      <c r="P515" s="35">
        <f t="shared" si="67"/>
        <v>0.16554185378332698</v>
      </c>
    </row>
    <row r="516" spans="7:16" x14ac:dyDescent="0.25">
      <c r="G516" s="16"/>
      <c r="H516" s="35">
        <v>5100</v>
      </c>
      <c r="I516" s="36">
        <f t="shared" si="61"/>
        <v>0.5821917808219178</v>
      </c>
      <c r="J516" s="35">
        <f t="shared" si="62"/>
        <v>5100</v>
      </c>
      <c r="K516" s="36">
        <f t="shared" si="63"/>
        <v>0.5821917808219178</v>
      </c>
      <c r="L516" s="35">
        <f t="shared" si="60"/>
        <v>0.16499574227520697</v>
      </c>
      <c r="M516" s="35">
        <f t="shared" si="64"/>
        <v>0.28470000000000001</v>
      </c>
      <c r="N516" s="35">
        <f t="shared" si="65"/>
        <v>0.16499574227520697</v>
      </c>
      <c r="O516" s="35">
        <f t="shared" si="66"/>
        <v>0.28470000000000001</v>
      </c>
      <c r="P516" s="35">
        <f t="shared" si="67"/>
        <v>0.16499574227520697</v>
      </c>
    </row>
    <row r="517" spans="7:16" x14ac:dyDescent="0.25">
      <c r="G517" s="16"/>
      <c r="H517" s="35">
        <v>5110</v>
      </c>
      <c r="I517" s="36">
        <f t="shared" si="61"/>
        <v>0.58333333333333337</v>
      </c>
      <c r="J517" s="35">
        <f t="shared" si="62"/>
        <v>5110</v>
      </c>
      <c r="K517" s="36">
        <f t="shared" si="63"/>
        <v>0.58333333333333337</v>
      </c>
      <c r="L517" s="35">
        <f t="shared" ref="L517:L580" si="68">1-$E$13*K517^$E$14</f>
        <v>0.16445034417256921</v>
      </c>
      <c r="M517" s="35">
        <f t="shared" si="64"/>
        <v>0.28470000000000001</v>
      </c>
      <c r="N517" s="35">
        <f t="shared" si="65"/>
        <v>0.16445034417256921</v>
      </c>
      <c r="O517" s="35">
        <f t="shared" si="66"/>
        <v>0.28470000000000001</v>
      </c>
      <c r="P517" s="35">
        <f t="shared" si="67"/>
        <v>0.16445034417256921</v>
      </c>
    </row>
    <row r="518" spans="7:16" x14ac:dyDescent="0.25">
      <c r="G518" s="16"/>
      <c r="H518" s="35">
        <v>5120</v>
      </c>
      <c r="I518" s="36">
        <f t="shared" ref="I518:I581" si="69">H518/$B$15</f>
        <v>0.58447488584474883</v>
      </c>
      <c r="J518" s="35">
        <f t="shared" ref="J518:J581" si="70">IF(H518&lt;$B$15,H518,$B$15)</f>
        <v>5120</v>
      </c>
      <c r="K518" s="36">
        <f t="shared" ref="K518:K581" si="71">J518/$B$15</f>
        <v>0.58447488584474883</v>
      </c>
      <c r="L518" s="35">
        <f t="shared" si="68"/>
        <v>0.16390565715009997</v>
      </c>
      <c r="M518" s="35">
        <f t="shared" ref="M518:M581" si="72">IF(J518&lt;=$B$92,$B$68,0)</f>
        <v>0.28470000000000001</v>
      </c>
      <c r="N518" s="35">
        <f t="shared" ref="N518:N581" si="73">IF(L518&gt;$B$68,$B$68,L518)</f>
        <v>0.16390565715009997</v>
      </c>
      <c r="O518" s="35">
        <f t="shared" si="66"/>
        <v>0.28470000000000001</v>
      </c>
      <c r="P518" s="35">
        <f t="shared" si="67"/>
        <v>0.16390565715009997</v>
      </c>
    </row>
    <row r="519" spans="7:16" x14ac:dyDescent="0.25">
      <c r="G519" s="16"/>
      <c r="H519" s="35">
        <v>5130</v>
      </c>
      <c r="I519" s="36">
        <f t="shared" si="69"/>
        <v>0.58561643835616439</v>
      </c>
      <c r="J519" s="35">
        <f t="shared" si="70"/>
        <v>5130</v>
      </c>
      <c r="K519" s="36">
        <f t="shared" si="71"/>
        <v>0.58561643835616439</v>
      </c>
      <c r="L519" s="35">
        <f t="shared" si="68"/>
        <v>0.16336167889458841</v>
      </c>
      <c r="M519" s="35">
        <f t="shared" si="72"/>
        <v>0.28470000000000001</v>
      </c>
      <c r="N519" s="35">
        <f t="shared" si="73"/>
        <v>0.16336167889458841</v>
      </c>
      <c r="O519" s="35">
        <f t="shared" ref="O519:O582" si="74">IF(J519&lt;=$C$137,$D$121,M519)</f>
        <v>0.28470000000000001</v>
      </c>
      <c r="P519" s="35">
        <f t="shared" ref="P519:P582" si="75">IF(L519&gt;$D$121,$D$121,L519)</f>
        <v>0.16336167889458841</v>
      </c>
    </row>
    <row r="520" spans="7:16" x14ac:dyDescent="0.25">
      <c r="G520" s="16"/>
      <c r="H520" s="35">
        <v>5140</v>
      </c>
      <c r="I520" s="36">
        <f t="shared" si="69"/>
        <v>0.58675799086757996</v>
      </c>
      <c r="J520" s="35">
        <f t="shared" si="70"/>
        <v>5140</v>
      </c>
      <c r="K520" s="36">
        <f t="shared" si="71"/>
        <v>0.58675799086757996</v>
      </c>
      <c r="L520" s="35">
        <f t="shared" si="68"/>
        <v>0.16281840710484052</v>
      </c>
      <c r="M520" s="35">
        <f t="shared" si="72"/>
        <v>0.28470000000000001</v>
      </c>
      <c r="N520" s="35">
        <f t="shared" si="73"/>
        <v>0.16281840710484052</v>
      </c>
      <c r="O520" s="35">
        <f t="shared" si="74"/>
        <v>0.28470000000000001</v>
      </c>
      <c r="P520" s="35">
        <f t="shared" si="75"/>
        <v>0.16281840710484052</v>
      </c>
    </row>
    <row r="521" spans="7:16" x14ac:dyDescent="0.25">
      <c r="G521" s="16"/>
      <c r="H521" s="35">
        <v>5150</v>
      </c>
      <c r="I521" s="36">
        <f t="shared" si="69"/>
        <v>0.58789954337899542</v>
      </c>
      <c r="J521" s="35">
        <f t="shared" si="70"/>
        <v>5150</v>
      </c>
      <c r="K521" s="36">
        <f t="shared" si="71"/>
        <v>0.58789954337899542</v>
      </c>
      <c r="L521" s="35">
        <f t="shared" si="68"/>
        <v>0.1622758394915933</v>
      </c>
      <c r="M521" s="35">
        <f t="shared" si="72"/>
        <v>0.28470000000000001</v>
      </c>
      <c r="N521" s="35">
        <f t="shared" si="73"/>
        <v>0.1622758394915933</v>
      </c>
      <c r="O521" s="35">
        <f t="shared" si="74"/>
        <v>0.28470000000000001</v>
      </c>
      <c r="P521" s="35">
        <f t="shared" si="75"/>
        <v>0.1622758394915933</v>
      </c>
    </row>
    <row r="522" spans="7:16" x14ac:dyDescent="0.25">
      <c r="G522" s="16"/>
      <c r="H522" s="35">
        <v>5160</v>
      </c>
      <c r="I522" s="36">
        <f t="shared" si="69"/>
        <v>0.58904109589041098</v>
      </c>
      <c r="J522" s="35">
        <f t="shared" si="70"/>
        <v>5160</v>
      </c>
      <c r="K522" s="36">
        <f t="shared" si="71"/>
        <v>0.58904109589041098</v>
      </c>
      <c r="L522" s="35">
        <f t="shared" si="68"/>
        <v>0.16173397377743004</v>
      </c>
      <c r="M522" s="35">
        <f t="shared" si="72"/>
        <v>0.28470000000000001</v>
      </c>
      <c r="N522" s="35">
        <f t="shared" si="73"/>
        <v>0.16173397377743004</v>
      </c>
      <c r="O522" s="35">
        <f t="shared" si="74"/>
        <v>0.28470000000000001</v>
      </c>
      <c r="P522" s="35">
        <f t="shared" si="75"/>
        <v>0.16173397377743004</v>
      </c>
    </row>
    <row r="523" spans="7:16" x14ac:dyDescent="0.25">
      <c r="G523" s="16"/>
      <c r="H523" s="35">
        <v>5170</v>
      </c>
      <c r="I523" s="36">
        <f t="shared" si="69"/>
        <v>0.59018264840182644</v>
      </c>
      <c r="J523" s="35">
        <f t="shared" si="70"/>
        <v>5170</v>
      </c>
      <c r="K523" s="36">
        <f t="shared" si="71"/>
        <v>0.59018264840182644</v>
      </c>
      <c r="L523" s="35">
        <f t="shared" si="68"/>
        <v>0.16119280769669586</v>
      </c>
      <c r="M523" s="35">
        <f t="shared" si="72"/>
        <v>0.28470000000000001</v>
      </c>
      <c r="N523" s="35">
        <f t="shared" si="73"/>
        <v>0.16119280769669586</v>
      </c>
      <c r="O523" s="35">
        <f t="shared" si="74"/>
        <v>0.28470000000000001</v>
      </c>
      <c r="P523" s="35">
        <f t="shared" si="75"/>
        <v>0.16119280769669586</v>
      </c>
    </row>
    <row r="524" spans="7:16" x14ac:dyDescent="0.25">
      <c r="G524" s="16"/>
      <c r="H524" s="35">
        <v>5180</v>
      </c>
      <c r="I524" s="36">
        <f t="shared" si="69"/>
        <v>0.591324200913242</v>
      </c>
      <c r="J524" s="35">
        <f t="shared" si="70"/>
        <v>5180</v>
      </c>
      <c r="K524" s="36">
        <f t="shared" si="71"/>
        <v>0.591324200913242</v>
      </c>
      <c r="L524" s="35">
        <f t="shared" si="68"/>
        <v>0.16065233899541442</v>
      </c>
      <c r="M524" s="35">
        <f t="shared" si="72"/>
        <v>0.28470000000000001</v>
      </c>
      <c r="N524" s="35">
        <f t="shared" si="73"/>
        <v>0.16065233899541442</v>
      </c>
      <c r="O524" s="35">
        <f t="shared" si="74"/>
        <v>0.28470000000000001</v>
      </c>
      <c r="P524" s="35">
        <f t="shared" si="75"/>
        <v>0.16065233899541442</v>
      </c>
    </row>
    <row r="525" spans="7:16" x14ac:dyDescent="0.25">
      <c r="G525" s="16"/>
      <c r="H525" s="35">
        <v>5190</v>
      </c>
      <c r="I525" s="36">
        <f t="shared" si="69"/>
        <v>0.59246575342465757</v>
      </c>
      <c r="J525" s="35">
        <f t="shared" si="70"/>
        <v>5190</v>
      </c>
      <c r="K525" s="36">
        <f t="shared" si="71"/>
        <v>0.59246575342465757</v>
      </c>
      <c r="L525" s="35">
        <f t="shared" si="68"/>
        <v>0.16011256543120578</v>
      </c>
      <c r="M525" s="35">
        <f t="shared" si="72"/>
        <v>0.28470000000000001</v>
      </c>
      <c r="N525" s="35">
        <f t="shared" si="73"/>
        <v>0.16011256543120578</v>
      </c>
      <c r="O525" s="35">
        <f t="shared" si="74"/>
        <v>0.28470000000000001</v>
      </c>
      <c r="P525" s="35">
        <f t="shared" si="75"/>
        <v>0.16011256543120578</v>
      </c>
    </row>
    <row r="526" spans="7:16" x14ac:dyDescent="0.25">
      <c r="G526" s="16"/>
      <c r="H526" s="35">
        <v>5200</v>
      </c>
      <c r="I526" s="36">
        <f t="shared" si="69"/>
        <v>0.59360730593607303</v>
      </c>
      <c r="J526" s="35">
        <f t="shared" si="70"/>
        <v>5200</v>
      </c>
      <c r="K526" s="36">
        <f t="shared" si="71"/>
        <v>0.59360730593607303</v>
      </c>
      <c r="L526" s="35">
        <f t="shared" si="68"/>
        <v>0.15957348477320388</v>
      </c>
      <c r="M526" s="35">
        <f t="shared" si="72"/>
        <v>0.28470000000000001</v>
      </c>
      <c r="N526" s="35">
        <f t="shared" si="73"/>
        <v>0.15957348477320388</v>
      </c>
      <c r="O526" s="35">
        <f t="shared" si="74"/>
        <v>0.28470000000000001</v>
      </c>
      <c r="P526" s="35">
        <f t="shared" si="75"/>
        <v>0.15957348477320388</v>
      </c>
    </row>
    <row r="527" spans="7:16" x14ac:dyDescent="0.25">
      <c r="G527" s="16"/>
      <c r="H527" s="35">
        <v>5210</v>
      </c>
      <c r="I527" s="36">
        <f t="shared" si="69"/>
        <v>0.59474885844748859</v>
      </c>
      <c r="J527" s="35">
        <f t="shared" si="70"/>
        <v>5210</v>
      </c>
      <c r="K527" s="36">
        <f t="shared" si="71"/>
        <v>0.59474885844748859</v>
      </c>
      <c r="L527" s="35">
        <f t="shared" si="68"/>
        <v>0.15903509480197586</v>
      </c>
      <c r="M527" s="35">
        <f t="shared" si="72"/>
        <v>0.28470000000000001</v>
      </c>
      <c r="N527" s="35">
        <f t="shared" si="73"/>
        <v>0.15903509480197586</v>
      </c>
      <c r="O527" s="35">
        <f t="shared" si="74"/>
        <v>0.28470000000000001</v>
      </c>
      <c r="P527" s="35">
        <f t="shared" si="75"/>
        <v>0.15903509480197586</v>
      </c>
    </row>
    <row r="528" spans="7:16" x14ac:dyDescent="0.25">
      <c r="G528" s="16"/>
      <c r="H528" s="35">
        <v>5220</v>
      </c>
      <c r="I528" s="36">
        <f t="shared" si="69"/>
        <v>0.59589041095890416</v>
      </c>
      <c r="J528" s="35">
        <f t="shared" si="70"/>
        <v>5220</v>
      </c>
      <c r="K528" s="36">
        <f t="shared" si="71"/>
        <v>0.59589041095890416</v>
      </c>
      <c r="L528" s="35">
        <f t="shared" si="68"/>
        <v>0.15849739330944124</v>
      </c>
      <c r="M528" s="35">
        <f t="shared" si="72"/>
        <v>0.28470000000000001</v>
      </c>
      <c r="N528" s="35">
        <f t="shared" si="73"/>
        <v>0.15849739330944124</v>
      </c>
      <c r="O528" s="35">
        <f t="shared" si="74"/>
        <v>0.28470000000000001</v>
      </c>
      <c r="P528" s="35">
        <f t="shared" si="75"/>
        <v>0.15849739330944124</v>
      </c>
    </row>
    <row r="529" spans="7:16" x14ac:dyDescent="0.25">
      <c r="G529" s="16"/>
      <c r="H529" s="35">
        <v>5230</v>
      </c>
      <c r="I529" s="36">
        <f t="shared" si="69"/>
        <v>0.59703196347031962</v>
      </c>
      <c r="J529" s="35">
        <f t="shared" si="70"/>
        <v>5230</v>
      </c>
      <c r="K529" s="36">
        <f t="shared" si="71"/>
        <v>0.59703196347031962</v>
      </c>
      <c r="L529" s="35">
        <f t="shared" si="68"/>
        <v>0.15796037809879271</v>
      </c>
      <c r="M529" s="35">
        <f t="shared" si="72"/>
        <v>0.28470000000000001</v>
      </c>
      <c r="N529" s="35">
        <f t="shared" si="73"/>
        <v>0.15796037809879271</v>
      </c>
      <c r="O529" s="35">
        <f t="shared" si="74"/>
        <v>0.28470000000000001</v>
      </c>
      <c r="P529" s="35">
        <f t="shared" si="75"/>
        <v>0.15796037809879271</v>
      </c>
    </row>
    <row r="530" spans="7:16" x14ac:dyDescent="0.25">
      <c r="G530" s="16"/>
      <c r="H530" s="35">
        <v>5240</v>
      </c>
      <c r="I530" s="36">
        <f t="shared" si="69"/>
        <v>0.59817351598173518</v>
      </c>
      <c r="J530" s="35">
        <f t="shared" si="70"/>
        <v>5240</v>
      </c>
      <c r="K530" s="36">
        <f t="shared" si="71"/>
        <v>0.59817351598173518</v>
      </c>
      <c r="L530" s="35">
        <f t="shared" si="68"/>
        <v>0.15742404698441681</v>
      </c>
      <c r="M530" s="35">
        <f t="shared" si="72"/>
        <v>0.28470000000000001</v>
      </c>
      <c r="N530" s="35">
        <f t="shared" si="73"/>
        <v>0.15742404698441681</v>
      </c>
      <c r="O530" s="35">
        <f t="shared" si="74"/>
        <v>0.28470000000000001</v>
      </c>
      <c r="P530" s="35">
        <f t="shared" si="75"/>
        <v>0.15742404698441681</v>
      </c>
    </row>
    <row r="531" spans="7:16" x14ac:dyDescent="0.25">
      <c r="G531" s="16"/>
      <c r="H531" s="35">
        <v>5250</v>
      </c>
      <c r="I531" s="36">
        <f t="shared" si="69"/>
        <v>0.59931506849315064</v>
      </c>
      <c r="J531" s="35">
        <f t="shared" si="70"/>
        <v>5250</v>
      </c>
      <c r="K531" s="36">
        <f t="shared" si="71"/>
        <v>0.59931506849315064</v>
      </c>
      <c r="L531" s="35">
        <f t="shared" si="68"/>
        <v>0.15688839779181563</v>
      </c>
      <c r="M531" s="35">
        <f t="shared" si="72"/>
        <v>0.28470000000000001</v>
      </c>
      <c r="N531" s="35">
        <f t="shared" si="73"/>
        <v>0.15688839779181563</v>
      </c>
      <c r="O531" s="35">
        <f t="shared" si="74"/>
        <v>0.28470000000000001</v>
      </c>
      <c r="P531" s="35">
        <f t="shared" si="75"/>
        <v>0.15688839779181563</v>
      </c>
    </row>
    <row r="532" spans="7:16" x14ac:dyDescent="0.25">
      <c r="G532" s="16"/>
      <c r="H532" s="35">
        <v>5260</v>
      </c>
      <c r="I532" s="36">
        <f t="shared" si="69"/>
        <v>0.6004566210045662</v>
      </c>
      <c r="J532" s="35">
        <f t="shared" si="70"/>
        <v>5260</v>
      </c>
      <c r="K532" s="36">
        <f t="shared" si="71"/>
        <v>0.6004566210045662</v>
      </c>
      <c r="L532" s="35">
        <f t="shared" si="68"/>
        <v>0.15635342835752963</v>
      </c>
      <c r="M532" s="35">
        <f t="shared" si="72"/>
        <v>0.28470000000000001</v>
      </c>
      <c r="N532" s="35">
        <f t="shared" si="73"/>
        <v>0.15635342835752963</v>
      </c>
      <c r="O532" s="35">
        <f t="shared" si="74"/>
        <v>0.28470000000000001</v>
      </c>
      <c r="P532" s="35">
        <f t="shared" si="75"/>
        <v>0.15635342835752963</v>
      </c>
    </row>
    <row r="533" spans="7:16" x14ac:dyDescent="0.25">
      <c r="G533" s="16"/>
      <c r="H533" s="35">
        <v>5270</v>
      </c>
      <c r="I533" s="36">
        <f t="shared" si="69"/>
        <v>0.60159817351598177</v>
      </c>
      <c r="J533" s="35">
        <f t="shared" si="70"/>
        <v>5270</v>
      </c>
      <c r="K533" s="36">
        <f t="shared" si="71"/>
        <v>0.60159817351598177</v>
      </c>
      <c r="L533" s="35">
        <f t="shared" si="68"/>
        <v>0.15581913652905999</v>
      </c>
      <c r="M533" s="35">
        <f t="shared" si="72"/>
        <v>0.28470000000000001</v>
      </c>
      <c r="N533" s="35">
        <f t="shared" si="73"/>
        <v>0.15581913652905999</v>
      </c>
      <c r="O533" s="35">
        <f t="shared" si="74"/>
        <v>0.28470000000000001</v>
      </c>
      <c r="P533" s="35">
        <f t="shared" si="75"/>
        <v>0.15581913652905999</v>
      </c>
    </row>
    <row r="534" spans="7:16" x14ac:dyDescent="0.25">
      <c r="G534" s="16"/>
      <c r="H534" s="35">
        <v>5280</v>
      </c>
      <c r="I534" s="36">
        <f t="shared" si="69"/>
        <v>0.60273972602739723</v>
      </c>
      <c r="J534" s="35">
        <f t="shared" si="70"/>
        <v>5280</v>
      </c>
      <c r="K534" s="36">
        <f t="shared" si="71"/>
        <v>0.60273972602739723</v>
      </c>
      <c r="L534" s="35">
        <f t="shared" si="68"/>
        <v>0.15528552016479336</v>
      </c>
      <c r="M534" s="35">
        <f t="shared" si="72"/>
        <v>0.28470000000000001</v>
      </c>
      <c r="N534" s="35">
        <f t="shared" si="73"/>
        <v>0.15528552016479336</v>
      </c>
      <c r="O534" s="35">
        <f t="shared" si="74"/>
        <v>0.28470000000000001</v>
      </c>
      <c r="P534" s="35">
        <f t="shared" si="75"/>
        <v>0.15528552016479336</v>
      </c>
    </row>
    <row r="535" spans="7:16" x14ac:dyDescent="0.25">
      <c r="G535" s="16"/>
      <c r="H535" s="35">
        <v>5290</v>
      </c>
      <c r="I535" s="36">
        <f t="shared" si="69"/>
        <v>0.60388127853881279</v>
      </c>
      <c r="J535" s="35">
        <f t="shared" si="70"/>
        <v>5290</v>
      </c>
      <c r="K535" s="36">
        <f t="shared" si="71"/>
        <v>0.60388127853881279</v>
      </c>
      <c r="L535" s="35">
        <f t="shared" si="68"/>
        <v>0.15475257713392543</v>
      </c>
      <c r="M535" s="35">
        <f t="shared" si="72"/>
        <v>0.28470000000000001</v>
      </c>
      <c r="N535" s="35">
        <f t="shared" si="73"/>
        <v>0.15475257713392543</v>
      </c>
      <c r="O535" s="35">
        <f t="shared" si="74"/>
        <v>0.28470000000000001</v>
      </c>
      <c r="P535" s="35">
        <f t="shared" si="75"/>
        <v>0.15475257713392543</v>
      </c>
    </row>
    <row r="536" spans="7:16" x14ac:dyDescent="0.25">
      <c r="G536" s="16"/>
      <c r="H536" s="35">
        <v>5300</v>
      </c>
      <c r="I536" s="36">
        <f t="shared" si="69"/>
        <v>0.60502283105022836</v>
      </c>
      <c r="J536" s="35">
        <f t="shared" si="70"/>
        <v>5300</v>
      </c>
      <c r="K536" s="36">
        <f t="shared" si="71"/>
        <v>0.60502283105022836</v>
      </c>
      <c r="L536" s="35">
        <f t="shared" si="68"/>
        <v>0.15422030531638653</v>
      </c>
      <c r="M536" s="35">
        <f t="shared" si="72"/>
        <v>0.28470000000000001</v>
      </c>
      <c r="N536" s="35">
        <f t="shared" si="73"/>
        <v>0.15422030531638653</v>
      </c>
      <c r="O536" s="35">
        <f t="shared" si="74"/>
        <v>0.28470000000000001</v>
      </c>
      <c r="P536" s="35">
        <f t="shared" si="75"/>
        <v>0.15422030531638653</v>
      </c>
    </row>
    <row r="537" spans="7:16" x14ac:dyDescent="0.25">
      <c r="G537" s="16"/>
      <c r="H537" s="35">
        <v>5310</v>
      </c>
      <c r="I537" s="36">
        <f t="shared" si="69"/>
        <v>0.60616438356164382</v>
      </c>
      <c r="J537" s="35">
        <f t="shared" si="70"/>
        <v>5310</v>
      </c>
      <c r="K537" s="36">
        <f t="shared" si="71"/>
        <v>0.60616438356164382</v>
      </c>
      <c r="L537" s="35">
        <f t="shared" si="68"/>
        <v>0.15368870260276757</v>
      </c>
      <c r="M537" s="35">
        <f t="shared" si="72"/>
        <v>0.28470000000000001</v>
      </c>
      <c r="N537" s="35">
        <f t="shared" si="73"/>
        <v>0.15368870260276757</v>
      </c>
      <c r="O537" s="35">
        <f t="shared" si="74"/>
        <v>0.28470000000000001</v>
      </c>
      <c r="P537" s="35">
        <f t="shared" si="75"/>
        <v>0.15368870260276757</v>
      </c>
    </row>
    <row r="538" spans="7:16" x14ac:dyDescent="0.25">
      <c r="G538" s="16"/>
      <c r="H538" s="35">
        <v>5320</v>
      </c>
      <c r="I538" s="36">
        <f t="shared" si="69"/>
        <v>0.60730593607305938</v>
      </c>
      <c r="J538" s="35">
        <f t="shared" si="70"/>
        <v>5320</v>
      </c>
      <c r="K538" s="36">
        <f t="shared" si="71"/>
        <v>0.60730593607305938</v>
      </c>
      <c r="L538" s="35">
        <f t="shared" si="68"/>
        <v>0.15315776689424587</v>
      </c>
      <c r="M538" s="35">
        <f t="shared" si="72"/>
        <v>0.28470000000000001</v>
      </c>
      <c r="N538" s="35">
        <f t="shared" si="73"/>
        <v>0.15315776689424587</v>
      </c>
      <c r="O538" s="35">
        <f t="shared" si="74"/>
        <v>0.28470000000000001</v>
      </c>
      <c r="P538" s="35">
        <f t="shared" si="75"/>
        <v>0.15315776689424587</v>
      </c>
    </row>
    <row r="539" spans="7:16" x14ac:dyDescent="0.25">
      <c r="G539" s="16"/>
      <c r="H539" s="35">
        <v>5330</v>
      </c>
      <c r="I539" s="36">
        <f t="shared" si="69"/>
        <v>0.60844748858447484</v>
      </c>
      <c r="J539" s="35">
        <f t="shared" si="70"/>
        <v>5330</v>
      </c>
      <c r="K539" s="36">
        <f t="shared" si="71"/>
        <v>0.60844748858447484</v>
      </c>
      <c r="L539" s="35">
        <f t="shared" si="68"/>
        <v>0.15262749610251281</v>
      </c>
      <c r="M539" s="35">
        <f t="shared" si="72"/>
        <v>0.28470000000000001</v>
      </c>
      <c r="N539" s="35">
        <f t="shared" si="73"/>
        <v>0.15262749610251281</v>
      </c>
      <c r="O539" s="35">
        <f t="shared" si="74"/>
        <v>0.28470000000000001</v>
      </c>
      <c r="P539" s="35">
        <f t="shared" si="75"/>
        <v>0.15262749610251281</v>
      </c>
    </row>
    <row r="540" spans="7:16" x14ac:dyDescent="0.25">
      <c r="G540" s="16"/>
      <c r="H540" s="35">
        <v>5340</v>
      </c>
      <c r="I540" s="36">
        <f t="shared" si="69"/>
        <v>0.6095890410958904</v>
      </c>
      <c r="J540" s="35">
        <f t="shared" si="70"/>
        <v>5340</v>
      </c>
      <c r="K540" s="36">
        <f t="shared" si="71"/>
        <v>0.6095890410958904</v>
      </c>
      <c r="L540" s="35">
        <f t="shared" si="68"/>
        <v>0.15209788814970115</v>
      </c>
      <c r="M540" s="35">
        <f t="shared" si="72"/>
        <v>0.28470000000000001</v>
      </c>
      <c r="N540" s="35">
        <f t="shared" si="73"/>
        <v>0.15209788814970115</v>
      </c>
      <c r="O540" s="35">
        <f t="shared" si="74"/>
        <v>0.28470000000000001</v>
      </c>
      <c r="P540" s="35">
        <f t="shared" si="75"/>
        <v>0.15209788814970115</v>
      </c>
    </row>
    <row r="541" spans="7:16" x14ac:dyDescent="0.25">
      <c r="G541" s="16"/>
      <c r="H541" s="35">
        <v>5350</v>
      </c>
      <c r="I541" s="36">
        <f t="shared" si="69"/>
        <v>0.61073059360730597</v>
      </c>
      <c r="J541" s="35">
        <f t="shared" si="70"/>
        <v>5350</v>
      </c>
      <c r="K541" s="36">
        <f t="shared" si="71"/>
        <v>0.61073059360730597</v>
      </c>
      <c r="L541" s="35">
        <f t="shared" si="68"/>
        <v>0.15156894096831386</v>
      </c>
      <c r="M541" s="35">
        <f t="shared" si="72"/>
        <v>0.28470000000000001</v>
      </c>
      <c r="N541" s="35">
        <f t="shared" si="73"/>
        <v>0.15156894096831386</v>
      </c>
      <c r="O541" s="35">
        <f t="shared" si="74"/>
        <v>0.28470000000000001</v>
      </c>
      <c r="P541" s="35">
        <f t="shared" si="75"/>
        <v>0.15156894096831386</v>
      </c>
    </row>
    <row r="542" spans="7:16" x14ac:dyDescent="0.25">
      <c r="G542" s="16"/>
      <c r="H542" s="35">
        <v>5360</v>
      </c>
      <c r="I542" s="36">
        <f t="shared" si="69"/>
        <v>0.61187214611872143</v>
      </c>
      <c r="J542" s="35">
        <f t="shared" si="70"/>
        <v>5360</v>
      </c>
      <c r="K542" s="36">
        <f t="shared" si="71"/>
        <v>0.61187214611872143</v>
      </c>
      <c r="L542" s="35">
        <f t="shared" si="68"/>
        <v>0.15104065250115239</v>
      </c>
      <c r="M542" s="35">
        <f t="shared" si="72"/>
        <v>0.28470000000000001</v>
      </c>
      <c r="N542" s="35">
        <f t="shared" si="73"/>
        <v>0.15104065250115239</v>
      </c>
      <c r="O542" s="35">
        <f t="shared" si="74"/>
        <v>0.28470000000000001</v>
      </c>
      <c r="P542" s="35">
        <f t="shared" si="75"/>
        <v>0.15104065250115239</v>
      </c>
    </row>
    <row r="543" spans="7:16" x14ac:dyDescent="0.25">
      <c r="G543" s="16"/>
      <c r="H543" s="35">
        <v>5370</v>
      </c>
      <c r="I543" s="36">
        <f t="shared" si="69"/>
        <v>0.61301369863013699</v>
      </c>
      <c r="J543" s="35">
        <f t="shared" si="70"/>
        <v>5370</v>
      </c>
      <c r="K543" s="36">
        <f t="shared" si="71"/>
        <v>0.61301369863013699</v>
      </c>
      <c r="L543" s="35">
        <f t="shared" si="68"/>
        <v>0.15051302070124695</v>
      </c>
      <c r="M543" s="35">
        <f t="shared" si="72"/>
        <v>0.28470000000000001</v>
      </c>
      <c r="N543" s="35">
        <f t="shared" si="73"/>
        <v>0.15051302070124695</v>
      </c>
      <c r="O543" s="35">
        <f t="shared" si="74"/>
        <v>0.28470000000000001</v>
      </c>
      <c r="P543" s="35">
        <f t="shared" si="75"/>
        <v>0.15051302070124695</v>
      </c>
    </row>
    <row r="544" spans="7:16" x14ac:dyDescent="0.25">
      <c r="G544" s="16"/>
      <c r="H544" s="35">
        <v>5380</v>
      </c>
      <c r="I544" s="36">
        <f t="shared" si="69"/>
        <v>0.61415525114155256</v>
      </c>
      <c r="J544" s="35">
        <f t="shared" si="70"/>
        <v>5380</v>
      </c>
      <c r="K544" s="36">
        <f t="shared" si="71"/>
        <v>0.61415525114155256</v>
      </c>
      <c r="L544" s="35">
        <f t="shared" si="68"/>
        <v>0.14998604353178635</v>
      </c>
      <c r="M544" s="35">
        <f t="shared" si="72"/>
        <v>0.28470000000000001</v>
      </c>
      <c r="N544" s="35">
        <f t="shared" si="73"/>
        <v>0.14998604353178635</v>
      </c>
      <c r="O544" s="35">
        <f t="shared" si="74"/>
        <v>0.28470000000000001</v>
      </c>
      <c r="P544" s="35">
        <f t="shared" si="75"/>
        <v>0.14998604353178635</v>
      </c>
    </row>
    <row r="545" spans="7:16" x14ac:dyDescent="0.25">
      <c r="G545" s="16"/>
      <c r="H545" s="35">
        <v>5390</v>
      </c>
      <c r="I545" s="36">
        <f t="shared" si="69"/>
        <v>0.61529680365296802</v>
      </c>
      <c r="J545" s="35">
        <f t="shared" si="70"/>
        <v>5390</v>
      </c>
      <c r="K545" s="36">
        <f t="shared" si="71"/>
        <v>0.61529680365296802</v>
      </c>
      <c r="L545" s="35">
        <f t="shared" si="68"/>
        <v>0.14945971896604882</v>
      </c>
      <c r="M545" s="35">
        <f t="shared" si="72"/>
        <v>0.28470000000000001</v>
      </c>
      <c r="N545" s="35">
        <f t="shared" si="73"/>
        <v>0.14945971896604882</v>
      </c>
      <c r="O545" s="35">
        <f t="shared" si="74"/>
        <v>0.28470000000000001</v>
      </c>
      <c r="P545" s="35">
        <f t="shared" si="75"/>
        <v>0.14945971896604882</v>
      </c>
    </row>
    <row r="546" spans="7:16" x14ac:dyDescent="0.25">
      <c r="G546" s="16"/>
      <c r="H546" s="35">
        <v>5400</v>
      </c>
      <c r="I546" s="36">
        <f t="shared" si="69"/>
        <v>0.61643835616438358</v>
      </c>
      <c r="J546" s="35">
        <f t="shared" si="70"/>
        <v>5400</v>
      </c>
      <c r="K546" s="36">
        <f t="shared" si="71"/>
        <v>0.61643835616438358</v>
      </c>
      <c r="L546" s="35">
        <f t="shared" si="68"/>
        <v>0.14893404498733354</v>
      </c>
      <c r="M546" s="35">
        <f t="shared" si="72"/>
        <v>0.28470000000000001</v>
      </c>
      <c r="N546" s="35">
        <f t="shared" si="73"/>
        <v>0.14893404498733354</v>
      </c>
      <c r="O546" s="35">
        <f t="shared" si="74"/>
        <v>0.28470000000000001</v>
      </c>
      <c r="P546" s="35">
        <f t="shared" si="75"/>
        <v>0.14893404498733354</v>
      </c>
    </row>
    <row r="547" spans="7:16" x14ac:dyDescent="0.25">
      <c r="G547" s="16"/>
      <c r="H547" s="35">
        <v>5410</v>
      </c>
      <c r="I547" s="36">
        <f t="shared" si="69"/>
        <v>0.61757990867579904</v>
      </c>
      <c r="J547" s="35">
        <f t="shared" si="70"/>
        <v>5410</v>
      </c>
      <c r="K547" s="36">
        <f t="shared" si="71"/>
        <v>0.61757990867579904</v>
      </c>
      <c r="L547" s="35">
        <f t="shared" si="68"/>
        <v>0.14840901958889274</v>
      </c>
      <c r="M547" s="35">
        <f t="shared" si="72"/>
        <v>0.28470000000000001</v>
      </c>
      <c r="N547" s="35">
        <f t="shared" si="73"/>
        <v>0.14840901958889274</v>
      </c>
      <c r="O547" s="35">
        <f t="shared" si="74"/>
        <v>0.28470000000000001</v>
      </c>
      <c r="P547" s="35">
        <f t="shared" si="75"/>
        <v>0.14840901958889274</v>
      </c>
    </row>
    <row r="548" spans="7:16" x14ac:dyDescent="0.25">
      <c r="G548" s="16"/>
      <c r="H548" s="35">
        <v>5420</v>
      </c>
      <c r="I548" s="36">
        <f t="shared" si="69"/>
        <v>0.61872146118721461</v>
      </c>
      <c r="J548" s="35">
        <f t="shared" si="70"/>
        <v>5420</v>
      </c>
      <c r="K548" s="36">
        <f t="shared" si="71"/>
        <v>0.61872146118721461</v>
      </c>
      <c r="L548" s="35">
        <f t="shared" si="68"/>
        <v>0.14788464077386365</v>
      </c>
      <c r="M548" s="35">
        <f t="shared" si="72"/>
        <v>0.28470000000000001</v>
      </c>
      <c r="N548" s="35">
        <f t="shared" si="73"/>
        <v>0.14788464077386365</v>
      </c>
      <c r="O548" s="35">
        <f t="shared" si="74"/>
        <v>0.28470000000000001</v>
      </c>
      <c r="P548" s="35">
        <f t="shared" si="75"/>
        <v>0.14788464077386365</v>
      </c>
    </row>
    <row r="549" spans="7:16" x14ac:dyDescent="0.25">
      <c r="G549" s="16"/>
      <c r="H549" s="35">
        <v>5430</v>
      </c>
      <c r="I549" s="36">
        <f t="shared" si="69"/>
        <v>0.61986301369863017</v>
      </c>
      <c r="J549" s="35">
        <f t="shared" si="70"/>
        <v>5430</v>
      </c>
      <c r="K549" s="36">
        <f t="shared" si="71"/>
        <v>0.61986301369863017</v>
      </c>
      <c r="L549" s="35">
        <f t="shared" si="68"/>
        <v>0.14736090655520262</v>
      </c>
      <c r="M549" s="35">
        <f t="shared" si="72"/>
        <v>0.28470000000000001</v>
      </c>
      <c r="N549" s="35">
        <f t="shared" si="73"/>
        <v>0.14736090655520262</v>
      </c>
      <c r="O549" s="35">
        <f t="shared" si="74"/>
        <v>0.28470000000000001</v>
      </c>
      <c r="P549" s="35">
        <f t="shared" si="75"/>
        <v>0.14736090655520262</v>
      </c>
    </row>
    <row r="550" spans="7:16" x14ac:dyDescent="0.25">
      <c r="G550" s="16"/>
      <c r="H550" s="35">
        <v>5440</v>
      </c>
      <c r="I550" s="36">
        <f t="shared" si="69"/>
        <v>0.62100456621004563</v>
      </c>
      <c r="J550" s="35">
        <f t="shared" si="70"/>
        <v>5440</v>
      </c>
      <c r="K550" s="36">
        <f t="shared" si="71"/>
        <v>0.62100456621004563</v>
      </c>
      <c r="L550" s="35">
        <f t="shared" si="68"/>
        <v>0.14683781495561832</v>
      </c>
      <c r="M550" s="35">
        <f t="shared" si="72"/>
        <v>0.28470000000000001</v>
      </c>
      <c r="N550" s="35">
        <f t="shared" si="73"/>
        <v>0.14683781495561832</v>
      </c>
      <c r="O550" s="35">
        <f t="shared" si="74"/>
        <v>0.28470000000000001</v>
      </c>
      <c r="P550" s="35">
        <f t="shared" si="75"/>
        <v>0.14683781495561832</v>
      </c>
    </row>
    <row r="551" spans="7:16" x14ac:dyDescent="0.25">
      <c r="G551" s="16"/>
      <c r="H551" s="35">
        <v>5450</v>
      </c>
      <c r="I551" s="36">
        <f t="shared" si="69"/>
        <v>0.62214611872146119</v>
      </c>
      <c r="J551" s="35">
        <f t="shared" si="70"/>
        <v>5450</v>
      </c>
      <c r="K551" s="36">
        <f t="shared" si="71"/>
        <v>0.62214611872146119</v>
      </c>
      <c r="L551" s="35">
        <f t="shared" si="68"/>
        <v>0.14631536400750556</v>
      </c>
      <c r="M551" s="35">
        <f t="shared" si="72"/>
        <v>0.28470000000000001</v>
      </c>
      <c r="N551" s="35">
        <f t="shared" si="73"/>
        <v>0.14631536400750556</v>
      </c>
      <c r="O551" s="35">
        <f t="shared" si="74"/>
        <v>0.28470000000000001</v>
      </c>
      <c r="P551" s="35">
        <f t="shared" si="75"/>
        <v>0.14631536400750556</v>
      </c>
    </row>
    <row r="552" spans="7:16" x14ac:dyDescent="0.25">
      <c r="G552" s="16"/>
      <c r="H552" s="35">
        <v>5460</v>
      </c>
      <c r="I552" s="36">
        <f t="shared" si="69"/>
        <v>0.62328767123287676</v>
      </c>
      <c r="J552" s="35">
        <f t="shared" si="70"/>
        <v>5460</v>
      </c>
      <c r="K552" s="36">
        <f t="shared" si="71"/>
        <v>0.62328767123287676</v>
      </c>
      <c r="L552" s="35">
        <f t="shared" si="68"/>
        <v>0.14579355175288156</v>
      </c>
      <c r="M552" s="35">
        <f t="shared" si="72"/>
        <v>0.28470000000000001</v>
      </c>
      <c r="N552" s="35">
        <f t="shared" si="73"/>
        <v>0.14579355175288156</v>
      </c>
      <c r="O552" s="35">
        <f t="shared" si="74"/>
        <v>0.28470000000000001</v>
      </c>
      <c r="P552" s="35">
        <f t="shared" si="75"/>
        <v>0.14579355175288156</v>
      </c>
    </row>
    <row r="553" spans="7:16" x14ac:dyDescent="0.25">
      <c r="G553" s="16"/>
      <c r="H553" s="35">
        <v>5470</v>
      </c>
      <c r="I553" s="36">
        <f t="shared" si="69"/>
        <v>0.62442922374429222</v>
      </c>
      <c r="J553" s="35">
        <f t="shared" si="70"/>
        <v>5470</v>
      </c>
      <c r="K553" s="36">
        <f t="shared" si="71"/>
        <v>0.62442922374429222</v>
      </c>
      <c r="L553" s="35">
        <f t="shared" si="68"/>
        <v>0.14527237624331979</v>
      </c>
      <c r="M553" s="35">
        <f t="shared" si="72"/>
        <v>0.28470000000000001</v>
      </c>
      <c r="N553" s="35">
        <f t="shared" si="73"/>
        <v>0.14527237624331979</v>
      </c>
      <c r="O553" s="35">
        <f t="shared" si="74"/>
        <v>0.28470000000000001</v>
      </c>
      <c r="P553" s="35">
        <f t="shared" si="75"/>
        <v>0.14527237624331979</v>
      </c>
    </row>
    <row r="554" spans="7:16" x14ac:dyDescent="0.25">
      <c r="G554" s="16"/>
      <c r="H554" s="35">
        <v>5480</v>
      </c>
      <c r="I554" s="36">
        <f t="shared" si="69"/>
        <v>0.62557077625570778</v>
      </c>
      <c r="J554" s="35">
        <f t="shared" si="70"/>
        <v>5480</v>
      </c>
      <c r="K554" s="36">
        <f t="shared" si="71"/>
        <v>0.62557077625570778</v>
      </c>
      <c r="L554" s="35">
        <f t="shared" si="68"/>
        <v>0.14475183553988702</v>
      </c>
      <c r="M554" s="35">
        <f t="shared" si="72"/>
        <v>0.28470000000000001</v>
      </c>
      <c r="N554" s="35">
        <f t="shared" si="73"/>
        <v>0.14475183553988702</v>
      </c>
      <c r="O554" s="35">
        <f t="shared" si="74"/>
        <v>0.28470000000000001</v>
      </c>
      <c r="P554" s="35">
        <f t="shared" si="75"/>
        <v>0.14475183553988702</v>
      </c>
    </row>
    <row r="555" spans="7:16" x14ac:dyDescent="0.25">
      <c r="G555" s="16"/>
      <c r="H555" s="35">
        <v>5490</v>
      </c>
      <c r="I555" s="36">
        <f t="shared" si="69"/>
        <v>0.62671232876712324</v>
      </c>
      <c r="J555" s="35">
        <f t="shared" si="70"/>
        <v>5490</v>
      </c>
      <c r="K555" s="36">
        <f t="shared" si="71"/>
        <v>0.62671232876712324</v>
      </c>
      <c r="L555" s="35">
        <f t="shared" si="68"/>
        <v>0.14423192771307947</v>
      </c>
      <c r="M555" s="35">
        <f t="shared" si="72"/>
        <v>0.28470000000000001</v>
      </c>
      <c r="N555" s="35">
        <f t="shared" si="73"/>
        <v>0.14423192771307947</v>
      </c>
      <c r="O555" s="35">
        <f t="shared" si="74"/>
        <v>0.28470000000000001</v>
      </c>
      <c r="P555" s="35">
        <f t="shared" si="75"/>
        <v>0.14423192771307947</v>
      </c>
    </row>
    <row r="556" spans="7:16" x14ac:dyDescent="0.25">
      <c r="G556" s="16"/>
      <c r="H556" s="35">
        <v>5500</v>
      </c>
      <c r="I556" s="36">
        <f t="shared" si="69"/>
        <v>0.62785388127853881</v>
      </c>
      <c r="J556" s="35">
        <f t="shared" si="70"/>
        <v>5500</v>
      </c>
      <c r="K556" s="36">
        <f t="shared" si="71"/>
        <v>0.62785388127853881</v>
      </c>
      <c r="L556" s="35">
        <f t="shared" si="68"/>
        <v>0.14371265084275986</v>
      </c>
      <c r="M556" s="35">
        <f t="shared" si="72"/>
        <v>0.28470000000000001</v>
      </c>
      <c r="N556" s="35">
        <f t="shared" si="73"/>
        <v>0.14371265084275986</v>
      </c>
      <c r="O556" s="35">
        <f t="shared" si="74"/>
        <v>0.28470000000000001</v>
      </c>
      <c r="P556" s="35">
        <f t="shared" si="75"/>
        <v>0.14371265084275986</v>
      </c>
    </row>
    <row r="557" spans="7:16" x14ac:dyDescent="0.25">
      <c r="G557" s="16"/>
      <c r="H557" s="35">
        <v>5510</v>
      </c>
      <c r="I557" s="36">
        <f t="shared" si="69"/>
        <v>0.62899543378995437</v>
      </c>
      <c r="J557" s="35">
        <f t="shared" si="70"/>
        <v>5510</v>
      </c>
      <c r="K557" s="36">
        <f t="shared" si="71"/>
        <v>0.62899543378995437</v>
      </c>
      <c r="L557" s="35">
        <f t="shared" si="68"/>
        <v>0.14319400301809504</v>
      </c>
      <c r="M557" s="35">
        <f t="shared" si="72"/>
        <v>0.28470000000000001</v>
      </c>
      <c r="N557" s="35">
        <f t="shared" si="73"/>
        <v>0.14319400301809504</v>
      </c>
      <c r="O557" s="35">
        <f t="shared" si="74"/>
        <v>0.28470000000000001</v>
      </c>
      <c r="P557" s="35">
        <f t="shared" si="75"/>
        <v>0.14319400301809504</v>
      </c>
    </row>
    <row r="558" spans="7:16" x14ac:dyDescent="0.25">
      <c r="G558" s="16"/>
      <c r="H558" s="35">
        <v>5520</v>
      </c>
      <c r="I558" s="36">
        <f t="shared" si="69"/>
        <v>0.63013698630136983</v>
      </c>
      <c r="J558" s="35">
        <f t="shared" si="70"/>
        <v>5520</v>
      </c>
      <c r="K558" s="36">
        <f t="shared" si="71"/>
        <v>0.63013698630136983</v>
      </c>
      <c r="L558" s="35">
        <f t="shared" si="68"/>
        <v>0.14267598233749412</v>
      </c>
      <c r="M558" s="35">
        <f t="shared" si="72"/>
        <v>0.28470000000000001</v>
      </c>
      <c r="N558" s="35">
        <f t="shared" si="73"/>
        <v>0.14267598233749412</v>
      </c>
      <c r="O558" s="35">
        <f t="shared" si="74"/>
        <v>0.28470000000000001</v>
      </c>
      <c r="P558" s="35">
        <f t="shared" si="75"/>
        <v>0.14267598233749412</v>
      </c>
    </row>
    <row r="559" spans="7:16" x14ac:dyDescent="0.25">
      <c r="G559" s="16"/>
      <c r="H559" s="35">
        <v>5530</v>
      </c>
      <c r="I559" s="36">
        <f t="shared" si="69"/>
        <v>0.63127853881278539</v>
      </c>
      <c r="J559" s="35">
        <f t="shared" si="70"/>
        <v>5530</v>
      </c>
      <c r="K559" s="36">
        <f t="shared" si="71"/>
        <v>0.63127853881278539</v>
      </c>
      <c r="L559" s="35">
        <f t="shared" si="68"/>
        <v>0.14215858690854699</v>
      </c>
      <c r="M559" s="35">
        <f t="shared" si="72"/>
        <v>0.28470000000000001</v>
      </c>
      <c r="N559" s="35">
        <f t="shared" si="73"/>
        <v>0.14215858690854699</v>
      </c>
      <c r="O559" s="35">
        <f t="shared" si="74"/>
        <v>0.28470000000000001</v>
      </c>
      <c r="P559" s="35">
        <f t="shared" si="75"/>
        <v>0.14215858690854699</v>
      </c>
    </row>
    <row r="560" spans="7:16" x14ac:dyDescent="0.25">
      <c r="G560" s="16"/>
      <c r="H560" s="35">
        <v>5540</v>
      </c>
      <c r="I560" s="36">
        <f t="shared" si="69"/>
        <v>0.63242009132420096</v>
      </c>
      <c r="J560" s="35">
        <f t="shared" si="70"/>
        <v>5540</v>
      </c>
      <c r="K560" s="36">
        <f t="shared" si="71"/>
        <v>0.63242009132420096</v>
      </c>
      <c r="L560" s="35">
        <f t="shared" si="68"/>
        <v>0.1416418148479639</v>
      </c>
      <c r="M560" s="35">
        <f t="shared" si="72"/>
        <v>0.28470000000000001</v>
      </c>
      <c r="N560" s="35">
        <f t="shared" si="73"/>
        <v>0.1416418148479639</v>
      </c>
      <c r="O560" s="35">
        <f t="shared" si="74"/>
        <v>0.28470000000000001</v>
      </c>
      <c r="P560" s="35">
        <f t="shared" si="75"/>
        <v>0.1416418148479639</v>
      </c>
    </row>
    <row r="561" spans="7:16" x14ac:dyDescent="0.25">
      <c r="G561" s="16"/>
      <c r="H561" s="35">
        <v>5550</v>
      </c>
      <c r="I561" s="36">
        <f t="shared" si="69"/>
        <v>0.63356164383561642</v>
      </c>
      <c r="J561" s="35">
        <f t="shared" si="70"/>
        <v>5550</v>
      </c>
      <c r="K561" s="36">
        <f t="shared" si="71"/>
        <v>0.63356164383561642</v>
      </c>
      <c r="L561" s="35">
        <f t="shared" si="68"/>
        <v>0.14112566428151452</v>
      </c>
      <c r="M561" s="35">
        <f t="shared" si="72"/>
        <v>0.28470000000000001</v>
      </c>
      <c r="N561" s="35">
        <f t="shared" si="73"/>
        <v>0.14112566428151452</v>
      </c>
      <c r="O561" s="35">
        <f t="shared" si="74"/>
        <v>0.28470000000000001</v>
      </c>
      <c r="P561" s="35">
        <f t="shared" si="75"/>
        <v>0.14112566428151452</v>
      </c>
    </row>
    <row r="562" spans="7:16" x14ac:dyDescent="0.25">
      <c r="G562" s="16"/>
      <c r="H562" s="35">
        <v>5560</v>
      </c>
      <c r="I562" s="36">
        <f t="shared" si="69"/>
        <v>0.63470319634703198</v>
      </c>
      <c r="J562" s="35">
        <f t="shared" si="70"/>
        <v>5560</v>
      </c>
      <c r="K562" s="36">
        <f t="shared" si="71"/>
        <v>0.63470319634703198</v>
      </c>
      <c r="L562" s="35">
        <f t="shared" si="68"/>
        <v>0.14061013334396855</v>
      </c>
      <c r="M562" s="35">
        <f t="shared" si="72"/>
        <v>0.28470000000000001</v>
      </c>
      <c r="N562" s="35">
        <f t="shared" si="73"/>
        <v>0.14061013334396855</v>
      </c>
      <c r="O562" s="35">
        <f t="shared" si="74"/>
        <v>0.28470000000000001</v>
      </c>
      <c r="P562" s="35">
        <f t="shared" si="75"/>
        <v>0.14061013334396855</v>
      </c>
    </row>
    <row r="563" spans="7:16" x14ac:dyDescent="0.25">
      <c r="G563" s="16"/>
      <c r="H563" s="35">
        <v>5570</v>
      </c>
      <c r="I563" s="36">
        <f t="shared" si="69"/>
        <v>0.63584474885844744</v>
      </c>
      <c r="J563" s="35">
        <f t="shared" si="70"/>
        <v>5570</v>
      </c>
      <c r="K563" s="36">
        <f t="shared" si="71"/>
        <v>0.63584474885844744</v>
      </c>
      <c r="L563" s="35">
        <f t="shared" si="68"/>
        <v>0.14009522017903642</v>
      </c>
      <c r="M563" s="35">
        <f t="shared" si="72"/>
        <v>0.28470000000000001</v>
      </c>
      <c r="N563" s="35">
        <f t="shared" si="73"/>
        <v>0.14009522017903642</v>
      </c>
      <c r="O563" s="35">
        <f t="shared" si="74"/>
        <v>0.28470000000000001</v>
      </c>
      <c r="P563" s="35">
        <f t="shared" si="75"/>
        <v>0.14009522017903642</v>
      </c>
    </row>
    <row r="564" spans="7:16" x14ac:dyDescent="0.25">
      <c r="G564" s="16"/>
      <c r="H564" s="35">
        <v>5580</v>
      </c>
      <c r="I564" s="36">
        <f t="shared" si="69"/>
        <v>0.63698630136986301</v>
      </c>
      <c r="J564" s="35">
        <f t="shared" si="70"/>
        <v>5580</v>
      </c>
      <c r="K564" s="36">
        <f t="shared" si="71"/>
        <v>0.63698630136986301</v>
      </c>
      <c r="L564" s="35">
        <f t="shared" si="68"/>
        <v>0.13958092293931013</v>
      </c>
      <c r="M564" s="35">
        <f t="shared" si="72"/>
        <v>0.28470000000000001</v>
      </c>
      <c r="N564" s="35">
        <f t="shared" si="73"/>
        <v>0.13958092293931013</v>
      </c>
      <c r="O564" s="35">
        <f t="shared" si="74"/>
        <v>0.28470000000000001</v>
      </c>
      <c r="P564" s="35">
        <f t="shared" si="75"/>
        <v>0.13958092293931013</v>
      </c>
    </row>
    <row r="565" spans="7:16" x14ac:dyDescent="0.25">
      <c r="G565" s="16"/>
      <c r="H565" s="35">
        <v>5590</v>
      </c>
      <c r="I565" s="36">
        <f t="shared" si="69"/>
        <v>0.63812785388127857</v>
      </c>
      <c r="J565" s="35">
        <f t="shared" si="70"/>
        <v>5590</v>
      </c>
      <c r="K565" s="36">
        <f t="shared" si="71"/>
        <v>0.63812785388127857</v>
      </c>
      <c r="L565" s="35">
        <f t="shared" si="68"/>
        <v>0.13906723978620517</v>
      </c>
      <c r="M565" s="35">
        <f t="shared" si="72"/>
        <v>0.28470000000000001</v>
      </c>
      <c r="N565" s="35">
        <f t="shared" si="73"/>
        <v>0.13906723978620517</v>
      </c>
      <c r="O565" s="35">
        <f t="shared" si="74"/>
        <v>0.28470000000000001</v>
      </c>
      <c r="P565" s="35">
        <f t="shared" si="75"/>
        <v>0.13906723978620517</v>
      </c>
    </row>
    <row r="566" spans="7:16" x14ac:dyDescent="0.25">
      <c r="G566" s="16"/>
      <c r="H566" s="35">
        <v>5600</v>
      </c>
      <c r="I566" s="36">
        <f t="shared" si="69"/>
        <v>0.63926940639269403</v>
      </c>
      <c r="J566" s="35">
        <f t="shared" si="70"/>
        <v>5600</v>
      </c>
      <c r="K566" s="36">
        <f t="shared" si="71"/>
        <v>0.63926940639269403</v>
      </c>
      <c r="L566" s="35">
        <f t="shared" si="68"/>
        <v>0.13855416888990291</v>
      </c>
      <c r="M566" s="35">
        <f t="shared" si="72"/>
        <v>0.28470000000000001</v>
      </c>
      <c r="N566" s="35">
        <f t="shared" si="73"/>
        <v>0.13855416888990291</v>
      </c>
      <c r="O566" s="35">
        <f t="shared" si="74"/>
        <v>0.28470000000000001</v>
      </c>
      <c r="P566" s="35">
        <f t="shared" si="75"/>
        <v>0.13855416888990291</v>
      </c>
    </row>
    <row r="567" spans="7:16" x14ac:dyDescent="0.25">
      <c r="G567" s="16"/>
      <c r="H567" s="35">
        <v>5610</v>
      </c>
      <c r="I567" s="36">
        <f t="shared" si="69"/>
        <v>0.6404109589041096</v>
      </c>
      <c r="J567" s="35">
        <f t="shared" si="70"/>
        <v>5610</v>
      </c>
      <c r="K567" s="36">
        <f t="shared" si="71"/>
        <v>0.6404109589041096</v>
      </c>
      <c r="L567" s="35">
        <f t="shared" si="68"/>
        <v>0.13804170842929242</v>
      </c>
      <c r="M567" s="35">
        <f t="shared" si="72"/>
        <v>0.28470000000000001</v>
      </c>
      <c r="N567" s="35">
        <f t="shared" si="73"/>
        <v>0.13804170842929242</v>
      </c>
      <c r="O567" s="35">
        <f t="shared" si="74"/>
        <v>0.28470000000000001</v>
      </c>
      <c r="P567" s="35">
        <f t="shared" si="75"/>
        <v>0.13804170842929242</v>
      </c>
    </row>
    <row r="568" spans="7:16" x14ac:dyDescent="0.25">
      <c r="G568" s="16"/>
      <c r="H568" s="35">
        <v>5620</v>
      </c>
      <c r="I568" s="36">
        <f t="shared" si="69"/>
        <v>0.64155251141552516</v>
      </c>
      <c r="J568" s="35">
        <f t="shared" si="70"/>
        <v>5620</v>
      </c>
      <c r="K568" s="36">
        <f t="shared" si="71"/>
        <v>0.64155251141552516</v>
      </c>
      <c r="L568" s="35">
        <f t="shared" si="68"/>
        <v>0.13752985659191475</v>
      </c>
      <c r="M568" s="35">
        <f t="shared" si="72"/>
        <v>0.28470000000000001</v>
      </c>
      <c r="N568" s="35">
        <f t="shared" si="73"/>
        <v>0.13752985659191475</v>
      </c>
      <c r="O568" s="35">
        <f t="shared" si="74"/>
        <v>0.28470000000000001</v>
      </c>
      <c r="P568" s="35">
        <f t="shared" si="75"/>
        <v>0.13752985659191475</v>
      </c>
    </row>
    <row r="569" spans="7:16" x14ac:dyDescent="0.25">
      <c r="G569" s="16"/>
      <c r="H569" s="35">
        <v>5630</v>
      </c>
      <c r="I569" s="36">
        <f t="shared" si="69"/>
        <v>0.64269406392694062</v>
      </c>
      <c r="J569" s="35">
        <f t="shared" si="70"/>
        <v>5630</v>
      </c>
      <c r="K569" s="36">
        <f t="shared" si="71"/>
        <v>0.64269406392694062</v>
      </c>
      <c r="L569" s="35">
        <f t="shared" si="68"/>
        <v>0.1370186115739056</v>
      </c>
      <c r="M569" s="35">
        <f t="shared" si="72"/>
        <v>0.28470000000000001</v>
      </c>
      <c r="N569" s="35">
        <f t="shared" si="73"/>
        <v>0.1370186115739056</v>
      </c>
      <c r="O569" s="35">
        <f t="shared" si="74"/>
        <v>0.28470000000000001</v>
      </c>
      <c r="P569" s="35">
        <f t="shared" si="75"/>
        <v>0.1370186115739056</v>
      </c>
    </row>
    <row r="570" spans="7:16" x14ac:dyDescent="0.25">
      <c r="G570" s="16"/>
      <c r="H570" s="35">
        <v>5640</v>
      </c>
      <c r="I570" s="36">
        <f t="shared" si="69"/>
        <v>0.64383561643835618</v>
      </c>
      <c r="J570" s="35">
        <f t="shared" si="70"/>
        <v>5640</v>
      </c>
      <c r="K570" s="36">
        <f t="shared" si="71"/>
        <v>0.64383561643835618</v>
      </c>
      <c r="L570" s="35">
        <f t="shared" si="68"/>
        <v>0.13650797157993966</v>
      </c>
      <c r="M570" s="35">
        <f t="shared" si="72"/>
        <v>0.28470000000000001</v>
      </c>
      <c r="N570" s="35">
        <f t="shared" si="73"/>
        <v>0.13650797157993966</v>
      </c>
      <c r="O570" s="35">
        <f t="shared" si="74"/>
        <v>0.28470000000000001</v>
      </c>
      <c r="P570" s="35">
        <f t="shared" si="75"/>
        <v>0.13650797157993966</v>
      </c>
    </row>
    <row r="571" spans="7:16" x14ac:dyDescent="0.25">
      <c r="G571" s="16"/>
      <c r="H571" s="35">
        <v>5650</v>
      </c>
      <c r="I571" s="36">
        <f t="shared" si="69"/>
        <v>0.64497716894977164</v>
      </c>
      <c r="J571" s="35">
        <f t="shared" si="70"/>
        <v>5650</v>
      </c>
      <c r="K571" s="36">
        <f t="shared" si="71"/>
        <v>0.64497716894977164</v>
      </c>
      <c r="L571" s="35">
        <f t="shared" si="68"/>
        <v>0.13599793482317524</v>
      </c>
      <c r="M571" s="35">
        <f t="shared" si="72"/>
        <v>0.28470000000000001</v>
      </c>
      <c r="N571" s="35">
        <f t="shared" si="73"/>
        <v>0.13599793482317524</v>
      </c>
      <c r="O571" s="35">
        <f t="shared" si="74"/>
        <v>0.28470000000000001</v>
      </c>
      <c r="P571" s="35">
        <f t="shared" si="75"/>
        <v>0.13599793482317524</v>
      </c>
    </row>
    <row r="572" spans="7:16" x14ac:dyDescent="0.25">
      <c r="G572" s="16"/>
      <c r="H572" s="35">
        <v>5660</v>
      </c>
      <c r="I572" s="36">
        <f t="shared" si="69"/>
        <v>0.64611872146118721</v>
      </c>
      <c r="J572" s="35">
        <f t="shared" si="70"/>
        <v>5660</v>
      </c>
      <c r="K572" s="36">
        <f t="shared" si="71"/>
        <v>0.64611872146118721</v>
      </c>
      <c r="L572" s="35">
        <f t="shared" si="68"/>
        <v>0.13548849952519904</v>
      </c>
      <c r="M572" s="35">
        <f t="shared" si="72"/>
        <v>0.28470000000000001</v>
      </c>
      <c r="N572" s="35">
        <f t="shared" si="73"/>
        <v>0.13548849952519904</v>
      </c>
      <c r="O572" s="35">
        <f t="shared" si="74"/>
        <v>0.28470000000000001</v>
      </c>
      <c r="P572" s="35">
        <f t="shared" si="75"/>
        <v>0.13548849952519904</v>
      </c>
    </row>
    <row r="573" spans="7:16" x14ac:dyDescent="0.25">
      <c r="G573" s="16"/>
      <c r="H573" s="35">
        <v>5670</v>
      </c>
      <c r="I573" s="36">
        <f t="shared" si="69"/>
        <v>0.64726027397260277</v>
      </c>
      <c r="J573" s="35">
        <f t="shared" si="70"/>
        <v>5670</v>
      </c>
      <c r="K573" s="36">
        <f t="shared" si="71"/>
        <v>0.64726027397260277</v>
      </c>
      <c r="L573" s="35">
        <f t="shared" si="68"/>
        <v>0.13497966391597194</v>
      </c>
      <c r="M573" s="35">
        <f t="shared" si="72"/>
        <v>0.28470000000000001</v>
      </c>
      <c r="N573" s="35">
        <f t="shared" si="73"/>
        <v>0.13497966391597194</v>
      </c>
      <c r="O573" s="35">
        <f t="shared" si="74"/>
        <v>0.28470000000000001</v>
      </c>
      <c r="P573" s="35">
        <f t="shared" si="75"/>
        <v>0.13497966391597194</v>
      </c>
    </row>
    <row r="574" spans="7:16" x14ac:dyDescent="0.25">
      <c r="G574" s="16"/>
      <c r="H574" s="35">
        <v>5680</v>
      </c>
      <c r="I574" s="36">
        <f t="shared" si="69"/>
        <v>0.64840182648401823</v>
      </c>
      <c r="J574" s="35">
        <f t="shared" si="70"/>
        <v>5680</v>
      </c>
      <c r="K574" s="36">
        <f t="shared" si="71"/>
        <v>0.64840182648401823</v>
      </c>
      <c r="L574" s="35">
        <f t="shared" si="68"/>
        <v>0.13447142623377439</v>
      </c>
      <c r="M574" s="35">
        <f t="shared" si="72"/>
        <v>0</v>
      </c>
      <c r="N574" s="35">
        <f t="shared" si="73"/>
        <v>0.13447142623377439</v>
      </c>
      <c r="O574" s="35">
        <f t="shared" si="74"/>
        <v>0</v>
      </c>
      <c r="P574" s="35">
        <f t="shared" si="75"/>
        <v>0.13447142623377439</v>
      </c>
    </row>
    <row r="575" spans="7:16" x14ac:dyDescent="0.25">
      <c r="G575" s="16"/>
      <c r="H575" s="35">
        <v>5690</v>
      </c>
      <c r="I575" s="36">
        <f t="shared" si="69"/>
        <v>0.6495433789954338</v>
      </c>
      <c r="J575" s="35">
        <f t="shared" si="70"/>
        <v>5690</v>
      </c>
      <c r="K575" s="36">
        <f t="shared" si="71"/>
        <v>0.6495433789954338</v>
      </c>
      <c r="L575" s="35">
        <f t="shared" si="68"/>
        <v>0.13396378472515302</v>
      </c>
      <c r="M575" s="35">
        <f t="shared" si="72"/>
        <v>0</v>
      </c>
      <c r="N575" s="35">
        <f t="shared" si="73"/>
        <v>0.13396378472515302</v>
      </c>
      <c r="O575" s="35">
        <f t="shared" si="74"/>
        <v>0</v>
      </c>
      <c r="P575" s="35">
        <f t="shared" si="75"/>
        <v>0.13396378472515302</v>
      </c>
    </row>
    <row r="576" spans="7:16" x14ac:dyDescent="0.25">
      <c r="G576" s="16"/>
      <c r="H576" s="35">
        <v>5700</v>
      </c>
      <c r="I576" s="36">
        <f t="shared" si="69"/>
        <v>0.65068493150684936</v>
      </c>
      <c r="J576" s="35">
        <f t="shared" si="70"/>
        <v>5700</v>
      </c>
      <c r="K576" s="36">
        <f t="shared" si="71"/>
        <v>0.65068493150684936</v>
      </c>
      <c r="L576" s="35">
        <f t="shared" si="68"/>
        <v>0.13345673764486754</v>
      </c>
      <c r="M576" s="35">
        <f t="shared" si="72"/>
        <v>0</v>
      </c>
      <c r="N576" s="35">
        <f t="shared" si="73"/>
        <v>0.13345673764486754</v>
      </c>
      <c r="O576" s="35">
        <f t="shared" si="74"/>
        <v>0</v>
      </c>
      <c r="P576" s="35">
        <f t="shared" si="75"/>
        <v>0.13345673764486754</v>
      </c>
    </row>
    <row r="577" spans="7:16" x14ac:dyDescent="0.25">
      <c r="G577" s="16"/>
      <c r="H577" s="35">
        <v>5710</v>
      </c>
      <c r="I577" s="36">
        <f t="shared" si="69"/>
        <v>0.65182648401826482</v>
      </c>
      <c r="J577" s="35">
        <f t="shared" si="70"/>
        <v>5710</v>
      </c>
      <c r="K577" s="36">
        <f t="shared" si="71"/>
        <v>0.65182648401826482</v>
      </c>
      <c r="L577" s="35">
        <f t="shared" si="68"/>
        <v>0.13295028325583758</v>
      </c>
      <c r="M577" s="35">
        <f t="shared" si="72"/>
        <v>0</v>
      </c>
      <c r="N577" s="35">
        <f t="shared" si="73"/>
        <v>0.13295028325583758</v>
      </c>
      <c r="O577" s="35">
        <f t="shared" si="74"/>
        <v>0</v>
      </c>
      <c r="P577" s="35">
        <f t="shared" si="75"/>
        <v>0.13295028325583758</v>
      </c>
    </row>
    <row r="578" spans="7:16" x14ac:dyDescent="0.25">
      <c r="G578" s="16"/>
      <c r="H578" s="35">
        <v>5720</v>
      </c>
      <c r="I578" s="36">
        <f t="shared" si="69"/>
        <v>0.65296803652968038</v>
      </c>
      <c r="J578" s="35">
        <f t="shared" si="70"/>
        <v>5720</v>
      </c>
      <c r="K578" s="36">
        <f t="shared" si="71"/>
        <v>0.65296803652968038</v>
      </c>
      <c r="L578" s="35">
        <f t="shared" si="68"/>
        <v>0.13244441982909061</v>
      </c>
      <c r="M578" s="35">
        <f t="shared" si="72"/>
        <v>0</v>
      </c>
      <c r="N578" s="35">
        <f t="shared" si="73"/>
        <v>0.13244441982909061</v>
      </c>
      <c r="O578" s="35">
        <f t="shared" si="74"/>
        <v>0</v>
      </c>
      <c r="P578" s="35">
        <f t="shared" si="75"/>
        <v>0.13244441982909061</v>
      </c>
    </row>
    <row r="579" spans="7:16" x14ac:dyDescent="0.25">
      <c r="G579" s="16"/>
      <c r="H579" s="35">
        <v>5730</v>
      </c>
      <c r="I579" s="36">
        <f t="shared" si="69"/>
        <v>0.65410958904109584</v>
      </c>
      <c r="J579" s="35">
        <f t="shared" si="70"/>
        <v>5730</v>
      </c>
      <c r="K579" s="36">
        <f t="shared" si="71"/>
        <v>0.65410958904109584</v>
      </c>
      <c r="L579" s="35">
        <f t="shared" si="68"/>
        <v>0.1319391456437099</v>
      </c>
      <c r="M579" s="35">
        <f t="shared" si="72"/>
        <v>0</v>
      </c>
      <c r="N579" s="35">
        <f t="shared" si="73"/>
        <v>0.1319391456437099</v>
      </c>
      <c r="O579" s="35">
        <f t="shared" si="74"/>
        <v>0</v>
      </c>
      <c r="P579" s="35">
        <f t="shared" si="75"/>
        <v>0.1319391456437099</v>
      </c>
    </row>
    <row r="580" spans="7:16" x14ac:dyDescent="0.25">
      <c r="G580" s="16"/>
      <c r="H580" s="35">
        <v>5740</v>
      </c>
      <c r="I580" s="36">
        <f t="shared" si="69"/>
        <v>0.65525114155251141</v>
      </c>
      <c r="J580" s="35">
        <f t="shared" si="70"/>
        <v>5740</v>
      </c>
      <c r="K580" s="36">
        <f t="shared" si="71"/>
        <v>0.65525114155251141</v>
      </c>
      <c r="L580" s="35">
        <f t="shared" si="68"/>
        <v>0.13143445898678285</v>
      </c>
      <c r="M580" s="35">
        <f t="shared" si="72"/>
        <v>0</v>
      </c>
      <c r="N580" s="35">
        <f t="shared" si="73"/>
        <v>0.13143445898678285</v>
      </c>
      <c r="O580" s="35">
        <f t="shared" si="74"/>
        <v>0</v>
      </c>
      <c r="P580" s="35">
        <f t="shared" si="75"/>
        <v>0.13143445898678285</v>
      </c>
    </row>
    <row r="581" spans="7:16" x14ac:dyDescent="0.25">
      <c r="G581" s="16"/>
      <c r="H581" s="35">
        <v>5750</v>
      </c>
      <c r="I581" s="36">
        <f t="shared" si="69"/>
        <v>0.65639269406392697</v>
      </c>
      <c r="J581" s="35">
        <f t="shared" si="70"/>
        <v>5750</v>
      </c>
      <c r="K581" s="36">
        <f t="shared" si="71"/>
        <v>0.65639269406392697</v>
      </c>
      <c r="L581" s="35">
        <f t="shared" ref="L581:L644" si="76">1-$E$13*K581^$E$14</f>
        <v>0.1309303581533503</v>
      </c>
      <c r="M581" s="35">
        <f t="shared" si="72"/>
        <v>0</v>
      </c>
      <c r="N581" s="35">
        <f t="shared" si="73"/>
        <v>0.1309303581533503</v>
      </c>
      <c r="O581" s="35">
        <f t="shared" si="74"/>
        <v>0</v>
      </c>
      <c r="P581" s="35">
        <f t="shared" si="75"/>
        <v>0.1309303581533503</v>
      </c>
    </row>
    <row r="582" spans="7:16" x14ac:dyDescent="0.25">
      <c r="G582" s="16"/>
      <c r="H582" s="35">
        <v>5760</v>
      </c>
      <c r="I582" s="36">
        <f t="shared" ref="I582:I645" si="77">H582/$B$15</f>
        <v>0.65753424657534243</v>
      </c>
      <c r="J582" s="35">
        <f t="shared" ref="J582:J645" si="78">IF(H582&lt;$B$15,H582,$B$15)</f>
        <v>5760</v>
      </c>
      <c r="K582" s="36">
        <f t="shared" ref="K582:K645" si="79">J582/$B$15</f>
        <v>0.65753424657534243</v>
      </c>
      <c r="L582" s="35">
        <f t="shared" si="76"/>
        <v>0.13042684144635519</v>
      </c>
      <c r="M582" s="35">
        <f t="shared" ref="M582:M645" si="80">IF(J582&lt;=$B$92,$B$68,0)</f>
        <v>0</v>
      </c>
      <c r="N582" s="35">
        <f t="shared" ref="N582:N645" si="81">IF(L582&gt;$B$68,$B$68,L582)</f>
        <v>0.13042684144635519</v>
      </c>
      <c r="O582" s="35">
        <f t="shared" si="74"/>
        <v>0</v>
      </c>
      <c r="P582" s="35">
        <f t="shared" si="75"/>
        <v>0.13042684144635519</v>
      </c>
    </row>
    <row r="583" spans="7:16" x14ac:dyDescent="0.25">
      <c r="G583" s="16"/>
      <c r="H583" s="35">
        <v>5770</v>
      </c>
      <c r="I583" s="36">
        <f t="shared" si="77"/>
        <v>0.658675799086758</v>
      </c>
      <c r="J583" s="35">
        <f t="shared" si="78"/>
        <v>5770</v>
      </c>
      <c r="K583" s="36">
        <f t="shared" si="79"/>
        <v>0.658675799086758</v>
      </c>
      <c r="L583" s="35">
        <f t="shared" si="76"/>
        <v>0.12992390717659308</v>
      </c>
      <c r="M583" s="35">
        <f t="shared" si="80"/>
        <v>0</v>
      </c>
      <c r="N583" s="35">
        <f t="shared" si="81"/>
        <v>0.12992390717659308</v>
      </c>
      <c r="O583" s="35">
        <f t="shared" ref="O583:O646" si="82">IF(J583&lt;=$C$137,$D$121,M583)</f>
        <v>0</v>
      </c>
      <c r="P583" s="35">
        <f t="shared" ref="P583:P646" si="83">IF(L583&gt;$D$121,$D$121,L583)</f>
        <v>0.12992390717659308</v>
      </c>
    </row>
    <row r="584" spans="7:16" x14ac:dyDescent="0.25">
      <c r="G584" s="16"/>
      <c r="H584" s="35">
        <v>5780</v>
      </c>
      <c r="I584" s="36">
        <f t="shared" si="77"/>
        <v>0.65981735159817356</v>
      </c>
      <c r="J584" s="35">
        <f t="shared" si="78"/>
        <v>5780</v>
      </c>
      <c r="K584" s="36">
        <f t="shared" si="79"/>
        <v>0.65981735159817356</v>
      </c>
      <c r="L584" s="35">
        <f t="shared" si="76"/>
        <v>0.12942155366266161</v>
      </c>
      <c r="M584" s="35">
        <f t="shared" si="80"/>
        <v>0</v>
      </c>
      <c r="N584" s="35">
        <f t="shared" si="81"/>
        <v>0.12942155366266161</v>
      </c>
      <c r="O584" s="35">
        <f t="shared" si="82"/>
        <v>0</v>
      </c>
      <c r="P584" s="35">
        <f t="shared" si="83"/>
        <v>0.12942155366266161</v>
      </c>
    </row>
    <row r="585" spans="7:16" x14ac:dyDescent="0.25">
      <c r="G585" s="16"/>
      <c r="H585" s="35">
        <v>5790</v>
      </c>
      <c r="I585" s="36">
        <f t="shared" si="77"/>
        <v>0.66095890410958902</v>
      </c>
      <c r="J585" s="35">
        <f t="shared" si="78"/>
        <v>5790</v>
      </c>
      <c r="K585" s="36">
        <f t="shared" si="79"/>
        <v>0.66095890410958902</v>
      </c>
      <c r="L585" s="35">
        <f t="shared" si="76"/>
        <v>0.12891977923091147</v>
      </c>
      <c r="M585" s="35">
        <f t="shared" si="80"/>
        <v>0</v>
      </c>
      <c r="N585" s="35">
        <f t="shared" si="81"/>
        <v>0.12891977923091147</v>
      </c>
      <c r="O585" s="35">
        <f t="shared" si="82"/>
        <v>0</v>
      </c>
      <c r="P585" s="35">
        <f t="shared" si="83"/>
        <v>0.12891977923091147</v>
      </c>
    </row>
    <row r="586" spans="7:16" x14ac:dyDescent="0.25">
      <c r="G586" s="16"/>
      <c r="H586" s="35">
        <v>5800</v>
      </c>
      <c r="I586" s="36">
        <f t="shared" si="77"/>
        <v>0.66210045662100458</v>
      </c>
      <c r="J586" s="35">
        <f t="shared" si="78"/>
        <v>5800</v>
      </c>
      <c r="K586" s="36">
        <f t="shared" si="79"/>
        <v>0.66210045662100458</v>
      </c>
      <c r="L586" s="35">
        <f t="shared" si="76"/>
        <v>0.12841858221539681</v>
      </c>
      <c r="M586" s="35">
        <f t="shared" si="80"/>
        <v>0</v>
      </c>
      <c r="N586" s="35">
        <f t="shared" si="81"/>
        <v>0.12841858221539681</v>
      </c>
      <c r="O586" s="35">
        <f t="shared" si="82"/>
        <v>0</v>
      </c>
      <c r="P586" s="35">
        <f t="shared" si="83"/>
        <v>0.12841858221539681</v>
      </c>
    </row>
    <row r="587" spans="7:16" x14ac:dyDescent="0.25">
      <c r="G587" s="16"/>
      <c r="H587" s="35">
        <v>5810</v>
      </c>
      <c r="I587" s="36">
        <f t="shared" si="77"/>
        <v>0.66324200913242004</v>
      </c>
      <c r="J587" s="35">
        <f t="shared" si="78"/>
        <v>5810</v>
      </c>
      <c r="K587" s="36">
        <f t="shared" si="79"/>
        <v>0.66324200913242004</v>
      </c>
      <c r="L587" s="35">
        <f t="shared" si="76"/>
        <v>0.12791796095782748</v>
      </c>
      <c r="M587" s="35">
        <f t="shared" si="80"/>
        <v>0</v>
      </c>
      <c r="N587" s="35">
        <f t="shared" si="81"/>
        <v>0.12791796095782748</v>
      </c>
      <c r="O587" s="35">
        <f t="shared" si="82"/>
        <v>0</v>
      </c>
      <c r="P587" s="35">
        <f t="shared" si="83"/>
        <v>0.12791796095782748</v>
      </c>
    </row>
    <row r="588" spans="7:16" x14ac:dyDescent="0.25">
      <c r="G588" s="16"/>
      <c r="H588" s="35">
        <v>5820</v>
      </c>
      <c r="I588" s="36">
        <f t="shared" si="77"/>
        <v>0.66438356164383561</v>
      </c>
      <c r="J588" s="35">
        <f t="shared" si="78"/>
        <v>5820</v>
      </c>
      <c r="K588" s="36">
        <f t="shared" si="79"/>
        <v>0.66438356164383561</v>
      </c>
      <c r="L588" s="35">
        <f t="shared" si="76"/>
        <v>0.12741791380751966</v>
      </c>
      <c r="M588" s="35">
        <f t="shared" si="80"/>
        <v>0</v>
      </c>
      <c r="N588" s="35">
        <f t="shared" si="81"/>
        <v>0.12741791380751966</v>
      </c>
      <c r="O588" s="35">
        <f t="shared" si="82"/>
        <v>0</v>
      </c>
      <c r="P588" s="35">
        <f t="shared" si="83"/>
        <v>0.12741791380751966</v>
      </c>
    </row>
    <row r="589" spans="7:16" x14ac:dyDescent="0.25">
      <c r="G589" s="16"/>
      <c r="H589" s="35">
        <v>5830</v>
      </c>
      <c r="I589" s="36">
        <f t="shared" si="77"/>
        <v>0.66552511415525117</v>
      </c>
      <c r="J589" s="35">
        <f t="shared" si="78"/>
        <v>5830</v>
      </c>
      <c r="K589" s="36">
        <f t="shared" si="79"/>
        <v>0.66552511415525117</v>
      </c>
      <c r="L589" s="35">
        <f t="shared" si="76"/>
        <v>0.12691843912134859</v>
      </c>
      <c r="M589" s="35">
        <f t="shared" si="80"/>
        <v>0</v>
      </c>
      <c r="N589" s="35">
        <f t="shared" si="81"/>
        <v>0.12691843912134859</v>
      </c>
      <c r="O589" s="35">
        <f t="shared" si="82"/>
        <v>0</v>
      </c>
      <c r="P589" s="35">
        <f t="shared" si="83"/>
        <v>0.12691843912134859</v>
      </c>
    </row>
    <row r="590" spans="7:16" x14ac:dyDescent="0.25">
      <c r="G590" s="16"/>
      <c r="H590" s="35">
        <v>5840</v>
      </c>
      <c r="I590" s="36">
        <f t="shared" si="77"/>
        <v>0.66666666666666663</v>
      </c>
      <c r="J590" s="35">
        <f t="shared" si="78"/>
        <v>5840</v>
      </c>
      <c r="K590" s="36">
        <f t="shared" si="79"/>
        <v>0.66666666666666663</v>
      </c>
      <c r="L590" s="35">
        <f t="shared" si="76"/>
        <v>0.12641953526370109</v>
      </c>
      <c r="M590" s="35">
        <f t="shared" si="80"/>
        <v>0</v>
      </c>
      <c r="N590" s="35">
        <f t="shared" si="81"/>
        <v>0.12641953526370109</v>
      </c>
      <c r="O590" s="35">
        <f t="shared" si="82"/>
        <v>0</v>
      </c>
      <c r="P590" s="35">
        <f t="shared" si="83"/>
        <v>0.12641953526370109</v>
      </c>
    </row>
    <row r="591" spans="7:16" x14ac:dyDescent="0.25">
      <c r="G591" s="16"/>
      <c r="H591" s="35">
        <v>5850</v>
      </c>
      <c r="I591" s="36">
        <f t="shared" si="77"/>
        <v>0.6678082191780822</v>
      </c>
      <c r="J591" s="35">
        <f t="shared" si="78"/>
        <v>5850</v>
      </c>
      <c r="K591" s="36">
        <f t="shared" si="79"/>
        <v>0.6678082191780822</v>
      </c>
      <c r="L591" s="35">
        <f t="shared" si="76"/>
        <v>0.12592120060642831</v>
      </c>
      <c r="M591" s="35">
        <f t="shared" si="80"/>
        <v>0</v>
      </c>
      <c r="N591" s="35">
        <f t="shared" si="81"/>
        <v>0.12592120060642831</v>
      </c>
      <c r="O591" s="35">
        <f t="shared" si="82"/>
        <v>0</v>
      </c>
      <c r="P591" s="35">
        <f t="shared" si="83"/>
        <v>0.12592120060642831</v>
      </c>
    </row>
    <row r="592" spans="7:16" x14ac:dyDescent="0.25">
      <c r="G592" s="16"/>
      <c r="H592" s="35">
        <v>5860</v>
      </c>
      <c r="I592" s="36">
        <f t="shared" si="77"/>
        <v>0.66894977168949776</v>
      </c>
      <c r="J592" s="35">
        <f t="shared" si="78"/>
        <v>5860</v>
      </c>
      <c r="K592" s="36">
        <f t="shared" si="79"/>
        <v>0.66894977168949776</v>
      </c>
      <c r="L592" s="35">
        <f t="shared" si="76"/>
        <v>0.12542343352879881</v>
      </c>
      <c r="M592" s="35">
        <f t="shared" si="80"/>
        <v>0</v>
      </c>
      <c r="N592" s="35">
        <f t="shared" si="81"/>
        <v>0.12542343352879881</v>
      </c>
      <c r="O592" s="35">
        <f t="shared" si="82"/>
        <v>0</v>
      </c>
      <c r="P592" s="35">
        <f t="shared" si="83"/>
        <v>0.12542343352879881</v>
      </c>
    </row>
    <row r="593" spans="7:16" x14ac:dyDescent="0.25">
      <c r="G593" s="16"/>
      <c r="H593" s="35">
        <v>5870</v>
      </c>
      <c r="I593" s="36">
        <f t="shared" si="77"/>
        <v>0.67009132420091322</v>
      </c>
      <c r="J593" s="35">
        <f t="shared" si="78"/>
        <v>5870</v>
      </c>
      <c r="K593" s="36">
        <f t="shared" si="79"/>
        <v>0.67009132420091322</v>
      </c>
      <c r="L593" s="35">
        <f t="shared" si="76"/>
        <v>0.12492623241745238</v>
      </c>
      <c r="M593" s="35">
        <f t="shared" si="80"/>
        <v>0</v>
      </c>
      <c r="N593" s="35">
        <f t="shared" si="81"/>
        <v>0.12492623241745238</v>
      </c>
      <c r="O593" s="35">
        <f t="shared" si="82"/>
        <v>0</v>
      </c>
      <c r="P593" s="35">
        <f t="shared" si="83"/>
        <v>0.12492623241745238</v>
      </c>
    </row>
    <row r="594" spans="7:16" x14ac:dyDescent="0.25">
      <c r="G594" s="16"/>
      <c r="H594" s="35">
        <v>5880</v>
      </c>
      <c r="I594" s="36">
        <f t="shared" si="77"/>
        <v>0.67123287671232879</v>
      </c>
      <c r="J594" s="35">
        <f t="shared" si="78"/>
        <v>5880</v>
      </c>
      <c r="K594" s="36">
        <f t="shared" si="79"/>
        <v>0.67123287671232879</v>
      </c>
      <c r="L594" s="35">
        <f t="shared" si="76"/>
        <v>0.1244295956663537</v>
      </c>
      <c r="M594" s="35">
        <f t="shared" si="80"/>
        <v>0</v>
      </c>
      <c r="N594" s="35">
        <f t="shared" si="81"/>
        <v>0.1244295956663537</v>
      </c>
      <c r="O594" s="35">
        <f t="shared" si="82"/>
        <v>0</v>
      </c>
      <c r="P594" s="35">
        <f t="shared" si="83"/>
        <v>0.1244295956663537</v>
      </c>
    </row>
    <row r="595" spans="7:16" x14ac:dyDescent="0.25">
      <c r="G595" s="16"/>
      <c r="H595" s="35">
        <v>5890</v>
      </c>
      <c r="I595" s="36">
        <f t="shared" si="77"/>
        <v>0.67237442922374424</v>
      </c>
      <c r="J595" s="35">
        <f t="shared" si="78"/>
        <v>5890</v>
      </c>
      <c r="K595" s="36">
        <f t="shared" si="79"/>
        <v>0.67237442922374424</v>
      </c>
      <c r="L595" s="35">
        <f t="shared" si="76"/>
        <v>0.12393352167674743</v>
      </c>
      <c r="M595" s="35">
        <f t="shared" si="80"/>
        <v>0</v>
      </c>
      <c r="N595" s="35">
        <f t="shared" si="81"/>
        <v>0.12393352167674743</v>
      </c>
      <c r="O595" s="35">
        <f t="shared" si="82"/>
        <v>0</v>
      </c>
      <c r="P595" s="35">
        <f t="shared" si="83"/>
        <v>0.12393352167674743</v>
      </c>
    </row>
    <row r="596" spans="7:16" x14ac:dyDescent="0.25">
      <c r="G596" s="16"/>
      <c r="H596" s="35">
        <v>5900</v>
      </c>
      <c r="I596" s="36">
        <f t="shared" si="77"/>
        <v>0.67351598173515981</v>
      </c>
      <c r="J596" s="35">
        <f t="shared" si="78"/>
        <v>5900</v>
      </c>
      <c r="K596" s="36">
        <f t="shared" si="79"/>
        <v>0.67351598173515981</v>
      </c>
      <c r="L596" s="35">
        <f t="shared" si="76"/>
        <v>0.12343800885711198</v>
      </c>
      <c r="M596" s="35">
        <f t="shared" si="80"/>
        <v>0</v>
      </c>
      <c r="N596" s="35">
        <f t="shared" si="81"/>
        <v>0.12343800885711198</v>
      </c>
      <c r="O596" s="35">
        <f t="shared" si="82"/>
        <v>0</v>
      </c>
      <c r="P596" s="35">
        <f t="shared" si="83"/>
        <v>0.12343800885711198</v>
      </c>
    </row>
    <row r="597" spans="7:16" x14ac:dyDescent="0.25">
      <c r="G597" s="16"/>
      <c r="H597" s="35">
        <v>5910</v>
      </c>
      <c r="I597" s="36">
        <f t="shared" si="77"/>
        <v>0.67465753424657537</v>
      </c>
      <c r="J597" s="35">
        <f t="shared" si="78"/>
        <v>5910</v>
      </c>
      <c r="K597" s="36">
        <f t="shared" si="79"/>
        <v>0.67465753424657537</v>
      </c>
      <c r="L597" s="35">
        <f t="shared" si="76"/>
        <v>0.12294305562311525</v>
      </c>
      <c r="M597" s="35">
        <f t="shared" si="80"/>
        <v>0</v>
      </c>
      <c r="N597" s="35">
        <f t="shared" si="81"/>
        <v>0.12294305562311525</v>
      </c>
      <c r="O597" s="35">
        <f t="shared" si="82"/>
        <v>0</v>
      </c>
      <c r="P597" s="35">
        <f t="shared" si="83"/>
        <v>0.12294305562311525</v>
      </c>
    </row>
    <row r="598" spans="7:16" x14ac:dyDescent="0.25">
      <c r="G598" s="16"/>
      <c r="H598" s="35">
        <v>5920</v>
      </c>
      <c r="I598" s="36">
        <f t="shared" si="77"/>
        <v>0.67579908675799083</v>
      </c>
      <c r="J598" s="35">
        <f t="shared" si="78"/>
        <v>5920</v>
      </c>
      <c r="K598" s="36">
        <f t="shared" si="79"/>
        <v>0.67579908675799083</v>
      </c>
      <c r="L598" s="35">
        <f t="shared" si="76"/>
        <v>0.12244866039756985</v>
      </c>
      <c r="M598" s="35">
        <f t="shared" si="80"/>
        <v>0</v>
      </c>
      <c r="N598" s="35">
        <f t="shared" si="81"/>
        <v>0.12244866039756985</v>
      </c>
      <c r="O598" s="35">
        <f t="shared" si="82"/>
        <v>0</v>
      </c>
      <c r="P598" s="35">
        <f t="shared" si="83"/>
        <v>0.12244866039756985</v>
      </c>
    </row>
    <row r="599" spans="7:16" x14ac:dyDescent="0.25">
      <c r="G599" s="16"/>
      <c r="H599" s="35">
        <v>5930</v>
      </c>
      <c r="I599" s="36">
        <f t="shared" si="77"/>
        <v>0.6769406392694064</v>
      </c>
      <c r="J599" s="35">
        <f t="shared" si="78"/>
        <v>5930</v>
      </c>
      <c r="K599" s="36">
        <f t="shared" si="79"/>
        <v>0.6769406392694064</v>
      </c>
      <c r="L599" s="35">
        <f t="shared" si="76"/>
        <v>0.12195482161038873</v>
      </c>
      <c r="M599" s="35">
        <f t="shared" si="80"/>
        <v>0</v>
      </c>
      <c r="N599" s="35">
        <f t="shared" si="81"/>
        <v>0.12195482161038873</v>
      </c>
      <c r="O599" s="35">
        <f t="shared" si="82"/>
        <v>0</v>
      </c>
      <c r="P599" s="35">
        <f t="shared" si="83"/>
        <v>0.12195482161038873</v>
      </c>
    </row>
    <row r="600" spans="7:16" x14ac:dyDescent="0.25">
      <c r="G600" s="16"/>
      <c r="H600" s="35">
        <v>5940</v>
      </c>
      <c r="I600" s="36">
        <f t="shared" si="77"/>
        <v>0.67808219178082196</v>
      </c>
      <c r="J600" s="35">
        <f t="shared" si="78"/>
        <v>5940</v>
      </c>
      <c r="K600" s="36">
        <f t="shared" si="79"/>
        <v>0.67808219178082196</v>
      </c>
      <c r="L600" s="35">
        <f t="shared" si="76"/>
        <v>0.12146153769854129</v>
      </c>
      <c r="M600" s="35">
        <f t="shared" si="80"/>
        <v>0</v>
      </c>
      <c r="N600" s="35">
        <f t="shared" si="81"/>
        <v>0.12146153769854129</v>
      </c>
      <c r="O600" s="35">
        <f t="shared" si="82"/>
        <v>0</v>
      </c>
      <c r="P600" s="35">
        <f t="shared" si="83"/>
        <v>0.12146153769854129</v>
      </c>
    </row>
    <row r="601" spans="7:16" x14ac:dyDescent="0.25">
      <c r="G601" s="16"/>
      <c r="H601" s="35">
        <v>5950</v>
      </c>
      <c r="I601" s="36">
        <f t="shared" si="77"/>
        <v>0.67922374429223742</v>
      </c>
      <c r="J601" s="35">
        <f t="shared" si="78"/>
        <v>5950</v>
      </c>
      <c r="K601" s="36">
        <f t="shared" si="79"/>
        <v>0.67922374429223742</v>
      </c>
      <c r="L601" s="35">
        <f t="shared" si="76"/>
        <v>0.12096880710601043</v>
      </c>
      <c r="M601" s="35">
        <f t="shared" si="80"/>
        <v>0</v>
      </c>
      <c r="N601" s="35">
        <f t="shared" si="81"/>
        <v>0.12096880710601043</v>
      </c>
      <c r="O601" s="35">
        <f t="shared" si="82"/>
        <v>0</v>
      </c>
      <c r="P601" s="35">
        <f t="shared" si="83"/>
        <v>0.12096880710601043</v>
      </c>
    </row>
    <row r="602" spans="7:16" x14ac:dyDescent="0.25">
      <c r="G602" s="16"/>
      <c r="H602" s="35">
        <v>5960</v>
      </c>
      <c r="I602" s="36">
        <f t="shared" si="77"/>
        <v>0.68036529680365299</v>
      </c>
      <c r="J602" s="35">
        <f t="shared" si="78"/>
        <v>5960</v>
      </c>
      <c r="K602" s="36">
        <f t="shared" si="79"/>
        <v>0.68036529680365299</v>
      </c>
      <c r="L602" s="35">
        <f t="shared" si="76"/>
        <v>0.12047662828374839</v>
      </c>
      <c r="M602" s="35">
        <f t="shared" si="80"/>
        <v>0</v>
      </c>
      <c r="N602" s="35">
        <f t="shared" si="81"/>
        <v>0.12047662828374839</v>
      </c>
      <c r="O602" s="35">
        <f t="shared" si="82"/>
        <v>0</v>
      </c>
      <c r="P602" s="35">
        <f t="shared" si="83"/>
        <v>0.12047662828374839</v>
      </c>
    </row>
    <row r="603" spans="7:16" x14ac:dyDescent="0.25">
      <c r="G603" s="16"/>
      <c r="H603" s="35">
        <v>5970</v>
      </c>
      <c r="I603" s="36">
        <f t="shared" si="77"/>
        <v>0.68150684931506844</v>
      </c>
      <c r="J603" s="35">
        <f t="shared" si="78"/>
        <v>5970</v>
      </c>
      <c r="K603" s="36">
        <f t="shared" si="79"/>
        <v>0.68150684931506844</v>
      </c>
      <c r="L603" s="35">
        <f t="shared" si="76"/>
        <v>0.11998499968963472</v>
      </c>
      <c r="M603" s="35">
        <f t="shared" si="80"/>
        <v>0</v>
      </c>
      <c r="N603" s="35">
        <f t="shared" si="81"/>
        <v>0.11998499968963472</v>
      </c>
      <c r="O603" s="35">
        <f t="shared" si="82"/>
        <v>0</v>
      </c>
      <c r="P603" s="35">
        <f t="shared" si="83"/>
        <v>0.11998499968963472</v>
      </c>
    </row>
    <row r="604" spans="7:16" x14ac:dyDescent="0.25">
      <c r="G604" s="16"/>
      <c r="H604" s="35">
        <v>5980</v>
      </c>
      <c r="I604" s="36">
        <f t="shared" si="77"/>
        <v>0.68264840182648401</v>
      </c>
      <c r="J604" s="35">
        <f t="shared" si="78"/>
        <v>5980</v>
      </c>
      <c r="K604" s="36">
        <f t="shared" si="79"/>
        <v>0.68264840182648401</v>
      </c>
      <c r="L604" s="35">
        <f t="shared" si="76"/>
        <v>0.11949391978843338</v>
      </c>
      <c r="M604" s="35">
        <f t="shared" si="80"/>
        <v>0</v>
      </c>
      <c r="N604" s="35">
        <f t="shared" si="81"/>
        <v>0.11949391978843338</v>
      </c>
      <c r="O604" s="35">
        <f t="shared" si="82"/>
        <v>0</v>
      </c>
      <c r="P604" s="35">
        <f t="shared" si="83"/>
        <v>0.11949391978843338</v>
      </c>
    </row>
    <row r="605" spans="7:16" x14ac:dyDescent="0.25">
      <c r="G605" s="16"/>
      <c r="H605" s="35">
        <v>5990</v>
      </c>
      <c r="I605" s="36">
        <f t="shared" si="77"/>
        <v>0.68378995433789957</v>
      </c>
      <c r="J605" s="35">
        <f t="shared" si="78"/>
        <v>5990</v>
      </c>
      <c r="K605" s="36">
        <f t="shared" si="79"/>
        <v>0.68378995433789957</v>
      </c>
      <c r="L605" s="35">
        <f t="shared" si="76"/>
        <v>0.11900338705175051</v>
      </c>
      <c r="M605" s="35">
        <f t="shared" si="80"/>
        <v>0</v>
      </c>
      <c r="N605" s="35">
        <f t="shared" si="81"/>
        <v>0.11900338705175051</v>
      </c>
      <c r="O605" s="35">
        <f t="shared" si="82"/>
        <v>0</v>
      </c>
      <c r="P605" s="35">
        <f t="shared" si="83"/>
        <v>0.11900338705175051</v>
      </c>
    </row>
    <row r="606" spans="7:16" x14ac:dyDescent="0.25">
      <c r="G606" s="16"/>
      <c r="H606" s="35">
        <v>6000</v>
      </c>
      <c r="I606" s="36">
        <f t="shared" si="77"/>
        <v>0.68493150684931503</v>
      </c>
      <c r="J606" s="35">
        <f t="shared" si="78"/>
        <v>6000</v>
      </c>
      <c r="K606" s="36">
        <f t="shared" si="79"/>
        <v>0.68493150684931503</v>
      </c>
      <c r="L606" s="35">
        <f t="shared" si="76"/>
        <v>0.11851339995799282</v>
      </c>
      <c r="M606" s="35">
        <f t="shared" si="80"/>
        <v>0</v>
      </c>
      <c r="N606" s="35">
        <f t="shared" si="81"/>
        <v>0.11851339995799282</v>
      </c>
      <c r="O606" s="35">
        <f t="shared" si="82"/>
        <v>0</v>
      </c>
      <c r="P606" s="35">
        <f t="shared" si="83"/>
        <v>0.11851339995799282</v>
      </c>
    </row>
    <row r="607" spans="7:16" x14ac:dyDescent="0.25">
      <c r="G607" s="16"/>
      <c r="H607" s="35">
        <v>6010</v>
      </c>
      <c r="I607" s="36">
        <f t="shared" si="77"/>
        <v>0.6860730593607306</v>
      </c>
      <c r="J607" s="35">
        <f t="shared" si="78"/>
        <v>6010</v>
      </c>
      <c r="K607" s="36">
        <f t="shared" si="79"/>
        <v>0.6860730593607306</v>
      </c>
      <c r="L607" s="35">
        <f t="shared" si="76"/>
        <v>0.11802395699232582</v>
      </c>
      <c r="M607" s="35">
        <f t="shared" si="80"/>
        <v>0</v>
      </c>
      <c r="N607" s="35">
        <f t="shared" si="81"/>
        <v>0.11802395699232582</v>
      </c>
      <c r="O607" s="35">
        <f t="shared" si="82"/>
        <v>0</v>
      </c>
      <c r="P607" s="35">
        <f t="shared" si="83"/>
        <v>0.11802395699232582</v>
      </c>
    </row>
    <row r="608" spans="7:16" x14ac:dyDescent="0.25">
      <c r="G608" s="16"/>
      <c r="H608" s="35">
        <v>6020</v>
      </c>
      <c r="I608" s="36">
        <f t="shared" si="77"/>
        <v>0.68721461187214616</v>
      </c>
      <c r="J608" s="35">
        <f t="shared" si="78"/>
        <v>6020</v>
      </c>
      <c r="K608" s="36">
        <f t="shared" si="79"/>
        <v>0.68721461187214616</v>
      </c>
      <c r="L608" s="35">
        <f t="shared" si="76"/>
        <v>0.11753505664663266</v>
      </c>
      <c r="M608" s="35">
        <f t="shared" si="80"/>
        <v>0</v>
      </c>
      <c r="N608" s="35">
        <f t="shared" si="81"/>
        <v>0.11753505664663266</v>
      </c>
      <c r="O608" s="35">
        <f t="shared" si="82"/>
        <v>0</v>
      </c>
      <c r="P608" s="35">
        <f t="shared" si="83"/>
        <v>0.11753505664663266</v>
      </c>
    </row>
    <row r="609" spans="7:16" x14ac:dyDescent="0.25">
      <c r="G609" s="16"/>
      <c r="H609" s="35">
        <v>6030</v>
      </c>
      <c r="I609" s="36">
        <f t="shared" si="77"/>
        <v>0.68835616438356162</v>
      </c>
      <c r="J609" s="35">
        <f t="shared" si="78"/>
        <v>6030</v>
      </c>
      <c r="K609" s="36">
        <f t="shared" si="79"/>
        <v>0.68835616438356162</v>
      </c>
      <c r="L609" s="35">
        <f t="shared" si="76"/>
        <v>0.11704669741947349</v>
      </c>
      <c r="M609" s="35">
        <f t="shared" si="80"/>
        <v>0</v>
      </c>
      <c r="N609" s="35">
        <f t="shared" si="81"/>
        <v>0.11704669741947349</v>
      </c>
      <c r="O609" s="35">
        <f t="shared" si="82"/>
        <v>0</v>
      </c>
      <c r="P609" s="35">
        <f t="shared" si="83"/>
        <v>0.11704669741947349</v>
      </c>
    </row>
    <row r="610" spans="7:16" x14ac:dyDescent="0.25">
      <c r="G610" s="16"/>
      <c r="H610" s="35">
        <v>6040</v>
      </c>
      <c r="I610" s="36">
        <f t="shared" si="77"/>
        <v>0.68949771689497719</v>
      </c>
      <c r="J610" s="35">
        <f t="shared" si="78"/>
        <v>6040</v>
      </c>
      <c r="K610" s="36">
        <f t="shared" si="79"/>
        <v>0.68949771689497719</v>
      </c>
      <c r="L610" s="35">
        <f t="shared" si="76"/>
        <v>0.11655887781604446</v>
      </c>
      <c r="M610" s="35">
        <f t="shared" si="80"/>
        <v>0</v>
      </c>
      <c r="N610" s="35">
        <f t="shared" si="81"/>
        <v>0.11655887781604446</v>
      </c>
      <c r="O610" s="35">
        <f t="shared" si="82"/>
        <v>0</v>
      </c>
      <c r="P610" s="35">
        <f t="shared" si="83"/>
        <v>0.11655887781604446</v>
      </c>
    </row>
    <row r="611" spans="7:16" x14ac:dyDescent="0.25">
      <c r="G611" s="16"/>
      <c r="H611" s="35">
        <v>6050</v>
      </c>
      <c r="I611" s="36">
        <f t="shared" si="77"/>
        <v>0.69063926940639264</v>
      </c>
      <c r="J611" s="35">
        <f t="shared" si="78"/>
        <v>6050</v>
      </c>
      <c r="K611" s="36">
        <f t="shared" si="79"/>
        <v>0.69063926940639264</v>
      </c>
      <c r="L611" s="35">
        <f t="shared" si="76"/>
        <v>0.11607159634813757</v>
      </c>
      <c r="M611" s="35">
        <f t="shared" si="80"/>
        <v>0</v>
      </c>
      <c r="N611" s="35">
        <f t="shared" si="81"/>
        <v>0.11607159634813757</v>
      </c>
      <c r="O611" s="35">
        <f t="shared" si="82"/>
        <v>0</v>
      </c>
      <c r="P611" s="35">
        <f t="shared" si="83"/>
        <v>0.11607159634813757</v>
      </c>
    </row>
    <row r="612" spans="7:16" x14ac:dyDescent="0.25">
      <c r="G612" s="16"/>
      <c r="H612" s="35">
        <v>6060</v>
      </c>
      <c r="I612" s="36">
        <f t="shared" si="77"/>
        <v>0.69178082191780821</v>
      </c>
      <c r="J612" s="35">
        <f t="shared" si="78"/>
        <v>6060</v>
      </c>
      <c r="K612" s="36">
        <f t="shared" si="79"/>
        <v>0.69178082191780821</v>
      </c>
      <c r="L612" s="35">
        <f t="shared" si="76"/>
        <v>0.11558485153410114</v>
      </c>
      <c r="M612" s="35">
        <f t="shared" si="80"/>
        <v>0</v>
      </c>
      <c r="N612" s="35">
        <f t="shared" si="81"/>
        <v>0.11558485153410114</v>
      </c>
      <c r="O612" s="35">
        <f t="shared" si="82"/>
        <v>0</v>
      </c>
      <c r="P612" s="35">
        <f t="shared" si="83"/>
        <v>0.11558485153410114</v>
      </c>
    </row>
    <row r="613" spans="7:16" x14ac:dyDescent="0.25">
      <c r="G613" s="16"/>
      <c r="H613" s="35">
        <v>6070</v>
      </c>
      <c r="I613" s="36">
        <f t="shared" si="77"/>
        <v>0.69292237442922378</v>
      </c>
      <c r="J613" s="35">
        <f t="shared" si="78"/>
        <v>6070</v>
      </c>
      <c r="K613" s="36">
        <f t="shared" si="79"/>
        <v>0.69292237442922378</v>
      </c>
      <c r="L613" s="35">
        <f t="shared" si="76"/>
        <v>0.11509864189879948</v>
      </c>
      <c r="M613" s="35">
        <f t="shared" si="80"/>
        <v>0</v>
      </c>
      <c r="N613" s="35">
        <f t="shared" si="81"/>
        <v>0.11509864189879948</v>
      </c>
      <c r="O613" s="35">
        <f t="shared" si="82"/>
        <v>0</v>
      </c>
      <c r="P613" s="35">
        <f t="shared" si="83"/>
        <v>0.11509864189879948</v>
      </c>
    </row>
    <row r="614" spans="7:16" x14ac:dyDescent="0.25">
      <c r="G614" s="16"/>
      <c r="H614" s="35">
        <v>6080</v>
      </c>
      <c r="I614" s="36">
        <f t="shared" si="77"/>
        <v>0.69406392694063923</v>
      </c>
      <c r="J614" s="35">
        <f t="shared" si="78"/>
        <v>6080</v>
      </c>
      <c r="K614" s="36">
        <f t="shared" si="79"/>
        <v>0.69406392694063923</v>
      </c>
      <c r="L614" s="35">
        <f t="shared" si="76"/>
        <v>0.11461296597357418</v>
      </c>
      <c r="M614" s="35">
        <f t="shared" si="80"/>
        <v>0</v>
      </c>
      <c r="N614" s="35">
        <f t="shared" si="81"/>
        <v>0.11461296597357418</v>
      </c>
      <c r="O614" s="35">
        <f t="shared" si="82"/>
        <v>0</v>
      </c>
      <c r="P614" s="35">
        <f t="shared" si="83"/>
        <v>0.11461296597357418</v>
      </c>
    </row>
    <row r="615" spans="7:16" x14ac:dyDescent="0.25">
      <c r="G615" s="16"/>
      <c r="H615" s="35">
        <v>6090</v>
      </c>
      <c r="I615" s="36">
        <f t="shared" si="77"/>
        <v>0.6952054794520548</v>
      </c>
      <c r="J615" s="35">
        <f t="shared" si="78"/>
        <v>6090</v>
      </c>
      <c r="K615" s="36">
        <f t="shared" si="79"/>
        <v>0.6952054794520548</v>
      </c>
      <c r="L615" s="35">
        <f t="shared" si="76"/>
        <v>0.11412782229620466</v>
      </c>
      <c r="M615" s="35">
        <f t="shared" si="80"/>
        <v>0</v>
      </c>
      <c r="N615" s="35">
        <f t="shared" si="81"/>
        <v>0.11412782229620466</v>
      </c>
      <c r="O615" s="35">
        <f t="shared" si="82"/>
        <v>0</v>
      </c>
      <c r="P615" s="35">
        <f t="shared" si="83"/>
        <v>0.11412782229620466</v>
      </c>
    </row>
    <row r="616" spans="7:16" x14ac:dyDescent="0.25">
      <c r="G616" s="16"/>
      <c r="H616" s="35">
        <v>6100</v>
      </c>
      <c r="I616" s="36">
        <f t="shared" si="77"/>
        <v>0.69634703196347036</v>
      </c>
      <c r="J616" s="35">
        <f t="shared" si="78"/>
        <v>6100</v>
      </c>
      <c r="K616" s="36">
        <f t="shared" si="79"/>
        <v>0.69634703196347036</v>
      </c>
      <c r="L616" s="35">
        <f t="shared" si="76"/>
        <v>0.11364320941086958</v>
      </c>
      <c r="M616" s="35">
        <f t="shared" si="80"/>
        <v>0</v>
      </c>
      <c r="N616" s="35">
        <f t="shared" si="81"/>
        <v>0.11364320941086958</v>
      </c>
      <c r="O616" s="35">
        <f t="shared" si="82"/>
        <v>0</v>
      </c>
      <c r="P616" s="35">
        <f t="shared" si="83"/>
        <v>0.11364320941086958</v>
      </c>
    </row>
    <row r="617" spans="7:16" x14ac:dyDescent="0.25">
      <c r="G617" s="16"/>
      <c r="H617" s="35">
        <v>6110</v>
      </c>
      <c r="I617" s="36">
        <f t="shared" si="77"/>
        <v>0.69748858447488582</v>
      </c>
      <c r="J617" s="35">
        <f t="shared" si="78"/>
        <v>6110</v>
      </c>
      <c r="K617" s="36">
        <f t="shared" si="79"/>
        <v>0.69748858447488582</v>
      </c>
      <c r="L617" s="35">
        <f t="shared" si="76"/>
        <v>0.11315912586810839</v>
      </c>
      <c r="M617" s="35">
        <f t="shared" si="80"/>
        <v>0</v>
      </c>
      <c r="N617" s="35">
        <f t="shared" si="81"/>
        <v>0.11315912586810839</v>
      </c>
      <c r="O617" s="35">
        <f t="shared" si="82"/>
        <v>0</v>
      </c>
      <c r="P617" s="35">
        <f t="shared" si="83"/>
        <v>0.11315912586810839</v>
      </c>
    </row>
    <row r="618" spans="7:16" x14ac:dyDescent="0.25">
      <c r="G618" s="16"/>
      <c r="H618" s="35">
        <v>6120</v>
      </c>
      <c r="I618" s="36">
        <f t="shared" si="77"/>
        <v>0.69863013698630139</v>
      </c>
      <c r="J618" s="35">
        <f t="shared" si="78"/>
        <v>6120</v>
      </c>
      <c r="K618" s="36">
        <f t="shared" si="79"/>
        <v>0.69863013698630139</v>
      </c>
      <c r="L618" s="35">
        <f t="shared" si="76"/>
        <v>0.11267557022478314</v>
      </c>
      <c r="M618" s="35">
        <f t="shared" si="80"/>
        <v>0</v>
      </c>
      <c r="N618" s="35">
        <f t="shared" si="81"/>
        <v>0.11267557022478314</v>
      </c>
      <c r="O618" s="35">
        <f t="shared" si="82"/>
        <v>0</v>
      </c>
      <c r="P618" s="35">
        <f t="shared" si="83"/>
        <v>0.11267557022478314</v>
      </c>
    </row>
    <row r="619" spans="7:16" x14ac:dyDescent="0.25">
      <c r="G619" s="16"/>
      <c r="H619" s="35">
        <v>6130</v>
      </c>
      <c r="I619" s="36">
        <f t="shared" si="77"/>
        <v>0.69977168949771684</v>
      </c>
      <c r="J619" s="35">
        <f t="shared" si="78"/>
        <v>6130</v>
      </c>
      <c r="K619" s="36">
        <f t="shared" si="79"/>
        <v>0.69977168949771684</v>
      </c>
      <c r="L619" s="35">
        <f t="shared" si="76"/>
        <v>0.11219254104404075</v>
      </c>
      <c r="M619" s="35">
        <f t="shared" si="80"/>
        <v>0</v>
      </c>
      <c r="N619" s="35">
        <f t="shared" si="81"/>
        <v>0.11219254104404075</v>
      </c>
      <c r="O619" s="35">
        <f t="shared" si="82"/>
        <v>0</v>
      </c>
      <c r="P619" s="35">
        <f t="shared" si="83"/>
        <v>0.11219254104404075</v>
      </c>
    </row>
    <row r="620" spans="7:16" x14ac:dyDescent="0.25">
      <c r="G620" s="16"/>
      <c r="H620" s="35">
        <v>6140</v>
      </c>
      <c r="I620" s="36">
        <f t="shared" si="77"/>
        <v>0.70091324200913241</v>
      </c>
      <c r="J620" s="35">
        <f t="shared" si="78"/>
        <v>6140</v>
      </c>
      <c r="K620" s="36">
        <f t="shared" si="79"/>
        <v>0.70091324200913241</v>
      </c>
      <c r="L620" s="35">
        <f t="shared" si="76"/>
        <v>0.11171003689527503</v>
      </c>
      <c r="M620" s="35">
        <f t="shared" si="80"/>
        <v>0</v>
      </c>
      <c r="N620" s="35">
        <f t="shared" si="81"/>
        <v>0.11171003689527503</v>
      </c>
      <c r="O620" s="35">
        <f t="shared" si="82"/>
        <v>0</v>
      </c>
      <c r="P620" s="35">
        <f t="shared" si="83"/>
        <v>0.11171003689527503</v>
      </c>
    </row>
    <row r="621" spans="7:16" x14ac:dyDescent="0.25">
      <c r="G621" s="16"/>
      <c r="H621" s="35">
        <v>6150</v>
      </c>
      <c r="I621" s="36">
        <f t="shared" si="77"/>
        <v>0.70205479452054798</v>
      </c>
      <c r="J621" s="35">
        <f t="shared" si="78"/>
        <v>6150</v>
      </c>
      <c r="K621" s="36">
        <f t="shared" si="79"/>
        <v>0.70205479452054798</v>
      </c>
      <c r="L621" s="35">
        <f t="shared" si="76"/>
        <v>0.11122805635409005</v>
      </c>
      <c r="M621" s="35">
        <f t="shared" si="80"/>
        <v>0</v>
      </c>
      <c r="N621" s="35">
        <f t="shared" si="81"/>
        <v>0.11122805635409005</v>
      </c>
      <c r="O621" s="35">
        <f t="shared" si="82"/>
        <v>0</v>
      </c>
      <c r="P621" s="35">
        <f t="shared" si="83"/>
        <v>0.11122805635409005</v>
      </c>
    </row>
    <row r="622" spans="7:16" x14ac:dyDescent="0.25">
      <c r="G622" s="16"/>
      <c r="H622" s="35">
        <v>6160</v>
      </c>
      <c r="I622" s="36">
        <f t="shared" si="77"/>
        <v>0.70319634703196343</v>
      </c>
      <c r="J622" s="35">
        <f t="shared" si="78"/>
        <v>6160</v>
      </c>
      <c r="K622" s="36">
        <f t="shared" si="79"/>
        <v>0.70319634703196343</v>
      </c>
      <c r="L622" s="35">
        <f t="shared" si="76"/>
        <v>0.11074659800226272</v>
      </c>
      <c r="M622" s="35">
        <f t="shared" si="80"/>
        <v>0</v>
      </c>
      <c r="N622" s="35">
        <f t="shared" si="81"/>
        <v>0.11074659800226272</v>
      </c>
      <c r="O622" s="35">
        <f t="shared" si="82"/>
        <v>0</v>
      </c>
      <c r="P622" s="35">
        <f t="shared" si="83"/>
        <v>0.11074659800226272</v>
      </c>
    </row>
    <row r="623" spans="7:16" x14ac:dyDescent="0.25">
      <c r="G623" s="16"/>
      <c r="H623" s="35">
        <v>6170</v>
      </c>
      <c r="I623" s="36">
        <f t="shared" si="77"/>
        <v>0.704337899543379</v>
      </c>
      <c r="J623" s="35">
        <f t="shared" si="78"/>
        <v>6170</v>
      </c>
      <c r="K623" s="36">
        <f t="shared" si="79"/>
        <v>0.704337899543379</v>
      </c>
      <c r="L623" s="35">
        <f t="shared" si="76"/>
        <v>0.11026566042770591</v>
      </c>
      <c r="M623" s="35">
        <f t="shared" si="80"/>
        <v>0</v>
      </c>
      <c r="N623" s="35">
        <f t="shared" si="81"/>
        <v>0.11026566042770591</v>
      </c>
      <c r="O623" s="35">
        <f t="shared" si="82"/>
        <v>0</v>
      </c>
      <c r="P623" s="35">
        <f t="shared" si="83"/>
        <v>0.11026566042770591</v>
      </c>
    </row>
    <row r="624" spans="7:16" x14ac:dyDescent="0.25">
      <c r="G624" s="16"/>
      <c r="H624" s="35">
        <v>6180</v>
      </c>
      <c r="I624" s="36">
        <f t="shared" si="77"/>
        <v>0.70547945205479456</v>
      </c>
      <c r="J624" s="35">
        <f t="shared" si="78"/>
        <v>6180</v>
      </c>
      <c r="K624" s="36">
        <f t="shared" si="79"/>
        <v>0.70547945205479456</v>
      </c>
      <c r="L624" s="35">
        <f t="shared" si="76"/>
        <v>0.10978524222443253</v>
      </c>
      <c r="M624" s="35">
        <f t="shared" si="80"/>
        <v>0</v>
      </c>
      <c r="N624" s="35">
        <f t="shared" si="81"/>
        <v>0.10978524222443253</v>
      </c>
      <c r="O624" s="35">
        <f t="shared" si="82"/>
        <v>0</v>
      </c>
      <c r="P624" s="35">
        <f t="shared" si="83"/>
        <v>0.10978524222443253</v>
      </c>
    </row>
    <row r="625" spans="7:16" x14ac:dyDescent="0.25">
      <c r="G625" s="16"/>
      <c r="H625" s="35">
        <v>6190</v>
      </c>
      <c r="I625" s="36">
        <f t="shared" si="77"/>
        <v>0.70662100456621002</v>
      </c>
      <c r="J625" s="35">
        <f t="shared" si="78"/>
        <v>6190</v>
      </c>
      <c r="K625" s="36">
        <f t="shared" si="79"/>
        <v>0.70662100456621002</v>
      </c>
      <c r="L625" s="35">
        <f t="shared" si="76"/>
        <v>0.10930534199251885</v>
      </c>
      <c r="M625" s="35">
        <f t="shared" si="80"/>
        <v>0</v>
      </c>
      <c r="N625" s="35">
        <f t="shared" si="81"/>
        <v>0.10930534199251885</v>
      </c>
      <c r="O625" s="35">
        <f t="shared" si="82"/>
        <v>0</v>
      </c>
      <c r="P625" s="35">
        <f t="shared" si="83"/>
        <v>0.10930534199251885</v>
      </c>
    </row>
    <row r="626" spans="7:16" x14ac:dyDescent="0.25">
      <c r="G626" s="16"/>
      <c r="H626" s="35">
        <v>6200</v>
      </c>
      <c r="I626" s="36">
        <f t="shared" si="77"/>
        <v>0.70776255707762559</v>
      </c>
      <c r="J626" s="35">
        <f t="shared" si="78"/>
        <v>6200</v>
      </c>
      <c r="K626" s="36">
        <f t="shared" si="79"/>
        <v>0.70776255707762559</v>
      </c>
      <c r="L626" s="35">
        <f t="shared" si="76"/>
        <v>0.10882595833806874</v>
      </c>
      <c r="M626" s="35">
        <f t="shared" si="80"/>
        <v>0</v>
      </c>
      <c r="N626" s="35">
        <f t="shared" si="81"/>
        <v>0.10882595833806874</v>
      </c>
      <c r="O626" s="35">
        <f t="shared" si="82"/>
        <v>0</v>
      </c>
      <c r="P626" s="35">
        <f t="shared" si="83"/>
        <v>0.10882595833806874</v>
      </c>
    </row>
    <row r="627" spans="7:16" x14ac:dyDescent="0.25">
      <c r="G627" s="16"/>
      <c r="H627" s="35">
        <v>6210</v>
      </c>
      <c r="I627" s="36">
        <f t="shared" si="77"/>
        <v>0.70890410958904104</v>
      </c>
      <c r="J627" s="35">
        <f t="shared" si="78"/>
        <v>6210</v>
      </c>
      <c r="K627" s="36">
        <f t="shared" si="79"/>
        <v>0.70890410958904104</v>
      </c>
      <c r="L627" s="35">
        <f t="shared" si="76"/>
        <v>0.10834708987317831</v>
      </c>
      <c r="M627" s="35">
        <f t="shared" si="80"/>
        <v>0</v>
      </c>
      <c r="N627" s="35">
        <f t="shared" si="81"/>
        <v>0.10834708987317831</v>
      </c>
      <c r="O627" s="35">
        <f t="shared" si="82"/>
        <v>0</v>
      </c>
      <c r="P627" s="35">
        <f t="shared" si="83"/>
        <v>0.10834708987317831</v>
      </c>
    </row>
    <row r="628" spans="7:16" x14ac:dyDescent="0.25">
      <c r="G628" s="16"/>
      <c r="H628" s="35">
        <v>6220</v>
      </c>
      <c r="I628" s="36">
        <f t="shared" si="77"/>
        <v>0.71004566210045661</v>
      </c>
      <c r="J628" s="35">
        <f t="shared" si="78"/>
        <v>6220</v>
      </c>
      <c r="K628" s="36">
        <f t="shared" si="79"/>
        <v>0.71004566210045661</v>
      </c>
      <c r="L628" s="35">
        <f t="shared" si="76"/>
        <v>0.10786873521590024</v>
      </c>
      <c r="M628" s="35">
        <f t="shared" si="80"/>
        <v>0</v>
      </c>
      <c r="N628" s="35">
        <f t="shared" si="81"/>
        <v>0.10786873521590024</v>
      </c>
      <c r="O628" s="35">
        <f t="shared" si="82"/>
        <v>0</v>
      </c>
      <c r="P628" s="35">
        <f t="shared" si="83"/>
        <v>0.10786873521590024</v>
      </c>
    </row>
    <row r="629" spans="7:16" x14ac:dyDescent="0.25">
      <c r="G629" s="16"/>
      <c r="H629" s="35">
        <v>6230</v>
      </c>
      <c r="I629" s="36">
        <f t="shared" si="77"/>
        <v>0.71118721461187218</v>
      </c>
      <c r="J629" s="35">
        <f t="shared" si="78"/>
        <v>6230</v>
      </c>
      <c r="K629" s="36">
        <f t="shared" si="79"/>
        <v>0.71118721461187218</v>
      </c>
      <c r="L629" s="35">
        <f t="shared" si="76"/>
        <v>0.10739089299020876</v>
      </c>
      <c r="M629" s="35">
        <f t="shared" si="80"/>
        <v>0</v>
      </c>
      <c r="N629" s="35">
        <f t="shared" si="81"/>
        <v>0.10739089299020876</v>
      </c>
      <c r="O629" s="35">
        <f t="shared" si="82"/>
        <v>0</v>
      </c>
      <c r="P629" s="35">
        <f t="shared" si="83"/>
        <v>0.10739089299020876</v>
      </c>
    </row>
    <row r="630" spans="7:16" x14ac:dyDescent="0.25">
      <c r="G630" s="16"/>
      <c r="H630" s="35">
        <v>6240</v>
      </c>
      <c r="I630" s="36">
        <f t="shared" si="77"/>
        <v>0.71232876712328763</v>
      </c>
      <c r="J630" s="35">
        <f t="shared" si="78"/>
        <v>6240</v>
      </c>
      <c r="K630" s="36">
        <f t="shared" si="79"/>
        <v>0.71232876712328763</v>
      </c>
      <c r="L630" s="35">
        <f t="shared" si="76"/>
        <v>0.10691356182596501</v>
      </c>
      <c r="M630" s="35">
        <f t="shared" si="80"/>
        <v>0</v>
      </c>
      <c r="N630" s="35">
        <f t="shared" si="81"/>
        <v>0.10691356182596501</v>
      </c>
      <c r="O630" s="35">
        <f t="shared" si="82"/>
        <v>0</v>
      </c>
      <c r="P630" s="35">
        <f t="shared" si="83"/>
        <v>0.10691356182596501</v>
      </c>
    </row>
    <row r="631" spans="7:16" x14ac:dyDescent="0.25">
      <c r="G631" s="16"/>
      <c r="H631" s="35">
        <v>6250</v>
      </c>
      <c r="I631" s="36">
        <f t="shared" si="77"/>
        <v>0.7134703196347032</v>
      </c>
      <c r="J631" s="35">
        <f t="shared" si="78"/>
        <v>6250</v>
      </c>
      <c r="K631" s="36">
        <f t="shared" si="79"/>
        <v>0.7134703196347032</v>
      </c>
      <c r="L631" s="35">
        <f t="shared" si="76"/>
        <v>0.10643674035888206</v>
      </c>
      <c r="M631" s="35">
        <f t="shared" si="80"/>
        <v>0</v>
      </c>
      <c r="N631" s="35">
        <f t="shared" si="81"/>
        <v>0.10643674035888206</v>
      </c>
      <c r="O631" s="35">
        <f t="shared" si="82"/>
        <v>0</v>
      </c>
      <c r="P631" s="35">
        <f t="shared" si="83"/>
        <v>0.10643674035888206</v>
      </c>
    </row>
    <row r="632" spans="7:16" x14ac:dyDescent="0.25">
      <c r="G632" s="16"/>
      <c r="H632" s="35">
        <v>6260</v>
      </c>
      <c r="I632" s="36">
        <f t="shared" si="77"/>
        <v>0.71461187214611877</v>
      </c>
      <c r="J632" s="35">
        <f t="shared" si="78"/>
        <v>6260</v>
      </c>
      <c r="K632" s="36">
        <f t="shared" si="79"/>
        <v>0.71461187214611877</v>
      </c>
      <c r="L632" s="35">
        <f t="shared" si="76"/>
        <v>0.10596042723049104</v>
      </c>
      <c r="M632" s="35">
        <f t="shared" si="80"/>
        <v>0</v>
      </c>
      <c r="N632" s="35">
        <f t="shared" si="81"/>
        <v>0.10596042723049104</v>
      </c>
      <c r="O632" s="35">
        <f t="shared" si="82"/>
        <v>0</v>
      </c>
      <c r="P632" s="35">
        <f t="shared" si="83"/>
        <v>0.10596042723049104</v>
      </c>
    </row>
    <row r="633" spans="7:16" x14ac:dyDescent="0.25">
      <c r="G633" s="16"/>
      <c r="H633" s="35">
        <v>6270</v>
      </c>
      <c r="I633" s="36">
        <f t="shared" si="77"/>
        <v>0.71575342465753422</v>
      </c>
      <c r="J633" s="35">
        <f t="shared" si="78"/>
        <v>6270</v>
      </c>
      <c r="K633" s="36">
        <f t="shared" si="79"/>
        <v>0.71575342465753422</v>
      </c>
      <c r="L633" s="35">
        <f t="shared" si="76"/>
        <v>0.10548462108810674</v>
      </c>
      <c r="M633" s="35">
        <f t="shared" si="80"/>
        <v>0</v>
      </c>
      <c r="N633" s="35">
        <f t="shared" si="81"/>
        <v>0.10548462108810674</v>
      </c>
      <c r="O633" s="35">
        <f t="shared" si="82"/>
        <v>0</v>
      </c>
      <c r="P633" s="35">
        <f t="shared" si="83"/>
        <v>0.10548462108810674</v>
      </c>
    </row>
    <row r="634" spans="7:16" x14ac:dyDescent="0.25">
      <c r="G634" s="16"/>
      <c r="H634" s="35">
        <v>6280</v>
      </c>
      <c r="I634" s="36">
        <f t="shared" si="77"/>
        <v>0.71689497716894979</v>
      </c>
      <c r="J634" s="35">
        <f t="shared" si="78"/>
        <v>6280</v>
      </c>
      <c r="K634" s="36">
        <f t="shared" si="79"/>
        <v>0.71689497716894979</v>
      </c>
      <c r="L634" s="35">
        <f t="shared" si="76"/>
        <v>0.10500932058479417</v>
      </c>
      <c r="M634" s="35">
        <f t="shared" si="80"/>
        <v>0</v>
      </c>
      <c r="N634" s="35">
        <f t="shared" si="81"/>
        <v>0.10500932058479417</v>
      </c>
      <c r="O634" s="35">
        <f t="shared" si="82"/>
        <v>0</v>
      </c>
      <c r="P634" s="35">
        <f t="shared" si="83"/>
        <v>0.10500932058479417</v>
      </c>
    </row>
    <row r="635" spans="7:16" x14ac:dyDescent="0.25">
      <c r="G635" s="16"/>
      <c r="H635" s="35">
        <v>6290</v>
      </c>
      <c r="I635" s="36">
        <f t="shared" si="77"/>
        <v>0.71803652968036524</v>
      </c>
      <c r="J635" s="35">
        <f t="shared" si="78"/>
        <v>6290</v>
      </c>
      <c r="K635" s="36">
        <f t="shared" si="79"/>
        <v>0.71803652968036524</v>
      </c>
      <c r="L635" s="35">
        <f t="shared" si="76"/>
        <v>0.10453452437933453</v>
      </c>
      <c r="M635" s="35">
        <f t="shared" si="80"/>
        <v>0</v>
      </c>
      <c r="N635" s="35">
        <f t="shared" si="81"/>
        <v>0.10453452437933453</v>
      </c>
      <c r="O635" s="35">
        <f t="shared" si="82"/>
        <v>0</v>
      </c>
      <c r="P635" s="35">
        <f t="shared" si="83"/>
        <v>0.10453452437933453</v>
      </c>
    </row>
    <row r="636" spans="7:16" x14ac:dyDescent="0.25">
      <c r="G636" s="16"/>
      <c r="H636" s="35">
        <v>6300</v>
      </c>
      <c r="I636" s="36">
        <f t="shared" si="77"/>
        <v>0.71917808219178081</v>
      </c>
      <c r="J636" s="35">
        <f t="shared" si="78"/>
        <v>6300</v>
      </c>
      <c r="K636" s="36">
        <f t="shared" si="79"/>
        <v>0.71917808219178081</v>
      </c>
      <c r="L636" s="35">
        <f t="shared" si="76"/>
        <v>0.10406023113619212</v>
      </c>
      <c r="M636" s="35">
        <f t="shared" si="80"/>
        <v>0</v>
      </c>
      <c r="N636" s="35">
        <f t="shared" si="81"/>
        <v>0.10406023113619212</v>
      </c>
      <c r="O636" s="35">
        <f t="shared" si="82"/>
        <v>0</v>
      </c>
      <c r="P636" s="35">
        <f t="shared" si="83"/>
        <v>0.10406023113619212</v>
      </c>
    </row>
    <row r="637" spans="7:16" x14ac:dyDescent="0.25">
      <c r="G637" s="16"/>
      <c r="H637" s="35">
        <v>6310</v>
      </c>
      <c r="I637" s="36">
        <f t="shared" si="77"/>
        <v>0.72031963470319638</v>
      </c>
      <c r="J637" s="35">
        <f t="shared" si="78"/>
        <v>6310</v>
      </c>
      <c r="K637" s="36">
        <f t="shared" si="79"/>
        <v>0.72031963470319638</v>
      </c>
      <c r="L637" s="35">
        <f t="shared" si="76"/>
        <v>0.10358643952548152</v>
      </c>
      <c r="M637" s="35">
        <f t="shared" si="80"/>
        <v>0</v>
      </c>
      <c r="N637" s="35">
        <f t="shared" si="81"/>
        <v>0.10358643952548152</v>
      </c>
      <c r="O637" s="35">
        <f t="shared" si="82"/>
        <v>0</v>
      </c>
      <c r="P637" s="35">
        <f t="shared" si="83"/>
        <v>0.10358643952548152</v>
      </c>
    </row>
    <row r="638" spans="7:16" x14ac:dyDescent="0.25">
      <c r="G638" s="16"/>
      <c r="H638" s="35">
        <v>6320</v>
      </c>
      <c r="I638" s="36">
        <f t="shared" si="77"/>
        <v>0.72146118721461183</v>
      </c>
      <c r="J638" s="35">
        <f t="shared" si="78"/>
        <v>6320</v>
      </c>
      <c r="K638" s="36">
        <f t="shared" si="79"/>
        <v>0.72146118721461183</v>
      </c>
      <c r="L638" s="35">
        <f t="shared" si="76"/>
        <v>0.10311314822293471</v>
      </c>
      <c r="M638" s="35">
        <f t="shared" si="80"/>
        <v>0</v>
      </c>
      <c r="N638" s="35">
        <f t="shared" si="81"/>
        <v>0.10311314822293471</v>
      </c>
      <c r="O638" s="35">
        <f t="shared" si="82"/>
        <v>0</v>
      </c>
      <c r="P638" s="35">
        <f t="shared" si="83"/>
        <v>0.10311314822293471</v>
      </c>
    </row>
    <row r="639" spans="7:16" x14ac:dyDescent="0.25">
      <c r="G639" s="16"/>
      <c r="H639" s="35">
        <v>6330</v>
      </c>
      <c r="I639" s="36">
        <f t="shared" si="77"/>
        <v>0.7226027397260274</v>
      </c>
      <c r="J639" s="35">
        <f t="shared" si="78"/>
        <v>6330</v>
      </c>
      <c r="K639" s="36">
        <f t="shared" si="79"/>
        <v>0.7226027397260274</v>
      </c>
      <c r="L639" s="35">
        <f t="shared" si="76"/>
        <v>0.10264035590986798</v>
      </c>
      <c r="M639" s="35">
        <f t="shared" si="80"/>
        <v>0</v>
      </c>
      <c r="N639" s="35">
        <f t="shared" si="81"/>
        <v>0.10264035590986798</v>
      </c>
      <c r="O639" s="35">
        <f t="shared" si="82"/>
        <v>0</v>
      </c>
      <c r="P639" s="35">
        <f t="shared" si="83"/>
        <v>0.10264035590986798</v>
      </c>
    </row>
    <row r="640" spans="7:16" x14ac:dyDescent="0.25">
      <c r="G640" s="16"/>
      <c r="H640" s="35">
        <v>6340</v>
      </c>
      <c r="I640" s="36">
        <f t="shared" si="77"/>
        <v>0.72374429223744297</v>
      </c>
      <c r="J640" s="35">
        <f t="shared" si="78"/>
        <v>6340</v>
      </c>
      <c r="K640" s="36">
        <f t="shared" si="79"/>
        <v>0.72374429223744297</v>
      </c>
      <c r="L640" s="35">
        <f t="shared" si="76"/>
        <v>0.10216806127315003</v>
      </c>
      <c r="M640" s="35">
        <f t="shared" si="80"/>
        <v>0</v>
      </c>
      <c r="N640" s="35">
        <f t="shared" si="81"/>
        <v>0.10216806127315003</v>
      </c>
      <c r="O640" s="35">
        <f t="shared" si="82"/>
        <v>0</v>
      </c>
      <c r="P640" s="35">
        <f t="shared" si="83"/>
        <v>0.10216806127315003</v>
      </c>
    </row>
    <row r="641" spans="7:16" x14ac:dyDescent="0.25">
      <c r="G641" s="16"/>
      <c r="H641" s="35">
        <v>6350</v>
      </c>
      <c r="I641" s="36">
        <f t="shared" si="77"/>
        <v>0.72488584474885842</v>
      </c>
      <c r="J641" s="35">
        <f t="shared" si="78"/>
        <v>6350</v>
      </c>
      <c r="K641" s="36">
        <f t="shared" si="79"/>
        <v>0.72488584474885842</v>
      </c>
      <c r="L641" s="35">
        <f t="shared" si="76"/>
        <v>0.1016962630051701</v>
      </c>
      <c r="M641" s="35">
        <f t="shared" si="80"/>
        <v>0</v>
      </c>
      <c r="N641" s="35">
        <f t="shared" si="81"/>
        <v>0.1016962630051701</v>
      </c>
      <c r="O641" s="35">
        <f t="shared" si="82"/>
        <v>0</v>
      </c>
      <c r="P641" s="35">
        <f t="shared" si="83"/>
        <v>0.1016962630051701</v>
      </c>
    </row>
    <row r="642" spans="7:16" x14ac:dyDescent="0.25">
      <c r="G642" s="16"/>
      <c r="H642" s="35">
        <v>6360</v>
      </c>
      <c r="I642" s="36">
        <f t="shared" si="77"/>
        <v>0.72602739726027399</v>
      </c>
      <c r="J642" s="35">
        <f t="shared" si="78"/>
        <v>6360</v>
      </c>
      <c r="K642" s="36">
        <f t="shared" si="79"/>
        <v>0.72602739726027399</v>
      </c>
      <c r="L642" s="35">
        <f t="shared" si="76"/>
        <v>0.10122495980380575</v>
      </c>
      <c r="M642" s="35">
        <f t="shared" si="80"/>
        <v>0</v>
      </c>
      <c r="N642" s="35">
        <f t="shared" si="81"/>
        <v>0.10122495980380575</v>
      </c>
      <c r="O642" s="35">
        <f t="shared" si="82"/>
        <v>0</v>
      </c>
      <c r="P642" s="35">
        <f t="shared" si="83"/>
        <v>0.10122495980380575</v>
      </c>
    </row>
    <row r="643" spans="7:16" x14ac:dyDescent="0.25">
      <c r="G643" s="16"/>
      <c r="H643" s="35">
        <v>6370</v>
      </c>
      <c r="I643" s="36">
        <f t="shared" si="77"/>
        <v>0.72716894977168944</v>
      </c>
      <c r="J643" s="35">
        <f t="shared" si="78"/>
        <v>6370</v>
      </c>
      <c r="K643" s="36">
        <f t="shared" si="79"/>
        <v>0.72716894977168944</v>
      </c>
      <c r="L643" s="35">
        <f t="shared" si="76"/>
        <v>0.10075415037239099</v>
      </c>
      <c r="M643" s="35">
        <f t="shared" si="80"/>
        <v>0</v>
      </c>
      <c r="N643" s="35">
        <f t="shared" si="81"/>
        <v>0.10075415037239099</v>
      </c>
      <c r="O643" s="35">
        <f t="shared" si="82"/>
        <v>0</v>
      </c>
      <c r="P643" s="35">
        <f t="shared" si="83"/>
        <v>0.10075415037239099</v>
      </c>
    </row>
    <row r="644" spans="7:16" x14ac:dyDescent="0.25">
      <c r="G644" s="16"/>
      <c r="H644" s="35">
        <v>6380</v>
      </c>
      <c r="I644" s="36">
        <f t="shared" si="77"/>
        <v>0.72831050228310501</v>
      </c>
      <c r="J644" s="35">
        <f t="shared" si="78"/>
        <v>6380</v>
      </c>
      <c r="K644" s="36">
        <f t="shared" si="79"/>
        <v>0.72831050228310501</v>
      </c>
      <c r="L644" s="35">
        <f t="shared" si="76"/>
        <v>0.10028383341968572</v>
      </c>
      <c r="M644" s="35">
        <f t="shared" si="80"/>
        <v>0</v>
      </c>
      <c r="N644" s="35">
        <f t="shared" si="81"/>
        <v>0.10028383341968572</v>
      </c>
      <c r="O644" s="35">
        <f t="shared" si="82"/>
        <v>0</v>
      </c>
      <c r="P644" s="35">
        <f t="shared" si="83"/>
        <v>0.10028383341968572</v>
      </c>
    </row>
    <row r="645" spans="7:16" x14ac:dyDescent="0.25">
      <c r="G645" s="16"/>
      <c r="H645" s="35">
        <v>6390</v>
      </c>
      <c r="I645" s="36">
        <f t="shared" si="77"/>
        <v>0.72945205479452058</v>
      </c>
      <c r="J645" s="35">
        <f t="shared" si="78"/>
        <v>6390</v>
      </c>
      <c r="K645" s="36">
        <f t="shared" si="79"/>
        <v>0.72945205479452058</v>
      </c>
      <c r="L645" s="35">
        <f t="shared" ref="L645:L708" si="84">1-$E$13*K645^$E$14</f>
        <v>9.9814007659843718E-2</v>
      </c>
      <c r="M645" s="35">
        <f t="shared" si="80"/>
        <v>0</v>
      </c>
      <c r="N645" s="35">
        <f t="shared" si="81"/>
        <v>9.9814007659843718E-2</v>
      </c>
      <c r="O645" s="35">
        <f t="shared" si="82"/>
        <v>0</v>
      </c>
      <c r="P645" s="35">
        <f t="shared" si="83"/>
        <v>9.9814007659843718E-2</v>
      </c>
    </row>
    <row r="646" spans="7:16" x14ac:dyDescent="0.25">
      <c r="G646" s="16"/>
      <c r="H646" s="35">
        <v>6400</v>
      </c>
      <c r="I646" s="36">
        <f t="shared" ref="I646:I709" si="85">H646/$B$15</f>
        <v>0.73059360730593603</v>
      </c>
      <c r="J646" s="35">
        <f t="shared" ref="J646:J709" si="86">IF(H646&lt;$B$15,H646,$B$15)</f>
        <v>6400</v>
      </c>
      <c r="K646" s="36">
        <f t="shared" ref="K646:K709" si="87">J646/$B$15</f>
        <v>0.73059360730593603</v>
      </c>
      <c r="L646" s="35">
        <f t="shared" si="84"/>
        <v>9.9344671812382046E-2</v>
      </c>
      <c r="M646" s="35">
        <f t="shared" ref="M646:M709" si="88">IF(J646&lt;=$B$92,$B$68,0)</f>
        <v>0</v>
      </c>
      <c r="N646" s="35">
        <f t="shared" ref="N646:N709" si="89">IF(L646&gt;$B$68,$B$68,L646)</f>
        <v>9.9344671812382046E-2</v>
      </c>
      <c r="O646" s="35">
        <f t="shared" si="82"/>
        <v>0</v>
      </c>
      <c r="P646" s="35">
        <f t="shared" si="83"/>
        <v>9.9344671812382046E-2</v>
      </c>
    </row>
    <row r="647" spans="7:16" x14ac:dyDescent="0.25">
      <c r="G647" s="16"/>
      <c r="H647" s="35">
        <v>6410</v>
      </c>
      <c r="I647" s="36">
        <f t="shared" si="85"/>
        <v>0.7317351598173516</v>
      </c>
      <c r="J647" s="35">
        <f t="shared" si="86"/>
        <v>6410</v>
      </c>
      <c r="K647" s="36">
        <f t="shared" si="87"/>
        <v>0.7317351598173516</v>
      </c>
      <c r="L647" s="35">
        <f t="shared" si="84"/>
        <v>9.8875824602150497E-2</v>
      </c>
      <c r="M647" s="35">
        <f t="shared" si="88"/>
        <v>0</v>
      </c>
      <c r="N647" s="35">
        <f t="shared" si="89"/>
        <v>9.8875824602150497E-2</v>
      </c>
      <c r="O647" s="35">
        <f t="shared" ref="O647:O710" si="90">IF(J647&lt;=$C$137,$D$121,M647)</f>
        <v>0</v>
      </c>
      <c r="P647" s="35">
        <f t="shared" ref="P647:P710" si="91">IF(L647&gt;$D$121,$D$121,L647)</f>
        <v>9.8875824602150497E-2</v>
      </c>
    </row>
    <row r="648" spans="7:16" x14ac:dyDescent="0.25">
      <c r="G648" s="16"/>
      <c r="H648" s="35">
        <v>6420</v>
      </c>
      <c r="I648" s="36">
        <f t="shared" si="85"/>
        <v>0.73287671232876717</v>
      </c>
      <c r="J648" s="35">
        <f t="shared" si="86"/>
        <v>6420</v>
      </c>
      <c r="K648" s="36">
        <f t="shared" si="87"/>
        <v>0.73287671232876717</v>
      </c>
      <c r="L648" s="35">
        <f t="shared" si="84"/>
        <v>9.8407464759300955E-2</v>
      </c>
      <c r="M648" s="35">
        <f t="shared" si="88"/>
        <v>0</v>
      </c>
      <c r="N648" s="35">
        <f t="shared" si="89"/>
        <v>9.8407464759300955E-2</v>
      </c>
      <c r="O648" s="35">
        <f t="shared" si="90"/>
        <v>0</v>
      </c>
      <c r="P648" s="35">
        <f t="shared" si="91"/>
        <v>9.8407464759300955E-2</v>
      </c>
    </row>
    <row r="649" spans="7:16" x14ac:dyDescent="0.25">
      <c r="G649" s="16"/>
      <c r="H649" s="35">
        <v>6430</v>
      </c>
      <c r="I649" s="36">
        <f t="shared" si="85"/>
        <v>0.73401826484018262</v>
      </c>
      <c r="J649" s="35">
        <f t="shared" si="86"/>
        <v>6430</v>
      </c>
      <c r="K649" s="36">
        <f t="shared" si="87"/>
        <v>0.73401826484018262</v>
      </c>
      <c r="L649" s="35">
        <f t="shared" si="84"/>
        <v>9.7939591019256977E-2</v>
      </c>
      <c r="M649" s="35">
        <f t="shared" si="88"/>
        <v>0</v>
      </c>
      <c r="N649" s="35">
        <f t="shared" si="89"/>
        <v>9.7939591019256977E-2</v>
      </c>
      <c r="O649" s="35">
        <f t="shared" si="90"/>
        <v>0</v>
      </c>
      <c r="P649" s="35">
        <f t="shared" si="91"/>
        <v>9.7939591019256977E-2</v>
      </c>
    </row>
    <row r="650" spans="7:16" x14ac:dyDescent="0.25">
      <c r="G650" s="16"/>
      <c r="H650" s="35">
        <v>6440</v>
      </c>
      <c r="I650" s="36">
        <f t="shared" si="85"/>
        <v>0.73515981735159819</v>
      </c>
      <c r="J650" s="35">
        <f t="shared" si="86"/>
        <v>6440</v>
      </c>
      <c r="K650" s="36">
        <f t="shared" si="87"/>
        <v>0.73515981735159819</v>
      </c>
      <c r="L650" s="35">
        <f t="shared" si="84"/>
        <v>9.7472202122683926E-2</v>
      </c>
      <c r="M650" s="35">
        <f t="shared" si="88"/>
        <v>0</v>
      </c>
      <c r="N650" s="35">
        <f t="shared" si="89"/>
        <v>9.7472202122683926E-2</v>
      </c>
      <c r="O650" s="35">
        <f t="shared" si="90"/>
        <v>0</v>
      </c>
      <c r="P650" s="35">
        <f t="shared" si="91"/>
        <v>9.7472202122683926E-2</v>
      </c>
    </row>
    <row r="651" spans="7:16" x14ac:dyDescent="0.25">
      <c r="G651" s="16"/>
      <c r="H651" s="35">
        <v>6450</v>
      </c>
      <c r="I651" s="36">
        <f t="shared" si="85"/>
        <v>0.73630136986301364</v>
      </c>
      <c r="J651" s="35">
        <f t="shared" si="86"/>
        <v>6450</v>
      </c>
      <c r="K651" s="36">
        <f t="shared" si="87"/>
        <v>0.73630136986301364</v>
      </c>
      <c r="L651" s="35">
        <f t="shared" si="84"/>
        <v>9.700529681545933E-2</v>
      </c>
      <c r="M651" s="35">
        <f t="shared" si="88"/>
        <v>0</v>
      </c>
      <c r="N651" s="35">
        <f t="shared" si="89"/>
        <v>9.700529681545933E-2</v>
      </c>
      <c r="O651" s="35">
        <f t="shared" si="90"/>
        <v>0</v>
      </c>
      <c r="P651" s="35">
        <f t="shared" si="91"/>
        <v>9.700529681545933E-2</v>
      </c>
    </row>
    <row r="652" spans="7:16" x14ac:dyDescent="0.25">
      <c r="G652" s="16"/>
      <c r="H652" s="35">
        <v>6460</v>
      </c>
      <c r="I652" s="36">
        <f t="shared" si="85"/>
        <v>0.73744292237442921</v>
      </c>
      <c r="J652" s="35">
        <f t="shared" si="86"/>
        <v>6460</v>
      </c>
      <c r="K652" s="36">
        <f t="shared" si="87"/>
        <v>0.73744292237442921</v>
      </c>
      <c r="L652" s="35">
        <f t="shared" si="84"/>
        <v>9.6538873848642681E-2</v>
      </c>
      <c r="M652" s="35">
        <f t="shared" si="88"/>
        <v>0</v>
      </c>
      <c r="N652" s="35">
        <f t="shared" si="89"/>
        <v>9.6538873848642681E-2</v>
      </c>
      <c r="O652" s="35">
        <f t="shared" si="90"/>
        <v>0</v>
      </c>
      <c r="P652" s="35">
        <f t="shared" si="91"/>
        <v>9.6538873848642681E-2</v>
      </c>
    </row>
    <row r="653" spans="7:16" x14ac:dyDescent="0.25">
      <c r="G653" s="16"/>
      <c r="H653" s="35">
        <v>6470</v>
      </c>
      <c r="I653" s="36">
        <f t="shared" si="85"/>
        <v>0.73858447488584478</v>
      </c>
      <c r="J653" s="35">
        <f t="shared" si="86"/>
        <v>6470</v>
      </c>
      <c r="K653" s="36">
        <f t="shared" si="87"/>
        <v>0.73858447488584478</v>
      </c>
      <c r="L653" s="35">
        <f t="shared" si="84"/>
        <v>9.6072931978446574E-2</v>
      </c>
      <c r="M653" s="35">
        <f t="shared" si="88"/>
        <v>0</v>
      </c>
      <c r="N653" s="35">
        <f t="shared" si="89"/>
        <v>9.6072931978446574E-2</v>
      </c>
      <c r="O653" s="35">
        <f t="shared" si="90"/>
        <v>0</v>
      </c>
      <c r="P653" s="35">
        <f t="shared" si="91"/>
        <v>9.6072931978446574E-2</v>
      </c>
    </row>
    <row r="654" spans="7:16" x14ac:dyDescent="0.25">
      <c r="G654" s="16"/>
      <c r="H654" s="35">
        <v>6480</v>
      </c>
      <c r="I654" s="36">
        <f t="shared" si="85"/>
        <v>0.73972602739726023</v>
      </c>
      <c r="J654" s="35">
        <f t="shared" si="86"/>
        <v>6480</v>
      </c>
      <c r="K654" s="36">
        <f t="shared" si="87"/>
        <v>0.73972602739726023</v>
      </c>
      <c r="L654" s="35">
        <f t="shared" si="84"/>
        <v>9.5607469966207503E-2</v>
      </c>
      <c r="M654" s="35">
        <f t="shared" si="88"/>
        <v>0</v>
      </c>
      <c r="N654" s="35">
        <f t="shared" si="89"/>
        <v>9.5607469966207503E-2</v>
      </c>
      <c r="O654" s="35">
        <f t="shared" si="90"/>
        <v>0</v>
      </c>
      <c r="P654" s="35">
        <f t="shared" si="91"/>
        <v>9.5607469966207503E-2</v>
      </c>
    </row>
    <row r="655" spans="7:16" x14ac:dyDescent="0.25">
      <c r="G655" s="16"/>
      <c r="H655" s="35">
        <v>6490</v>
      </c>
      <c r="I655" s="36">
        <f t="shared" si="85"/>
        <v>0.7408675799086758</v>
      </c>
      <c r="J655" s="35">
        <f t="shared" si="86"/>
        <v>6490</v>
      </c>
      <c r="K655" s="36">
        <f t="shared" si="87"/>
        <v>0.7408675799086758</v>
      </c>
      <c r="L655" s="35">
        <f t="shared" si="84"/>
        <v>9.5142486578356444E-2</v>
      </c>
      <c r="M655" s="35">
        <f t="shared" si="88"/>
        <v>0</v>
      </c>
      <c r="N655" s="35">
        <f t="shared" si="89"/>
        <v>9.5142486578356444E-2</v>
      </c>
      <c r="O655" s="35">
        <f t="shared" si="90"/>
        <v>0</v>
      </c>
      <c r="P655" s="35">
        <f t="shared" si="91"/>
        <v>9.5142486578356444E-2</v>
      </c>
    </row>
    <row r="656" spans="7:16" x14ac:dyDescent="0.25">
      <c r="G656" s="16"/>
      <c r="H656" s="35">
        <v>6500</v>
      </c>
      <c r="I656" s="36">
        <f t="shared" si="85"/>
        <v>0.74200913242009137</v>
      </c>
      <c r="J656" s="35">
        <f t="shared" si="86"/>
        <v>6500</v>
      </c>
      <c r="K656" s="36">
        <f t="shared" si="87"/>
        <v>0.74200913242009137</v>
      </c>
      <c r="L656" s="35">
        <f t="shared" si="84"/>
        <v>9.4677980586390653E-2</v>
      </c>
      <c r="M656" s="35">
        <f t="shared" si="88"/>
        <v>0</v>
      </c>
      <c r="N656" s="35">
        <f t="shared" si="89"/>
        <v>9.4677980586390653E-2</v>
      </c>
      <c r="O656" s="35">
        <f t="shared" si="90"/>
        <v>0</v>
      </c>
      <c r="P656" s="35">
        <f t="shared" si="91"/>
        <v>9.4677980586390653E-2</v>
      </c>
    </row>
    <row r="657" spans="7:16" x14ac:dyDescent="0.25">
      <c r="G657" s="16"/>
      <c r="H657" s="35">
        <v>6510</v>
      </c>
      <c r="I657" s="36">
        <f t="shared" si="85"/>
        <v>0.74315068493150682</v>
      </c>
      <c r="J657" s="35">
        <f t="shared" si="86"/>
        <v>6510</v>
      </c>
      <c r="K657" s="36">
        <f t="shared" si="87"/>
        <v>0.74315068493150682</v>
      </c>
      <c r="L657" s="35">
        <f t="shared" si="84"/>
        <v>9.421395076684469E-2</v>
      </c>
      <c r="M657" s="35">
        <f t="shared" si="88"/>
        <v>0</v>
      </c>
      <c r="N657" s="35">
        <f t="shared" si="89"/>
        <v>9.421395076684469E-2</v>
      </c>
      <c r="O657" s="35">
        <f t="shared" si="90"/>
        <v>0</v>
      </c>
      <c r="P657" s="35">
        <f t="shared" si="91"/>
        <v>9.421395076684469E-2</v>
      </c>
    </row>
    <row r="658" spans="7:16" x14ac:dyDescent="0.25">
      <c r="G658" s="16"/>
      <c r="H658" s="35">
        <v>6520</v>
      </c>
      <c r="I658" s="36">
        <f t="shared" si="85"/>
        <v>0.74429223744292239</v>
      </c>
      <c r="J658" s="35">
        <f t="shared" si="86"/>
        <v>6520</v>
      </c>
      <c r="K658" s="36">
        <f t="shared" si="87"/>
        <v>0.74429223744292239</v>
      </c>
      <c r="L658" s="35">
        <f t="shared" si="84"/>
        <v>9.3750395901261885E-2</v>
      </c>
      <c r="M658" s="35">
        <f t="shared" si="88"/>
        <v>0</v>
      </c>
      <c r="N658" s="35">
        <f t="shared" si="89"/>
        <v>9.3750395901261885E-2</v>
      </c>
      <c r="O658" s="35">
        <f t="shared" si="90"/>
        <v>0</v>
      </c>
      <c r="P658" s="35">
        <f t="shared" si="91"/>
        <v>9.3750395901261885E-2</v>
      </c>
    </row>
    <row r="659" spans="7:16" x14ac:dyDescent="0.25">
      <c r="G659" s="16"/>
      <c r="H659" s="35">
        <v>6530</v>
      </c>
      <c r="I659" s="36">
        <f t="shared" si="85"/>
        <v>0.74543378995433784</v>
      </c>
      <c r="J659" s="35">
        <f t="shared" si="86"/>
        <v>6530</v>
      </c>
      <c r="K659" s="36">
        <f t="shared" si="87"/>
        <v>0.74543378995433784</v>
      </c>
      <c r="L659" s="35">
        <f t="shared" si="84"/>
        <v>9.3287314776167141E-2</v>
      </c>
      <c r="M659" s="35">
        <f t="shared" si="88"/>
        <v>0</v>
      </c>
      <c r="N659" s="35">
        <f t="shared" si="89"/>
        <v>9.3287314776167141E-2</v>
      </c>
      <c r="O659" s="35">
        <f t="shared" si="90"/>
        <v>0</v>
      </c>
      <c r="P659" s="35">
        <f t="shared" si="91"/>
        <v>9.3287314776167141E-2</v>
      </c>
    </row>
    <row r="660" spans="7:16" x14ac:dyDescent="0.25">
      <c r="G660" s="16"/>
      <c r="H660" s="35">
        <v>6540</v>
      </c>
      <c r="I660" s="36">
        <f t="shared" si="85"/>
        <v>0.74657534246575341</v>
      </c>
      <c r="J660" s="35">
        <f t="shared" si="86"/>
        <v>6540</v>
      </c>
      <c r="K660" s="36">
        <f t="shared" si="87"/>
        <v>0.74657534246575341</v>
      </c>
      <c r="L660" s="35">
        <f t="shared" si="84"/>
        <v>9.2824706183037731E-2</v>
      </c>
      <c r="M660" s="35">
        <f t="shared" si="88"/>
        <v>0</v>
      </c>
      <c r="N660" s="35">
        <f t="shared" si="89"/>
        <v>9.2824706183037731E-2</v>
      </c>
      <c r="O660" s="35">
        <f t="shared" si="90"/>
        <v>0</v>
      </c>
      <c r="P660" s="35">
        <f t="shared" si="91"/>
        <v>9.2824706183037731E-2</v>
      </c>
    </row>
    <row r="661" spans="7:16" x14ac:dyDescent="0.25">
      <c r="G661" s="16"/>
      <c r="H661" s="35">
        <v>6550</v>
      </c>
      <c r="I661" s="36">
        <f t="shared" si="85"/>
        <v>0.74771689497716898</v>
      </c>
      <c r="J661" s="35">
        <f t="shared" si="86"/>
        <v>6550</v>
      </c>
      <c r="K661" s="36">
        <f t="shared" si="87"/>
        <v>0.74771689497716898</v>
      </c>
      <c r="L661" s="35">
        <f t="shared" si="84"/>
        <v>9.2362568918276433E-2</v>
      </c>
      <c r="M661" s="35">
        <f t="shared" si="88"/>
        <v>0</v>
      </c>
      <c r="N661" s="35">
        <f t="shared" si="89"/>
        <v>9.2362568918276433E-2</v>
      </c>
      <c r="O661" s="35">
        <f t="shared" si="90"/>
        <v>0</v>
      </c>
      <c r="P661" s="35">
        <f t="shared" si="91"/>
        <v>9.2362568918276433E-2</v>
      </c>
    </row>
    <row r="662" spans="7:16" x14ac:dyDescent="0.25">
      <c r="G662" s="16"/>
      <c r="H662" s="35">
        <v>6560</v>
      </c>
      <c r="I662" s="36">
        <f t="shared" si="85"/>
        <v>0.74885844748858443</v>
      </c>
      <c r="J662" s="35">
        <f t="shared" si="86"/>
        <v>6560</v>
      </c>
      <c r="K662" s="36">
        <f t="shared" si="87"/>
        <v>0.74885844748858443</v>
      </c>
      <c r="L662" s="35">
        <f t="shared" si="84"/>
        <v>9.1900901783183775E-2</v>
      </c>
      <c r="M662" s="35">
        <f t="shared" si="88"/>
        <v>0</v>
      </c>
      <c r="N662" s="35">
        <f t="shared" si="89"/>
        <v>9.1900901783183775E-2</v>
      </c>
      <c r="O662" s="35">
        <f t="shared" si="90"/>
        <v>0</v>
      </c>
      <c r="P662" s="35">
        <f t="shared" si="91"/>
        <v>9.1900901783183775E-2</v>
      </c>
    </row>
    <row r="663" spans="7:16" x14ac:dyDescent="0.25">
      <c r="G663" s="16"/>
      <c r="H663" s="35">
        <v>6570</v>
      </c>
      <c r="I663" s="36">
        <f t="shared" si="85"/>
        <v>0.75</v>
      </c>
      <c r="J663" s="35">
        <f t="shared" si="86"/>
        <v>6570</v>
      </c>
      <c r="K663" s="36">
        <f t="shared" si="87"/>
        <v>0.75</v>
      </c>
      <c r="L663" s="35">
        <f t="shared" si="84"/>
        <v>9.1439703583930165E-2</v>
      </c>
      <c r="M663" s="35">
        <f t="shared" si="88"/>
        <v>0</v>
      </c>
      <c r="N663" s="35">
        <f t="shared" si="89"/>
        <v>9.1439703583930165E-2</v>
      </c>
      <c r="O663" s="35">
        <f t="shared" si="90"/>
        <v>0</v>
      </c>
      <c r="P663" s="35">
        <f t="shared" si="91"/>
        <v>9.1439703583930165E-2</v>
      </c>
    </row>
    <row r="664" spans="7:16" x14ac:dyDescent="0.25">
      <c r="G664" s="16"/>
      <c r="H664" s="35">
        <v>6580</v>
      </c>
      <c r="I664" s="36">
        <f t="shared" si="85"/>
        <v>0.75114155251141557</v>
      </c>
      <c r="J664" s="35">
        <f t="shared" si="86"/>
        <v>6580</v>
      </c>
      <c r="K664" s="36">
        <f t="shared" si="87"/>
        <v>0.75114155251141557</v>
      </c>
      <c r="L664" s="35">
        <f t="shared" si="84"/>
        <v>9.0978973131529584E-2</v>
      </c>
      <c r="M664" s="35">
        <f t="shared" si="88"/>
        <v>0</v>
      </c>
      <c r="N664" s="35">
        <f t="shared" si="89"/>
        <v>9.0978973131529584E-2</v>
      </c>
      <c r="O664" s="35">
        <f t="shared" si="90"/>
        <v>0</v>
      </c>
      <c r="P664" s="35">
        <f t="shared" si="91"/>
        <v>9.0978973131529584E-2</v>
      </c>
    </row>
    <row r="665" spans="7:16" x14ac:dyDescent="0.25">
      <c r="G665" s="16"/>
      <c r="H665" s="35">
        <v>6590</v>
      </c>
      <c r="I665" s="36">
        <f t="shared" si="85"/>
        <v>0.75228310502283102</v>
      </c>
      <c r="J665" s="35">
        <f t="shared" si="86"/>
        <v>6590</v>
      </c>
      <c r="K665" s="36">
        <f t="shared" si="87"/>
        <v>0.75228310502283102</v>
      </c>
      <c r="L665" s="35">
        <f t="shared" si="84"/>
        <v>9.0518709241811823E-2</v>
      </c>
      <c r="M665" s="35">
        <f t="shared" si="88"/>
        <v>0</v>
      </c>
      <c r="N665" s="35">
        <f t="shared" si="89"/>
        <v>9.0518709241811823E-2</v>
      </c>
      <c r="O665" s="35">
        <f t="shared" si="90"/>
        <v>0</v>
      </c>
      <c r="P665" s="35">
        <f t="shared" si="91"/>
        <v>9.0518709241811823E-2</v>
      </c>
    </row>
    <row r="666" spans="7:16" x14ac:dyDescent="0.25">
      <c r="G666" s="16"/>
      <c r="H666" s="35">
        <v>6600</v>
      </c>
      <c r="I666" s="36">
        <f t="shared" si="85"/>
        <v>0.75342465753424659</v>
      </c>
      <c r="J666" s="35">
        <f t="shared" si="86"/>
        <v>6600</v>
      </c>
      <c r="K666" s="36">
        <f t="shared" si="87"/>
        <v>0.75342465753424659</v>
      </c>
      <c r="L666" s="35">
        <f t="shared" si="84"/>
        <v>9.0058910735396291E-2</v>
      </c>
      <c r="M666" s="35">
        <f t="shared" si="88"/>
        <v>0</v>
      </c>
      <c r="N666" s="35">
        <f t="shared" si="89"/>
        <v>9.0058910735396291E-2</v>
      </c>
      <c r="O666" s="35">
        <f t="shared" si="90"/>
        <v>0</v>
      </c>
      <c r="P666" s="35">
        <f t="shared" si="91"/>
        <v>9.0058910735396291E-2</v>
      </c>
    </row>
    <row r="667" spans="7:16" x14ac:dyDescent="0.25">
      <c r="G667" s="16"/>
      <c r="H667" s="35">
        <v>6610</v>
      </c>
      <c r="I667" s="36">
        <f t="shared" si="85"/>
        <v>0.75456621004566216</v>
      </c>
      <c r="J667" s="35">
        <f t="shared" si="86"/>
        <v>6610</v>
      </c>
      <c r="K667" s="36">
        <f t="shared" si="87"/>
        <v>0.75456621004566216</v>
      </c>
      <c r="L667" s="35">
        <f t="shared" si="84"/>
        <v>8.9599576437665029E-2</v>
      </c>
      <c r="M667" s="35">
        <f t="shared" si="88"/>
        <v>0</v>
      </c>
      <c r="N667" s="35">
        <f t="shared" si="89"/>
        <v>8.9599576437665029E-2</v>
      </c>
      <c r="O667" s="35">
        <f t="shared" si="90"/>
        <v>0</v>
      </c>
      <c r="P667" s="35">
        <f t="shared" si="91"/>
        <v>8.9599576437665029E-2</v>
      </c>
    </row>
    <row r="668" spans="7:16" x14ac:dyDescent="0.25">
      <c r="G668" s="16"/>
      <c r="H668" s="35">
        <v>6620</v>
      </c>
      <c r="I668" s="36">
        <f t="shared" si="85"/>
        <v>0.75570776255707761</v>
      </c>
      <c r="J668" s="35">
        <f t="shared" si="86"/>
        <v>6620</v>
      </c>
      <c r="K668" s="36">
        <f t="shared" si="87"/>
        <v>0.75570776255707761</v>
      </c>
      <c r="L668" s="35">
        <f t="shared" si="84"/>
        <v>8.9140705178736623E-2</v>
      </c>
      <c r="M668" s="35">
        <f t="shared" si="88"/>
        <v>0</v>
      </c>
      <c r="N668" s="35">
        <f t="shared" si="89"/>
        <v>8.9140705178736623E-2</v>
      </c>
      <c r="O668" s="35">
        <f t="shared" si="90"/>
        <v>0</v>
      </c>
      <c r="P668" s="35">
        <f t="shared" si="91"/>
        <v>8.9140705178736623E-2</v>
      </c>
    </row>
    <row r="669" spans="7:16" x14ac:dyDescent="0.25">
      <c r="G669" s="16"/>
      <c r="H669" s="35">
        <v>6630</v>
      </c>
      <c r="I669" s="36">
        <f t="shared" si="85"/>
        <v>0.75684931506849318</v>
      </c>
      <c r="J669" s="35">
        <f t="shared" si="86"/>
        <v>6630</v>
      </c>
      <c r="K669" s="36">
        <f t="shared" si="87"/>
        <v>0.75684931506849318</v>
      </c>
      <c r="L669" s="35">
        <f t="shared" si="84"/>
        <v>8.8682295793439447E-2</v>
      </c>
      <c r="M669" s="35">
        <f t="shared" si="88"/>
        <v>0</v>
      </c>
      <c r="N669" s="35">
        <f t="shared" si="89"/>
        <v>8.8682295793439447E-2</v>
      </c>
      <c r="O669" s="35">
        <f t="shared" si="90"/>
        <v>0</v>
      </c>
      <c r="P669" s="35">
        <f t="shared" si="91"/>
        <v>8.8682295793439447E-2</v>
      </c>
    </row>
    <row r="670" spans="7:16" x14ac:dyDescent="0.25">
      <c r="G670" s="16"/>
      <c r="H670" s="35">
        <v>6640</v>
      </c>
      <c r="I670" s="36">
        <f t="shared" si="85"/>
        <v>0.75799086757990863</v>
      </c>
      <c r="J670" s="35">
        <f t="shared" si="86"/>
        <v>6640</v>
      </c>
      <c r="K670" s="36">
        <f t="shared" si="87"/>
        <v>0.75799086757990863</v>
      </c>
      <c r="L670" s="35">
        <f t="shared" si="84"/>
        <v>8.8224347121286351E-2</v>
      </c>
      <c r="M670" s="35">
        <f t="shared" si="88"/>
        <v>0</v>
      </c>
      <c r="N670" s="35">
        <f t="shared" si="89"/>
        <v>8.8224347121286351E-2</v>
      </c>
      <c r="O670" s="35">
        <f t="shared" si="90"/>
        <v>0</v>
      </c>
      <c r="P670" s="35">
        <f t="shared" si="91"/>
        <v>8.8224347121286351E-2</v>
      </c>
    </row>
    <row r="671" spans="7:16" x14ac:dyDescent="0.25">
      <c r="G671" s="16"/>
      <c r="H671" s="35">
        <v>6650</v>
      </c>
      <c r="I671" s="36">
        <f t="shared" si="85"/>
        <v>0.7591324200913242</v>
      </c>
      <c r="J671" s="35">
        <f t="shared" si="86"/>
        <v>6650</v>
      </c>
      <c r="K671" s="36">
        <f t="shared" si="87"/>
        <v>0.7591324200913242</v>
      </c>
      <c r="L671" s="35">
        <f t="shared" si="84"/>
        <v>8.7766858006448234E-2</v>
      </c>
      <c r="M671" s="35">
        <f t="shared" si="88"/>
        <v>0</v>
      </c>
      <c r="N671" s="35">
        <f t="shared" si="89"/>
        <v>8.7766858006448234E-2</v>
      </c>
      <c r="O671" s="35">
        <f t="shared" si="90"/>
        <v>0</v>
      </c>
      <c r="P671" s="35">
        <f t="shared" si="91"/>
        <v>8.7766858006448234E-2</v>
      </c>
    </row>
    <row r="672" spans="7:16" x14ac:dyDescent="0.25">
      <c r="G672" s="16"/>
      <c r="H672" s="35">
        <v>6660</v>
      </c>
      <c r="I672" s="36">
        <f t="shared" si="85"/>
        <v>0.76027397260273977</v>
      </c>
      <c r="J672" s="35">
        <f t="shared" si="86"/>
        <v>6660</v>
      </c>
      <c r="K672" s="36">
        <f t="shared" si="87"/>
        <v>0.76027397260273977</v>
      </c>
      <c r="L672" s="35">
        <f t="shared" si="84"/>
        <v>8.7309827297728626E-2</v>
      </c>
      <c r="M672" s="35">
        <f t="shared" si="88"/>
        <v>0</v>
      </c>
      <c r="N672" s="35">
        <f t="shared" si="89"/>
        <v>8.7309827297728626E-2</v>
      </c>
      <c r="O672" s="35">
        <f t="shared" si="90"/>
        <v>0</v>
      </c>
      <c r="P672" s="35">
        <f t="shared" si="91"/>
        <v>8.7309827297728626E-2</v>
      </c>
    </row>
    <row r="673" spans="7:16" x14ac:dyDescent="0.25">
      <c r="G673" s="16"/>
      <c r="H673" s="35">
        <v>6670</v>
      </c>
      <c r="I673" s="36">
        <f t="shared" si="85"/>
        <v>0.76141552511415522</v>
      </c>
      <c r="J673" s="35">
        <f t="shared" si="86"/>
        <v>6670</v>
      </c>
      <c r="K673" s="36">
        <f t="shared" si="87"/>
        <v>0.76141552511415522</v>
      </c>
      <c r="L673" s="35">
        <f t="shared" si="84"/>
        <v>8.685325384853837E-2</v>
      </c>
      <c r="M673" s="35">
        <f t="shared" si="88"/>
        <v>0</v>
      </c>
      <c r="N673" s="35">
        <f t="shared" si="89"/>
        <v>8.685325384853837E-2</v>
      </c>
      <c r="O673" s="35">
        <f t="shared" si="90"/>
        <v>0</v>
      </c>
      <c r="P673" s="35">
        <f t="shared" si="91"/>
        <v>8.685325384853837E-2</v>
      </c>
    </row>
    <row r="674" spans="7:16" x14ac:dyDescent="0.25">
      <c r="G674" s="16"/>
      <c r="H674" s="35">
        <v>6680</v>
      </c>
      <c r="I674" s="36">
        <f t="shared" si="85"/>
        <v>0.76255707762557079</v>
      </c>
      <c r="J674" s="35">
        <f t="shared" si="86"/>
        <v>6680</v>
      </c>
      <c r="K674" s="36">
        <f t="shared" si="87"/>
        <v>0.76255707762557079</v>
      </c>
      <c r="L674" s="35">
        <f t="shared" si="84"/>
        <v>8.6397136516869644E-2</v>
      </c>
      <c r="M674" s="35">
        <f t="shared" si="88"/>
        <v>0</v>
      </c>
      <c r="N674" s="35">
        <f t="shared" si="89"/>
        <v>8.6397136516869644E-2</v>
      </c>
      <c r="O674" s="35">
        <f t="shared" si="90"/>
        <v>0</v>
      </c>
      <c r="P674" s="35">
        <f t="shared" si="91"/>
        <v>8.6397136516869644E-2</v>
      </c>
    </row>
    <row r="675" spans="7:16" x14ac:dyDescent="0.25">
      <c r="G675" s="16"/>
      <c r="H675" s="35">
        <v>6690</v>
      </c>
      <c r="I675" s="36">
        <f t="shared" si="85"/>
        <v>0.76369863013698636</v>
      </c>
      <c r="J675" s="35">
        <f t="shared" si="86"/>
        <v>6690</v>
      </c>
      <c r="K675" s="36">
        <f t="shared" si="87"/>
        <v>0.76369863013698636</v>
      </c>
      <c r="L675" s="35">
        <f t="shared" si="84"/>
        <v>8.5941474165271536E-2</v>
      </c>
      <c r="M675" s="35">
        <f t="shared" si="88"/>
        <v>0</v>
      </c>
      <c r="N675" s="35">
        <f t="shared" si="89"/>
        <v>8.5941474165271536E-2</v>
      </c>
      <c r="O675" s="35">
        <f t="shared" si="90"/>
        <v>0</v>
      </c>
      <c r="P675" s="35">
        <f t="shared" si="91"/>
        <v>8.5941474165271536E-2</v>
      </c>
    </row>
    <row r="676" spans="7:16" x14ac:dyDescent="0.25">
      <c r="G676" s="16"/>
      <c r="H676" s="35">
        <v>6700</v>
      </c>
      <c r="I676" s="36">
        <f t="shared" si="85"/>
        <v>0.76484018264840181</v>
      </c>
      <c r="J676" s="35">
        <f t="shared" si="86"/>
        <v>6700</v>
      </c>
      <c r="K676" s="36">
        <f t="shared" si="87"/>
        <v>0.76484018264840181</v>
      </c>
      <c r="L676" s="35">
        <f t="shared" si="84"/>
        <v>8.5486265660824956E-2</v>
      </c>
      <c r="M676" s="35">
        <f t="shared" si="88"/>
        <v>0</v>
      </c>
      <c r="N676" s="35">
        <f t="shared" si="89"/>
        <v>8.5486265660824956E-2</v>
      </c>
      <c r="O676" s="35">
        <f t="shared" si="90"/>
        <v>0</v>
      </c>
      <c r="P676" s="35">
        <f t="shared" si="91"/>
        <v>8.5486265660824956E-2</v>
      </c>
    </row>
    <row r="677" spans="7:16" x14ac:dyDescent="0.25">
      <c r="G677" s="16"/>
      <c r="H677" s="35">
        <v>6710</v>
      </c>
      <c r="I677" s="36">
        <f t="shared" si="85"/>
        <v>0.76598173515981738</v>
      </c>
      <c r="J677" s="35">
        <f t="shared" si="86"/>
        <v>6710</v>
      </c>
      <c r="K677" s="36">
        <f t="shared" si="87"/>
        <v>0.76598173515981738</v>
      </c>
      <c r="L677" s="35">
        <f t="shared" si="84"/>
        <v>8.5031509875117428E-2</v>
      </c>
      <c r="M677" s="35">
        <f t="shared" si="88"/>
        <v>0</v>
      </c>
      <c r="N677" s="35">
        <f t="shared" si="89"/>
        <v>8.5031509875117428E-2</v>
      </c>
      <c r="O677" s="35">
        <f t="shared" si="90"/>
        <v>0</v>
      </c>
      <c r="P677" s="35">
        <f t="shared" si="91"/>
        <v>8.5031509875117428E-2</v>
      </c>
    </row>
    <row r="678" spans="7:16" x14ac:dyDescent="0.25">
      <c r="G678" s="16"/>
      <c r="H678" s="35">
        <v>6720</v>
      </c>
      <c r="I678" s="36">
        <f t="shared" si="85"/>
        <v>0.76712328767123283</v>
      </c>
      <c r="J678" s="35">
        <f t="shared" si="86"/>
        <v>6720</v>
      </c>
      <c r="K678" s="36">
        <f t="shared" si="87"/>
        <v>0.76712328767123283</v>
      </c>
      <c r="L678" s="35">
        <f t="shared" si="84"/>
        <v>8.4577205684219003E-2</v>
      </c>
      <c r="M678" s="35">
        <f t="shared" si="88"/>
        <v>0</v>
      </c>
      <c r="N678" s="35">
        <f t="shared" si="89"/>
        <v>8.4577205684219003E-2</v>
      </c>
      <c r="O678" s="35">
        <f t="shared" si="90"/>
        <v>0</v>
      </c>
      <c r="P678" s="35">
        <f t="shared" si="91"/>
        <v>8.4577205684219003E-2</v>
      </c>
    </row>
    <row r="679" spans="7:16" x14ac:dyDescent="0.25">
      <c r="G679" s="16"/>
      <c r="H679" s="35">
        <v>6730</v>
      </c>
      <c r="I679" s="36">
        <f t="shared" si="85"/>
        <v>0.7682648401826484</v>
      </c>
      <c r="J679" s="35">
        <f t="shared" si="86"/>
        <v>6730</v>
      </c>
      <c r="K679" s="36">
        <f t="shared" si="87"/>
        <v>0.7682648401826484</v>
      </c>
      <c r="L679" s="35">
        <f t="shared" si="84"/>
        <v>8.4123351968657167E-2</v>
      </c>
      <c r="M679" s="35">
        <f t="shared" si="88"/>
        <v>0</v>
      </c>
      <c r="N679" s="35">
        <f t="shared" si="89"/>
        <v>8.4123351968657167E-2</v>
      </c>
      <c r="O679" s="35">
        <f t="shared" si="90"/>
        <v>0</v>
      </c>
      <c r="P679" s="35">
        <f t="shared" si="91"/>
        <v>8.4123351968657167E-2</v>
      </c>
    </row>
    <row r="680" spans="7:16" x14ac:dyDescent="0.25">
      <c r="G680" s="16"/>
      <c r="H680" s="35">
        <v>6740</v>
      </c>
      <c r="I680" s="36">
        <f t="shared" si="85"/>
        <v>0.76940639269406397</v>
      </c>
      <c r="J680" s="35">
        <f t="shared" si="86"/>
        <v>6740</v>
      </c>
      <c r="K680" s="36">
        <f t="shared" si="87"/>
        <v>0.76940639269406397</v>
      </c>
      <c r="L680" s="35">
        <f t="shared" si="84"/>
        <v>8.3669947613393414E-2</v>
      </c>
      <c r="M680" s="35">
        <f t="shared" si="88"/>
        <v>0</v>
      </c>
      <c r="N680" s="35">
        <f t="shared" si="89"/>
        <v>8.3669947613393414E-2</v>
      </c>
      <c r="O680" s="35">
        <f t="shared" si="90"/>
        <v>0</v>
      </c>
      <c r="P680" s="35">
        <f t="shared" si="91"/>
        <v>8.3669947613393414E-2</v>
      </c>
    </row>
    <row r="681" spans="7:16" x14ac:dyDescent="0.25">
      <c r="G681" s="16"/>
      <c r="H681" s="35">
        <v>6750</v>
      </c>
      <c r="I681" s="36">
        <f t="shared" si="85"/>
        <v>0.77054794520547942</v>
      </c>
      <c r="J681" s="35">
        <f t="shared" si="86"/>
        <v>6750</v>
      </c>
      <c r="K681" s="36">
        <f t="shared" si="87"/>
        <v>0.77054794520547942</v>
      </c>
      <c r="L681" s="35">
        <f t="shared" si="84"/>
        <v>8.3216991507798488E-2</v>
      </c>
      <c r="M681" s="35">
        <f t="shared" si="88"/>
        <v>0</v>
      </c>
      <c r="N681" s="35">
        <f t="shared" si="89"/>
        <v>8.3216991507798488E-2</v>
      </c>
      <c r="O681" s="35">
        <f t="shared" si="90"/>
        <v>0</v>
      </c>
      <c r="P681" s="35">
        <f t="shared" si="91"/>
        <v>8.3216991507798488E-2</v>
      </c>
    </row>
    <row r="682" spans="7:16" x14ac:dyDescent="0.25">
      <c r="G682" s="16"/>
      <c r="H682" s="35">
        <v>6760</v>
      </c>
      <c r="I682" s="36">
        <f t="shared" si="85"/>
        <v>0.77168949771689499</v>
      </c>
      <c r="J682" s="35">
        <f t="shared" si="86"/>
        <v>6760</v>
      </c>
      <c r="K682" s="36">
        <f t="shared" si="87"/>
        <v>0.77168949771689499</v>
      </c>
      <c r="L682" s="35">
        <f t="shared" si="84"/>
        <v>8.2764482545628626E-2</v>
      </c>
      <c r="M682" s="35">
        <f t="shared" si="88"/>
        <v>0</v>
      </c>
      <c r="N682" s="35">
        <f t="shared" si="89"/>
        <v>8.2764482545628626E-2</v>
      </c>
      <c r="O682" s="35">
        <f t="shared" si="90"/>
        <v>0</v>
      </c>
      <c r="P682" s="35">
        <f t="shared" si="91"/>
        <v>8.2764482545628626E-2</v>
      </c>
    </row>
    <row r="683" spans="7:16" x14ac:dyDescent="0.25">
      <c r="G683" s="16"/>
      <c r="H683" s="35">
        <v>6770</v>
      </c>
      <c r="I683" s="36">
        <f t="shared" si="85"/>
        <v>0.77283105022831056</v>
      </c>
      <c r="J683" s="35">
        <f t="shared" si="86"/>
        <v>6770</v>
      </c>
      <c r="K683" s="36">
        <f t="shared" si="87"/>
        <v>0.77283105022831056</v>
      </c>
      <c r="L683" s="35">
        <f t="shared" si="84"/>
        <v>8.2312419625001909E-2</v>
      </c>
      <c r="M683" s="35">
        <f t="shared" si="88"/>
        <v>0</v>
      </c>
      <c r="N683" s="35">
        <f t="shared" si="89"/>
        <v>8.2312419625001909E-2</v>
      </c>
      <c r="O683" s="35">
        <f t="shared" si="90"/>
        <v>0</v>
      </c>
      <c r="P683" s="35">
        <f t="shared" si="91"/>
        <v>8.2312419625001909E-2</v>
      </c>
    </row>
    <row r="684" spans="7:16" x14ac:dyDescent="0.25">
      <c r="G684" s="16"/>
      <c r="H684" s="35">
        <v>6780</v>
      </c>
      <c r="I684" s="36">
        <f t="shared" si="85"/>
        <v>0.77397260273972601</v>
      </c>
      <c r="J684" s="35">
        <f t="shared" si="86"/>
        <v>6780</v>
      </c>
      <c r="K684" s="36">
        <f t="shared" si="87"/>
        <v>0.77397260273972601</v>
      </c>
      <c r="L684" s="35">
        <f t="shared" si="84"/>
        <v>8.1860801648374282E-2</v>
      </c>
      <c r="M684" s="35">
        <f t="shared" si="88"/>
        <v>0</v>
      </c>
      <c r="N684" s="35">
        <f t="shared" si="89"/>
        <v>8.1860801648374282E-2</v>
      </c>
      <c r="O684" s="35">
        <f t="shared" si="90"/>
        <v>0</v>
      </c>
      <c r="P684" s="35">
        <f t="shared" si="91"/>
        <v>8.1860801648374282E-2</v>
      </c>
    </row>
    <row r="685" spans="7:16" x14ac:dyDescent="0.25">
      <c r="G685" s="16"/>
      <c r="H685" s="35">
        <v>6790</v>
      </c>
      <c r="I685" s="36">
        <f t="shared" si="85"/>
        <v>0.77511415525114158</v>
      </c>
      <c r="J685" s="35">
        <f t="shared" si="86"/>
        <v>6790</v>
      </c>
      <c r="K685" s="36">
        <f t="shared" si="87"/>
        <v>0.77511415525114158</v>
      </c>
      <c r="L685" s="35">
        <f t="shared" si="84"/>
        <v>8.1409627522516792E-2</v>
      </c>
      <c r="M685" s="35">
        <f t="shared" si="88"/>
        <v>0</v>
      </c>
      <c r="N685" s="35">
        <f t="shared" si="89"/>
        <v>8.1409627522516792E-2</v>
      </c>
      <c r="O685" s="35">
        <f t="shared" si="90"/>
        <v>0</v>
      </c>
      <c r="P685" s="35">
        <f t="shared" si="91"/>
        <v>8.1409627522516792E-2</v>
      </c>
    </row>
    <row r="686" spans="7:16" x14ac:dyDescent="0.25">
      <c r="G686" s="16"/>
      <c r="H686" s="35">
        <v>6800</v>
      </c>
      <c r="I686" s="36">
        <f t="shared" si="85"/>
        <v>0.77625570776255703</v>
      </c>
      <c r="J686" s="35">
        <f t="shared" si="86"/>
        <v>6800</v>
      </c>
      <c r="K686" s="36">
        <f t="shared" si="87"/>
        <v>0.77625570776255703</v>
      </c>
      <c r="L686" s="35">
        <f t="shared" si="84"/>
        <v>8.0958896158491389E-2</v>
      </c>
      <c r="M686" s="35">
        <f t="shared" si="88"/>
        <v>0</v>
      </c>
      <c r="N686" s="35">
        <f t="shared" si="89"/>
        <v>8.0958896158491389E-2</v>
      </c>
      <c r="O686" s="35">
        <f t="shared" si="90"/>
        <v>0</v>
      </c>
      <c r="P686" s="35">
        <f t="shared" si="91"/>
        <v>8.0958896158491389E-2</v>
      </c>
    </row>
    <row r="687" spans="7:16" x14ac:dyDescent="0.25">
      <c r="G687" s="16"/>
      <c r="H687" s="35">
        <v>6810</v>
      </c>
      <c r="I687" s="36">
        <f t="shared" si="85"/>
        <v>0.7773972602739726</v>
      </c>
      <c r="J687" s="35">
        <f t="shared" si="86"/>
        <v>6810</v>
      </c>
      <c r="K687" s="36">
        <f t="shared" si="87"/>
        <v>0.7773972602739726</v>
      </c>
      <c r="L687" s="35">
        <f t="shared" si="84"/>
        <v>8.0508606471628608E-2</v>
      </c>
      <c r="M687" s="35">
        <f t="shared" si="88"/>
        <v>0</v>
      </c>
      <c r="N687" s="35">
        <f t="shared" si="89"/>
        <v>8.0508606471628608E-2</v>
      </c>
      <c r="O687" s="35">
        <f t="shared" si="90"/>
        <v>0</v>
      </c>
      <c r="P687" s="35">
        <f t="shared" si="91"/>
        <v>8.0508606471628608E-2</v>
      </c>
    </row>
    <row r="688" spans="7:16" x14ac:dyDescent="0.25">
      <c r="G688" s="16"/>
      <c r="H688" s="35">
        <v>6820</v>
      </c>
      <c r="I688" s="36">
        <f t="shared" si="85"/>
        <v>0.77853881278538817</v>
      </c>
      <c r="J688" s="35">
        <f t="shared" si="86"/>
        <v>6820</v>
      </c>
      <c r="K688" s="36">
        <f t="shared" si="87"/>
        <v>0.77853881278538817</v>
      </c>
      <c r="L688" s="35">
        <f t="shared" si="84"/>
        <v>8.0058757381504142E-2</v>
      </c>
      <c r="M688" s="35">
        <f t="shared" si="88"/>
        <v>0</v>
      </c>
      <c r="N688" s="35">
        <f t="shared" si="89"/>
        <v>8.0058757381504142E-2</v>
      </c>
      <c r="O688" s="35">
        <f t="shared" si="90"/>
        <v>0</v>
      </c>
      <c r="P688" s="35">
        <f t="shared" si="91"/>
        <v>8.0058757381504142E-2</v>
      </c>
    </row>
    <row r="689" spans="7:16" x14ac:dyDescent="0.25">
      <c r="G689" s="16"/>
      <c r="H689" s="35">
        <v>6830</v>
      </c>
      <c r="I689" s="36">
        <f t="shared" si="85"/>
        <v>0.77968036529680362</v>
      </c>
      <c r="J689" s="35">
        <f t="shared" si="86"/>
        <v>6830</v>
      </c>
      <c r="K689" s="36">
        <f t="shared" si="87"/>
        <v>0.77968036529680362</v>
      </c>
      <c r="L689" s="35">
        <f t="shared" si="84"/>
        <v>7.9609347811916309E-2</v>
      </c>
      <c r="M689" s="35">
        <f t="shared" si="88"/>
        <v>0</v>
      </c>
      <c r="N689" s="35">
        <f t="shared" si="89"/>
        <v>7.9609347811916309E-2</v>
      </c>
      <c r="O689" s="35">
        <f t="shared" si="90"/>
        <v>0</v>
      </c>
      <c r="P689" s="35">
        <f t="shared" si="91"/>
        <v>7.9609347811916309E-2</v>
      </c>
    </row>
    <row r="690" spans="7:16" x14ac:dyDescent="0.25">
      <c r="G690" s="16"/>
      <c r="H690" s="35">
        <v>6840</v>
      </c>
      <c r="I690" s="36">
        <f t="shared" si="85"/>
        <v>0.78082191780821919</v>
      </c>
      <c r="J690" s="35">
        <f t="shared" si="86"/>
        <v>6840</v>
      </c>
      <c r="K690" s="36">
        <f t="shared" si="87"/>
        <v>0.78082191780821919</v>
      </c>
      <c r="L690" s="35">
        <f t="shared" si="84"/>
        <v>7.9160376690862955E-2</v>
      </c>
      <c r="M690" s="35">
        <f t="shared" si="88"/>
        <v>0</v>
      </c>
      <c r="N690" s="35">
        <f t="shared" si="89"/>
        <v>7.9160376690862955E-2</v>
      </c>
      <c r="O690" s="35">
        <f t="shared" si="90"/>
        <v>0</v>
      </c>
      <c r="P690" s="35">
        <f t="shared" si="91"/>
        <v>7.9160376690862955E-2</v>
      </c>
    </row>
    <row r="691" spans="7:16" x14ac:dyDescent="0.25">
      <c r="G691" s="16"/>
      <c r="H691" s="35">
        <v>6850</v>
      </c>
      <c r="I691" s="36">
        <f t="shared" si="85"/>
        <v>0.78196347031963476</v>
      </c>
      <c r="J691" s="35">
        <f t="shared" si="86"/>
        <v>6850</v>
      </c>
      <c r="K691" s="36">
        <f t="shared" si="87"/>
        <v>0.78196347031963476</v>
      </c>
      <c r="L691" s="35">
        <f t="shared" si="84"/>
        <v>7.8711842950519473E-2</v>
      </c>
      <c r="M691" s="35">
        <f t="shared" si="88"/>
        <v>0</v>
      </c>
      <c r="N691" s="35">
        <f t="shared" si="89"/>
        <v>7.8711842950519473E-2</v>
      </c>
      <c r="O691" s="35">
        <f t="shared" si="90"/>
        <v>0</v>
      </c>
      <c r="P691" s="35">
        <f t="shared" si="91"/>
        <v>7.8711842950519473E-2</v>
      </c>
    </row>
    <row r="692" spans="7:16" x14ac:dyDescent="0.25">
      <c r="G692" s="16"/>
      <c r="H692" s="35">
        <v>6860</v>
      </c>
      <c r="I692" s="36">
        <f t="shared" si="85"/>
        <v>0.78310502283105021</v>
      </c>
      <c r="J692" s="35">
        <f t="shared" si="86"/>
        <v>6860</v>
      </c>
      <c r="K692" s="36">
        <f t="shared" si="87"/>
        <v>0.78310502283105021</v>
      </c>
      <c r="L692" s="35">
        <f t="shared" si="84"/>
        <v>7.8263745527216155E-2</v>
      </c>
      <c r="M692" s="35">
        <f t="shared" si="88"/>
        <v>0</v>
      </c>
      <c r="N692" s="35">
        <f t="shared" si="89"/>
        <v>7.8263745527216155E-2</v>
      </c>
      <c r="O692" s="35">
        <f t="shared" si="90"/>
        <v>0</v>
      </c>
      <c r="P692" s="35">
        <f t="shared" si="91"/>
        <v>7.8263745527216155E-2</v>
      </c>
    </row>
    <row r="693" spans="7:16" x14ac:dyDescent="0.25">
      <c r="G693" s="16"/>
      <c r="H693" s="35">
        <v>6870</v>
      </c>
      <c r="I693" s="36">
        <f t="shared" si="85"/>
        <v>0.78424657534246578</v>
      </c>
      <c r="J693" s="35">
        <f t="shared" si="86"/>
        <v>6870</v>
      </c>
      <c r="K693" s="36">
        <f t="shared" si="87"/>
        <v>0.78424657534246578</v>
      </c>
      <c r="L693" s="35">
        <f t="shared" si="84"/>
        <v>7.7816083361415989E-2</v>
      </c>
      <c r="M693" s="35">
        <f t="shared" si="88"/>
        <v>0</v>
      </c>
      <c r="N693" s="35">
        <f t="shared" si="89"/>
        <v>7.7816083361415989E-2</v>
      </c>
      <c r="O693" s="35">
        <f t="shared" si="90"/>
        <v>0</v>
      </c>
      <c r="P693" s="35">
        <f t="shared" si="91"/>
        <v>7.7816083361415989E-2</v>
      </c>
    </row>
    <row r="694" spans="7:16" x14ac:dyDescent="0.25">
      <c r="G694" s="16"/>
      <c r="H694" s="35">
        <v>6880</v>
      </c>
      <c r="I694" s="36">
        <f t="shared" si="85"/>
        <v>0.78538812785388123</v>
      </c>
      <c r="J694" s="35">
        <f t="shared" si="86"/>
        <v>6880</v>
      </c>
      <c r="K694" s="36">
        <f t="shared" si="87"/>
        <v>0.78538812785388123</v>
      </c>
      <c r="L694" s="35">
        <f t="shared" si="84"/>
        <v>7.7368855397692893E-2</v>
      </c>
      <c r="M694" s="35">
        <f t="shared" si="88"/>
        <v>0</v>
      </c>
      <c r="N694" s="35">
        <f t="shared" si="89"/>
        <v>7.7368855397692893E-2</v>
      </c>
      <c r="O694" s="35">
        <f t="shared" si="90"/>
        <v>0</v>
      </c>
      <c r="P694" s="35">
        <f t="shared" si="91"/>
        <v>7.7368855397692893E-2</v>
      </c>
    </row>
    <row r="695" spans="7:16" x14ac:dyDescent="0.25">
      <c r="G695" s="16"/>
      <c r="H695" s="35">
        <v>6890</v>
      </c>
      <c r="I695" s="36">
        <f t="shared" si="85"/>
        <v>0.7865296803652968</v>
      </c>
      <c r="J695" s="35">
        <f t="shared" si="86"/>
        <v>6890</v>
      </c>
      <c r="K695" s="36">
        <f t="shared" si="87"/>
        <v>0.7865296803652968</v>
      </c>
      <c r="L695" s="35">
        <f t="shared" si="84"/>
        <v>7.6922060584709295E-2</v>
      </c>
      <c r="M695" s="35">
        <f t="shared" si="88"/>
        <v>0</v>
      </c>
      <c r="N695" s="35">
        <f t="shared" si="89"/>
        <v>7.6922060584709295E-2</v>
      </c>
      <c r="O695" s="35">
        <f t="shared" si="90"/>
        <v>0</v>
      </c>
      <c r="P695" s="35">
        <f t="shared" si="91"/>
        <v>7.6922060584709295E-2</v>
      </c>
    </row>
    <row r="696" spans="7:16" x14ac:dyDescent="0.25">
      <c r="G696" s="16"/>
      <c r="H696" s="35">
        <v>6900</v>
      </c>
      <c r="I696" s="36">
        <f t="shared" si="85"/>
        <v>0.78767123287671237</v>
      </c>
      <c r="J696" s="35">
        <f t="shared" si="86"/>
        <v>6900</v>
      </c>
      <c r="K696" s="36">
        <f t="shared" si="87"/>
        <v>0.78767123287671237</v>
      </c>
      <c r="L696" s="35">
        <f t="shared" si="84"/>
        <v>7.6475697875194926E-2</v>
      </c>
      <c r="M696" s="35">
        <f t="shared" si="88"/>
        <v>0</v>
      </c>
      <c r="N696" s="35">
        <f t="shared" si="89"/>
        <v>7.6475697875194926E-2</v>
      </c>
      <c r="O696" s="35">
        <f t="shared" si="90"/>
        <v>0</v>
      </c>
      <c r="P696" s="35">
        <f t="shared" si="91"/>
        <v>7.6475697875194926E-2</v>
      </c>
    </row>
    <row r="697" spans="7:16" x14ac:dyDescent="0.25">
      <c r="G697" s="16"/>
      <c r="H697" s="35">
        <v>6910</v>
      </c>
      <c r="I697" s="36">
        <f t="shared" si="85"/>
        <v>0.78881278538812782</v>
      </c>
      <c r="J697" s="35">
        <f t="shared" si="86"/>
        <v>6910</v>
      </c>
      <c r="K697" s="36">
        <f t="shared" si="87"/>
        <v>0.78881278538812782</v>
      </c>
      <c r="L697" s="35">
        <f t="shared" si="84"/>
        <v>7.6029766225924944E-2</v>
      </c>
      <c r="M697" s="35">
        <f t="shared" si="88"/>
        <v>0</v>
      </c>
      <c r="N697" s="35">
        <f t="shared" si="89"/>
        <v>7.6029766225924944E-2</v>
      </c>
      <c r="O697" s="35">
        <f t="shared" si="90"/>
        <v>0</v>
      </c>
      <c r="P697" s="35">
        <f t="shared" si="91"/>
        <v>7.6029766225924944E-2</v>
      </c>
    </row>
    <row r="698" spans="7:16" x14ac:dyDescent="0.25">
      <c r="G698" s="16"/>
      <c r="H698" s="35">
        <v>6920</v>
      </c>
      <c r="I698" s="36">
        <f t="shared" si="85"/>
        <v>0.78995433789954339</v>
      </c>
      <c r="J698" s="35">
        <f t="shared" si="86"/>
        <v>6920</v>
      </c>
      <c r="K698" s="36">
        <f t="shared" si="87"/>
        <v>0.78995433789954339</v>
      </c>
      <c r="L698" s="35">
        <f t="shared" si="84"/>
        <v>7.5584264597698514E-2</v>
      </c>
      <c r="M698" s="35">
        <f t="shared" si="88"/>
        <v>0</v>
      </c>
      <c r="N698" s="35">
        <f t="shared" si="89"/>
        <v>7.5584264597698514E-2</v>
      </c>
      <c r="O698" s="35">
        <f t="shared" si="90"/>
        <v>0</v>
      </c>
      <c r="P698" s="35">
        <f t="shared" si="91"/>
        <v>7.5584264597698514E-2</v>
      </c>
    </row>
    <row r="699" spans="7:16" x14ac:dyDescent="0.25">
      <c r="G699" s="16"/>
      <c r="H699" s="35">
        <v>6930</v>
      </c>
      <c r="I699" s="36">
        <f t="shared" si="85"/>
        <v>0.79109589041095896</v>
      </c>
      <c r="J699" s="35">
        <f t="shared" si="86"/>
        <v>6930</v>
      </c>
      <c r="K699" s="36">
        <f t="shared" si="87"/>
        <v>0.79109589041095896</v>
      </c>
      <c r="L699" s="35">
        <f t="shared" si="84"/>
        <v>7.5139191955317486E-2</v>
      </c>
      <c r="M699" s="35">
        <f t="shared" si="88"/>
        <v>0</v>
      </c>
      <c r="N699" s="35">
        <f t="shared" si="89"/>
        <v>7.5139191955317486E-2</v>
      </c>
      <c r="O699" s="35">
        <f t="shared" si="90"/>
        <v>0</v>
      </c>
      <c r="P699" s="35">
        <f t="shared" si="91"/>
        <v>7.5139191955317486E-2</v>
      </c>
    </row>
    <row r="700" spans="7:16" x14ac:dyDescent="0.25">
      <c r="G700" s="16"/>
      <c r="H700" s="35">
        <v>6940</v>
      </c>
      <c r="I700" s="36">
        <f t="shared" si="85"/>
        <v>0.79223744292237441</v>
      </c>
      <c r="J700" s="35">
        <f t="shared" si="86"/>
        <v>6940</v>
      </c>
      <c r="K700" s="36">
        <f t="shared" si="87"/>
        <v>0.79223744292237441</v>
      </c>
      <c r="L700" s="35">
        <f t="shared" si="84"/>
        <v>7.4694547267565192E-2</v>
      </c>
      <c r="M700" s="35">
        <f t="shared" si="88"/>
        <v>0</v>
      </c>
      <c r="N700" s="35">
        <f t="shared" si="89"/>
        <v>7.4694547267565192E-2</v>
      </c>
      <c r="O700" s="35">
        <f t="shared" si="90"/>
        <v>0</v>
      </c>
      <c r="P700" s="35">
        <f t="shared" si="91"/>
        <v>7.4694547267565192E-2</v>
      </c>
    </row>
    <row r="701" spans="7:16" x14ac:dyDescent="0.25">
      <c r="G701" s="16"/>
      <c r="H701" s="35">
        <v>6950</v>
      </c>
      <c r="I701" s="36">
        <f t="shared" si="85"/>
        <v>0.79337899543378998</v>
      </c>
      <c r="J701" s="35">
        <f t="shared" si="86"/>
        <v>6950</v>
      </c>
      <c r="K701" s="36">
        <f t="shared" si="87"/>
        <v>0.79337899543378998</v>
      </c>
      <c r="L701" s="35">
        <f t="shared" si="84"/>
        <v>7.4250329507185575E-2</v>
      </c>
      <c r="M701" s="35">
        <f t="shared" si="88"/>
        <v>0</v>
      </c>
      <c r="N701" s="35">
        <f t="shared" si="89"/>
        <v>7.4250329507185575E-2</v>
      </c>
      <c r="O701" s="35">
        <f t="shared" si="90"/>
        <v>0</v>
      </c>
      <c r="P701" s="35">
        <f t="shared" si="91"/>
        <v>7.4250329507185575E-2</v>
      </c>
    </row>
    <row r="702" spans="7:16" x14ac:dyDescent="0.25">
      <c r="G702" s="16"/>
      <c r="H702" s="35">
        <v>6960</v>
      </c>
      <c r="I702" s="36">
        <f t="shared" si="85"/>
        <v>0.79452054794520544</v>
      </c>
      <c r="J702" s="35">
        <f t="shared" si="86"/>
        <v>6960</v>
      </c>
      <c r="K702" s="36">
        <f t="shared" si="87"/>
        <v>0.79452054794520544</v>
      </c>
      <c r="L702" s="35">
        <f t="shared" si="84"/>
        <v>7.3806537650862092E-2</v>
      </c>
      <c r="M702" s="35">
        <f t="shared" si="88"/>
        <v>0</v>
      </c>
      <c r="N702" s="35">
        <f t="shared" si="89"/>
        <v>7.3806537650862092E-2</v>
      </c>
      <c r="O702" s="35">
        <f t="shared" si="90"/>
        <v>0</v>
      </c>
      <c r="P702" s="35">
        <f t="shared" si="91"/>
        <v>7.3806537650862092E-2</v>
      </c>
    </row>
    <row r="703" spans="7:16" x14ac:dyDescent="0.25">
      <c r="G703" s="16"/>
      <c r="H703" s="35">
        <v>6970</v>
      </c>
      <c r="I703" s="36">
        <f t="shared" si="85"/>
        <v>0.795662100456621</v>
      </c>
      <c r="J703" s="35">
        <f t="shared" si="86"/>
        <v>6970</v>
      </c>
      <c r="K703" s="36">
        <f t="shared" si="87"/>
        <v>0.795662100456621</v>
      </c>
      <c r="L703" s="35">
        <f t="shared" si="84"/>
        <v>7.3363170679197287E-2</v>
      </c>
      <c r="M703" s="35">
        <f t="shared" si="88"/>
        <v>0</v>
      </c>
      <c r="N703" s="35">
        <f t="shared" si="89"/>
        <v>7.3363170679197287E-2</v>
      </c>
      <c r="O703" s="35">
        <f t="shared" si="90"/>
        <v>0</v>
      </c>
      <c r="P703" s="35">
        <f t="shared" si="91"/>
        <v>7.3363170679197287E-2</v>
      </c>
    </row>
    <row r="704" spans="7:16" x14ac:dyDescent="0.25">
      <c r="G704" s="16"/>
      <c r="H704" s="35">
        <v>6980</v>
      </c>
      <c r="I704" s="36">
        <f t="shared" si="85"/>
        <v>0.79680365296803657</v>
      </c>
      <c r="J704" s="35">
        <f t="shared" si="86"/>
        <v>6980</v>
      </c>
      <c r="K704" s="36">
        <f t="shared" si="87"/>
        <v>0.79680365296803657</v>
      </c>
      <c r="L704" s="35">
        <f t="shared" si="84"/>
        <v>7.2920227576691699E-2</v>
      </c>
      <c r="M704" s="35">
        <f t="shared" si="88"/>
        <v>0</v>
      </c>
      <c r="N704" s="35">
        <f t="shared" si="89"/>
        <v>7.2920227576691699E-2</v>
      </c>
      <c r="O704" s="35">
        <f t="shared" si="90"/>
        <v>0</v>
      </c>
      <c r="P704" s="35">
        <f t="shared" si="91"/>
        <v>7.2920227576691699E-2</v>
      </c>
    </row>
    <row r="705" spans="7:16" x14ac:dyDescent="0.25">
      <c r="G705" s="16"/>
      <c r="H705" s="35">
        <v>6990</v>
      </c>
      <c r="I705" s="36">
        <f t="shared" si="85"/>
        <v>0.79794520547945202</v>
      </c>
      <c r="J705" s="35">
        <f t="shared" si="86"/>
        <v>6990</v>
      </c>
      <c r="K705" s="36">
        <f t="shared" si="87"/>
        <v>0.79794520547945202</v>
      </c>
      <c r="L705" s="35">
        <f t="shared" si="84"/>
        <v>7.2477707331723873E-2</v>
      </c>
      <c r="M705" s="35">
        <f t="shared" si="88"/>
        <v>0</v>
      </c>
      <c r="N705" s="35">
        <f t="shared" si="89"/>
        <v>7.2477707331723873E-2</v>
      </c>
      <c r="O705" s="35">
        <f t="shared" si="90"/>
        <v>0</v>
      </c>
      <c r="P705" s="35">
        <f t="shared" si="91"/>
        <v>7.2477707331723873E-2</v>
      </c>
    </row>
    <row r="706" spans="7:16" x14ac:dyDescent="0.25">
      <c r="G706" s="16"/>
      <c r="H706" s="35">
        <v>7000</v>
      </c>
      <c r="I706" s="36">
        <f t="shared" si="85"/>
        <v>0.79908675799086759</v>
      </c>
      <c r="J706" s="35">
        <f t="shared" si="86"/>
        <v>7000</v>
      </c>
      <c r="K706" s="36">
        <f t="shared" si="87"/>
        <v>0.79908675799086759</v>
      </c>
      <c r="L706" s="35">
        <f t="shared" si="84"/>
        <v>7.2035608936529716E-2</v>
      </c>
      <c r="M706" s="35">
        <f t="shared" si="88"/>
        <v>0</v>
      </c>
      <c r="N706" s="35">
        <f t="shared" si="89"/>
        <v>7.2035608936529716E-2</v>
      </c>
      <c r="O706" s="35">
        <f t="shared" si="90"/>
        <v>0</v>
      </c>
      <c r="P706" s="35">
        <f t="shared" si="91"/>
        <v>7.2035608936529716E-2</v>
      </c>
    </row>
    <row r="707" spans="7:16" x14ac:dyDescent="0.25">
      <c r="G707" s="16"/>
      <c r="H707" s="35">
        <v>7010</v>
      </c>
      <c r="I707" s="36">
        <f t="shared" si="85"/>
        <v>0.80022831050228316</v>
      </c>
      <c r="J707" s="35">
        <f t="shared" si="86"/>
        <v>7010</v>
      </c>
      <c r="K707" s="36">
        <f t="shared" si="87"/>
        <v>0.80022831050228316</v>
      </c>
      <c r="L707" s="35">
        <f t="shared" si="84"/>
        <v>7.1593931387182397E-2</v>
      </c>
      <c r="M707" s="35">
        <f t="shared" si="88"/>
        <v>0</v>
      </c>
      <c r="N707" s="35">
        <f t="shared" si="89"/>
        <v>7.1593931387182397E-2</v>
      </c>
      <c r="O707" s="35">
        <f t="shared" si="90"/>
        <v>0</v>
      </c>
      <c r="P707" s="35">
        <f t="shared" si="91"/>
        <v>7.1593931387182397E-2</v>
      </c>
    </row>
    <row r="708" spans="7:16" x14ac:dyDescent="0.25">
      <c r="G708" s="16"/>
      <c r="H708" s="35">
        <v>7020</v>
      </c>
      <c r="I708" s="36">
        <f t="shared" si="85"/>
        <v>0.80136986301369861</v>
      </c>
      <c r="J708" s="35">
        <f t="shared" si="86"/>
        <v>7020</v>
      </c>
      <c r="K708" s="36">
        <f t="shared" si="87"/>
        <v>0.80136986301369861</v>
      </c>
      <c r="L708" s="35">
        <f t="shared" si="84"/>
        <v>7.1152673683572587E-2</v>
      </c>
      <c r="M708" s="35">
        <f t="shared" si="88"/>
        <v>0</v>
      </c>
      <c r="N708" s="35">
        <f t="shared" si="89"/>
        <v>7.1152673683572587E-2</v>
      </c>
      <c r="O708" s="35">
        <f t="shared" si="90"/>
        <v>0</v>
      </c>
      <c r="P708" s="35">
        <f t="shared" si="91"/>
        <v>7.1152673683572587E-2</v>
      </c>
    </row>
    <row r="709" spans="7:16" x14ac:dyDescent="0.25">
      <c r="G709" s="16"/>
      <c r="H709" s="35">
        <v>7030</v>
      </c>
      <c r="I709" s="36">
        <f t="shared" si="85"/>
        <v>0.80251141552511418</v>
      </c>
      <c r="J709" s="35">
        <f t="shared" si="86"/>
        <v>7030</v>
      </c>
      <c r="K709" s="36">
        <f t="shared" si="87"/>
        <v>0.80251141552511418</v>
      </c>
      <c r="L709" s="35">
        <f t="shared" ref="L709:L772" si="92">1-$E$13*K709^$E$14</f>
        <v>7.0711834829387921E-2</v>
      </c>
      <c r="M709" s="35">
        <f t="shared" si="88"/>
        <v>0</v>
      </c>
      <c r="N709" s="35">
        <f t="shared" si="89"/>
        <v>7.0711834829387921E-2</v>
      </c>
      <c r="O709" s="35">
        <f t="shared" si="90"/>
        <v>0</v>
      </c>
      <c r="P709" s="35">
        <f t="shared" si="91"/>
        <v>7.0711834829387921E-2</v>
      </c>
    </row>
    <row r="710" spans="7:16" x14ac:dyDescent="0.25">
      <c r="G710" s="16"/>
      <c r="H710" s="35">
        <v>7040</v>
      </c>
      <c r="I710" s="36">
        <f t="shared" ref="I710:I773" si="93">H710/$B$15</f>
        <v>0.80365296803652964</v>
      </c>
      <c r="J710" s="35">
        <f t="shared" ref="J710:J773" si="94">IF(H710&lt;$B$15,H710,$B$15)</f>
        <v>7040</v>
      </c>
      <c r="K710" s="36">
        <f t="shared" ref="K710:K773" si="95">J710/$B$15</f>
        <v>0.80365296803652964</v>
      </c>
      <c r="L710" s="35">
        <f t="shared" si="92"/>
        <v>7.0271413832093454E-2</v>
      </c>
      <c r="M710" s="35">
        <f t="shared" ref="M710:M773" si="96">IF(J710&lt;=$B$92,$B$68,0)</f>
        <v>0</v>
      </c>
      <c r="N710" s="35">
        <f t="shared" ref="N710:N773" si="97">IF(L710&gt;$B$68,$B$68,L710)</f>
        <v>7.0271413832093454E-2</v>
      </c>
      <c r="O710" s="35">
        <f t="shared" si="90"/>
        <v>0</v>
      </c>
      <c r="P710" s="35">
        <f t="shared" si="91"/>
        <v>7.0271413832093454E-2</v>
      </c>
    </row>
    <row r="711" spans="7:16" x14ac:dyDescent="0.25">
      <c r="G711" s="16"/>
      <c r="H711" s="35">
        <v>7050</v>
      </c>
      <c r="I711" s="36">
        <f t="shared" si="93"/>
        <v>0.8047945205479452</v>
      </c>
      <c r="J711" s="35">
        <f t="shared" si="94"/>
        <v>7050</v>
      </c>
      <c r="K711" s="36">
        <f t="shared" si="95"/>
        <v>0.8047945205479452</v>
      </c>
      <c r="L711" s="35">
        <f t="shared" si="92"/>
        <v>6.9831409702912461E-2</v>
      </c>
      <c r="M711" s="35">
        <f t="shared" si="96"/>
        <v>0</v>
      </c>
      <c r="N711" s="35">
        <f t="shared" si="97"/>
        <v>6.9831409702912461E-2</v>
      </c>
      <c r="O711" s="35">
        <f t="shared" ref="O711:O774" si="98">IF(J711&lt;=$C$137,$D$121,M711)</f>
        <v>0</v>
      </c>
      <c r="P711" s="35">
        <f t="shared" ref="P711:P774" si="99">IF(L711&gt;$D$121,$D$121,L711)</f>
        <v>6.9831409702912461E-2</v>
      </c>
    </row>
    <row r="712" spans="7:16" x14ac:dyDescent="0.25">
      <c r="G712" s="16"/>
      <c r="H712" s="35">
        <v>7060</v>
      </c>
      <c r="I712" s="36">
        <f t="shared" si="93"/>
        <v>0.80593607305936077</v>
      </c>
      <c r="J712" s="35">
        <f t="shared" si="94"/>
        <v>7060</v>
      </c>
      <c r="K712" s="36">
        <f t="shared" si="95"/>
        <v>0.80593607305936077</v>
      </c>
      <c r="L712" s="35">
        <f t="shared" si="92"/>
        <v>6.9391821456806113E-2</v>
      </c>
      <c r="M712" s="35">
        <f t="shared" si="96"/>
        <v>0</v>
      </c>
      <c r="N712" s="35">
        <f t="shared" si="97"/>
        <v>6.9391821456806113E-2</v>
      </c>
      <c r="O712" s="35">
        <f t="shared" si="98"/>
        <v>0</v>
      </c>
      <c r="P712" s="35">
        <f t="shared" si="99"/>
        <v>6.9391821456806113E-2</v>
      </c>
    </row>
    <row r="713" spans="7:16" x14ac:dyDescent="0.25">
      <c r="G713" s="16"/>
      <c r="H713" s="35">
        <v>7070</v>
      </c>
      <c r="I713" s="36">
        <f t="shared" si="93"/>
        <v>0.80707762557077622</v>
      </c>
      <c r="J713" s="35">
        <f t="shared" si="94"/>
        <v>7070</v>
      </c>
      <c r="K713" s="36">
        <f t="shared" si="95"/>
        <v>0.80707762557077622</v>
      </c>
      <c r="L713" s="35">
        <f t="shared" si="92"/>
        <v>6.8952648112454717E-2</v>
      </c>
      <c r="M713" s="35">
        <f t="shared" si="96"/>
        <v>0</v>
      </c>
      <c r="N713" s="35">
        <f t="shared" si="97"/>
        <v>6.8952648112454717E-2</v>
      </c>
      <c r="O713" s="35">
        <f t="shared" si="98"/>
        <v>0</v>
      </c>
      <c r="P713" s="35">
        <f t="shared" si="99"/>
        <v>6.8952648112454717E-2</v>
      </c>
    </row>
    <row r="714" spans="7:16" x14ac:dyDescent="0.25">
      <c r="G714" s="16"/>
      <c r="H714" s="35">
        <v>7080</v>
      </c>
      <c r="I714" s="36">
        <f t="shared" si="93"/>
        <v>0.80821917808219179</v>
      </c>
      <c r="J714" s="35">
        <f t="shared" si="94"/>
        <v>7080</v>
      </c>
      <c r="K714" s="36">
        <f t="shared" si="95"/>
        <v>0.80821917808219179</v>
      </c>
      <c r="L714" s="35">
        <f t="shared" si="92"/>
        <v>6.8513888692238067E-2</v>
      </c>
      <c r="M714" s="35">
        <f t="shared" si="96"/>
        <v>0</v>
      </c>
      <c r="N714" s="35">
        <f t="shared" si="97"/>
        <v>6.8513888692238067E-2</v>
      </c>
      <c r="O714" s="35">
        <f t="shared" si="98"/>
        <v>0</v>
      </c>
      <c r="P714" s="35">
        <f t="shared" si="99"/>
        <v>6.8513888692238067E-2</v>
      </c>
    </row>
    <row r="715" spans="7:16" x14ac:dyDescent="0.25">
      <c r="G715" s="16"/>
      <c r="H715" s="35">
        <v>7090</v>
      </c>
      <c r="I715" s="36">
        <f t="shared" si="93"/>
        <v>0.80936073059360736</v>
      </c>
      <c r="J715" s="35">
        <f t="shared" si="94"/>
        <v>7090</v>
      </c>
      <c r="K715" s="36">
        <f t="shared" si="95"/>
        <v>0.80936073059360736</v>
      </c>
      <c r="L715" s="35">
        <f t="shared" si="92"/>
        <v>6.8075542222216456E-2</v>
      </c>
      <c r="M715" s="35">
        <f t="shared" si="96"/>
        <v>0</v>
      </c>
      <c r="N715" s="35">
        <f t="shared" si="97"/>
        <v>6.8075542222216456E-2</v>
      </c>
      <c r="O715" s="35">
        <f t="shared" si="98"/>
        <v>0</v>
      </c>
      <c r="P715" s="35">
        <f t="shared" si="99"/>
        <v>6.8075542222216456E-2</v>
      </c>
    </row>
    <row r="716" spans="7:16" x14ac:dyDescent="0.25">
      <c r="G716" s="16"/>
      <c r="H716" s="35">
        <v>7100</v>
      </c>
      <c r="I716" s="36">
        <f t="shared" si="93"/>
        <v>0.81050228310502281</v>
      </c>
      <c r="J716" s="35">
        <f t="shared" si="94"/>
        <v>7100</v>
      </c>
      <c r="K716" s="36">
        <f t="shared" si="95"/>
        <v>0.81050228310502281</v>
      </c>
      <c r="L716" s="35">
        <f t="shared" si="92"/>
        <v>6.7637607732111582E-2</v>
      </c>
      <c r="M716" s="35">
        <f t="shared" si="96"/>
        <v>0</v>
      </c>
      <c r="N716" s="35">
        <f t="shared" si="97"/>
        <v>6.7637607732111582E-2</v>
      </c>
      <c r="O716" s="35">
        <f t="shared" si="98"/>
        <v>0</v>
      </c>
      <c r="P716" s="35">
        <f t="shared" si="99"/>
        <v>6.7637607732111582E-2</v>
      </c>
    </row>
    <row r="717" spans="7:16" x14ac:dyDescent="0.25">
      <c r="G717" s="16"/>
      <c r="H717" s="35">
        <v>7110</v>
      </c>
      <c r="I717" s="36">
        <f t="shared" si="93"/>
        <v>0.81164383561643838</v>
      </c>
      <c r="J717" s="35">
        <f t="shared" si="94"/>
        <v>7110</v>
      </c>
      <c r="K717" s="36">
        <f t="shared" si="95"/>
        <v>0.81164383561643838</v>
      </c>
      <c r="L717" s="35">
        <f t="shared" si="92"/>
        <v>6.7200084255287784E-2</v>
      </c>
      <c r="M717" s="35">
        <f t="shared" si="96"/>
        <v>0</v>
      </c>
      <c r="N717" s="35">
        <f t="shared" si="97"/>
        <v>6.7200084255287784E-2</v>
      </c>
      <c r="O717" s="35">
        <f t="shared" si="98"/>
        <v>0</v>
      </c>
      <c r="P717" s="35">
        <f t="shared" si="99"/>
        <v>6.7200084255287784E-2</v>
      </c>
    </row>
    <row r="718" spans="7:16" x14ac:dyDescent="0.25">
      <c r="G718" s="16"/>
      <c r="H718" s="35">
        <v>7120</v>
      </c>
      <c r="I718" s="36">
        <f t="shared" si="93"/>
        <v>0.81278538812785384</v>
      </c>
      <c r="J718" s="35">
        <f t="shared" si="94"/>
        <v>7120</v>
      </c>
      <c r="K718" s="36">
        <f t="shared" si="95"/>
        <v>0.81278538812785384</v>
      </c>
      <c r="L718" s="35">
        <f t="shared" si="92"/>
        <v>6.6762970828732948E-2</v>
      </c>
      <c r="M718" s="35">
        <f t="shared" si="96"/>
        <v>0</v>
      </c>
      <c r="N718" s="35">
        <f t="shared" si="97"/>
        <v>6.6762970828732948E-2</v>
      </c>
      <c r="O718" s="35">
        <f t="shared" si="98"/>
        <v>0</v>
      </c>
      <c r="P718" s="35">
        <f t="shared" si="99"/>
        <v>6.6762970828732948E-2</v>
      </c>
    </row>
    <row r="719" spans="7:16" x14ac:dyDescent="0.25">
      <c r="G719" s="16"/>
      <c r="H719" s="35">
        <v>7130</v>
      </c>
      <c r="I719" s="36">
        <f t="shared" si="93"/>
        <v>0.8139269406392694</v>
      </c>
      <c r="J719" s="35">
        <f t="shared" si="94"/>
        <v>7130</v>
      </c>
      <c r="K719" s="36">
        <f t="shared" si="95"/>
        <v>0.8139269406392694</v>
      </c>
      <c r="L719" s="35">
        <f t="shared" si="92"/>
        <v>6.6326266493040187E-2</v>
      </c>
      <c r="M719" s="35">
        <f t="shared" si="96"/>
        <v>0</v>
      </c>
      <c r="N719" s="35">
        <f t="shared" si="97"/>
        <v>6.6326266493040187E-2</v>
      </c>
      <c r="O719" s="35">
        <f t="shared" si="98"/>
        <v>0</v>
      </c>
      <c r="P719" s="35">
        <f t="shared" si="99"/>
        <v>6.6326266493040187E-2</v>
      </c>
    </row>
    <row r="720" spans="7:16" x14ac:dyDescent="0.25">
      <c r="G720" s="16"/>
      <c r="H720" s="35">
        <v>7140</v>
      </c>
      <c r="I720" s="36">
        <f t="shared" si="93"/>
        <v>0.81506849315068497</v>
      </c>
      <c r="J720" s="35">
        <f t="shared" si="94"/>
        <v>7140</v>
      </c>
      <c r="K720" s="36">
        <f t="shared" si="95"/>
        <v>0.81506849315068497</v>
      </c>
      <c r="L720" s="35">
        <f t="shared" si="92"/>
        <v>6.5889970292389188E-2</v>
      </c>
      <c r="M720" s="35">
        <f t="shared" si="96"/>
        <v>0</v>
      </c>
      <c r="N720" s="35">
        <f t="shared" si="97"/>
        <v>6.5889970292389188E-2</v>
      </c>
      <c r="O720" s="35">
        <f t="shared" si="98"/>
        <v>0</v>
      </c>
      <c r="P720" s="35">
        <f t="shared" si="99"/>
        <v>6.5889970292389188E-2</v>
      </c>
    </row>
    <row r="721" spans="7:16" x14ac:dyDescent="0.25">
      <c r="G721" s="16"/>
      <c r="H721" s="35">
        <v>7150</v>
      </c>
      <c r="I721" s="36">
        <f t="shared" si="93"/>
        <v>0.81621004566210043</v>
      </c>
      <c r="J721" s="35">
        <f t="shared" si="94"/>
        <v>7150</v>
      </c>
      <c r="K721" s="36">
        <f t="shared" si="95"/>
        <v>0.81621004566210043</v>
      </c>
      <c r="L721" s="35">
        <f t="shared" si="92"/>
        <v>6.5454081274527898E-2</v>
      </c>
      <c r="M721" s="35">
        <f t="shared" si="96"/>
        <v>0</v>
      </c>
      <c r="N721" s="35">
        <f t="shared" si="97"/>
        <v>6.5454081274527898E-2</v>
      </c>
      <c r="O721" s="35">
        <f t="shared" si="98"/>
        <v>0</v>
      </c>
      <c r="P721" s="35">
        <f t="shared" si="99"/>
        <v>6.5454081274527898E-2</v>
      </c>
    </row>
    <row r="722" spans="7:16" x14ac:dyDescent="0.25">
      <c r="G722" s="16"/>
      <c r="H722" s="35">
        <v>7160</v>
      </c>
      <c r="I722" s="36">
        <f t="shared" si="93"/>
        <v>0.81735159817351599</v>
      </c>
      <c r="J722" s="35">
        <f t="shared" si="94"/>
        <v>7160</v>
      </c>
      <c r="K722" s="36">
        <f t="shared" si="95"/>
        <v>0.81735159817351599</v>
      </c>
      <c r="L722" s="35">
        <f t="shared" si="92"/>
        <v>6.5018598490753865E-2</v>
      </c>
      <c r="M722" s="35">
        <f t="shared" si="96"/>
        <v>0</v>
      </c>
      <c r="N722" s="35">
        <f t="shared" si="97"/>
        <v>6.5018598490753865E-2</v>
      </c>
      <c r="O722" s="35">
        <f t="shared" si="98"/>
        <v>0</v>
      </c>
      <c r="P722" s="35">
        <f t="shared" si="99"/>
        <v>6.5018598490753865E-2</v>
      </c>
    </row>
    <row r="723" spans="7:16" x14ac:dyDescent="0.25">
      <c r="G723" s="16"/>
      <c r="H723" s="35">
        <v>7170</v>
      </c>
      <c r="I723" s="36">
        <f t="shared" si="93"/>
        <v>0.81849315068493156</v>
      </c>
      <c r="J723" s="35">
        <f t="shared" si="94"/>
        <v>7170</v>
      </c>
      <c r="K723" s="36">
        <f t="shared" si="95"/>
        <v>0.81849315068493156</v>
      </c>
      <c r="L723" s="35">
        <f t="shared" si="92"/>
        <v>6.4583520995896482E-2</v>
      </c>
      <c r="M723" s="35">
        <f t="shared" si="96"/>
        <v>0</v>
      </c>
      <c r="N723" s="35">
        <f t="shared" si="97"/>
        <v>6.4583520995896482E-2</v>
      </c>
      <c r="O723" s="35">
        <f t="shared" si="98"/>
        <v>0</v>
      </c>
      <c r="P723" s="35">
        <f t="shared" si="99"/>
        <v>6.4583520995896482E-2</v>
      </c>
    </row>
    <row r="724" spans="7:16" x14ac:dyDescent="0.25">
      <c r="G724" s="16"/>
      <c r="H724" s="35">
        <v>7180</v>
      </c>
      <c r="I724" s="36">
        <f t="shared" si="93"/>
        <v>0.81963470319634701</v>
      </c>
      <c r="J724" s="35">
        <f t="shared" si="94"/>
        <v>7180</v>
      </c>
      <c r="K724" s="36">
        <f t="shared" si="95"/>
        <v>0.81963470319634701</v>
      </c>
      <c r="L724" s="35">
        <f t="shared" si="92"/>
        <v>6.4148847848298995E-2</v>
      </c>
      <c r="M724" s="35">
        <f t="shared" si="96"/>
        <v>0</v>
      </c>
      <c r="N724" s="35">
        <f t="shared" si="97"/>
        <v>6.4148847848298995E-2</v>
      </c>
      <c r="O724" s="35">
        <f t="shared" si="98"/>
        <v>0</v>
      </c>
      <c r="P724" s="35">
        <f t="shared" si="99"/>
        <v>6.4148847848298995E-2</v>
      </c>
    </row>
    <row r="725" spans="7:16" x14ac:dyDescent="0.25">
      <c r="G725" s="16"/>
      <c r="H725" s="35">
        <v>7190</v>
      </c>
      <c r="I725" s="36">
        <f t="shared" si="93"/>
        <v>0.82077625570776258</v>
      </c>
      <c r="J725" s="35">
        <f t="shared" si="94"/>
        <v>7190</v>
      </c>
      <c r="K725" s="36">
        <f t="shared" si="95"/>
        <v>0.82077625570776258</v>
      </c>
      <c r="L725" s="35">
        <f t="shared" si="92"/>
        <v>6.3714578109799969E-2</v>
      </c>
      <c r="M725" s="35">
        <f t="shared" si="96"/>
        <v>0</v>
      </c>
      <c r="N725" s="35">
        <f t="shared" si="97"/>
        <v>6.3714578109799969E-2</v>
      </c>
      <c r="O725" s="35">
        <f t="shared" si="98"/>
        <v>0</v>
      </c>
      <c r="P725" s="35">
        <f t="shared" si="99"/>
        <v>6.3714578109799969E-2</v>
      </c>
    </row>
    <row r="726" spans="7:16" x14ac:dyDescent="0.25">
      <c r="G726" s="16"/>
      <c r="H726" s="35">
        <v>7200</v>
      </c>
      <c r="I726" s="36">
        <f t="shared" si="93"/>
        <v>0.82191780821917804</v>
      </c>
      <c r="J726" s="35">
        <f t="shared" si="94"/>
        <v>7200</v>
      </c>
      <c r="K726" s="36">
        <f t="shared" si="95"/>
        <v>0.82191780821917804</v>
      </c>
      <c r="L726" s="35">
        <f t="shared" si="92"/>
        <v>6.3280710845716182E-2</v>
      </c>
      <c r="M726" s="35">
        <f t="shared" si="96"/>
        <v>0</v>
      </c>
      <c r="N726" s="35">
        <f t="shared" si="97"/>
        <v>6.3280710845716182E-2</v>
      </c>
      <c r="O726" s="35">
        <f t="shared" si="98"/>
        <v>0</v>
      </c>
      <c r="P726" s="35">
        <f t="shared" si="99"/>
        <v>6.3280710845716182E-2</v>
      </c>
    </row>
    <row r="727" spans="7:16" x14ac:dyDescent="0.25">
      <c r="G727" s="16"/>
      <c r="H727" s="35">
        <v>7210</v>
      </c>
      <c r="I727" s="36">
        <f t="shared" si="93"/>
        <v>0.8230593607305936</v>
      </c>
      <c r="J727" s="35">
        <f t="shared" si="94"/>
        <v>7210</v>
      </c>
      <c r="K727" s="36">
        <f t="shared" si="95"/>
        <v>0.8230593607305936</v>
      </c>
      <c r="L727" s="35">
        <f t="shared" si="92"/>
        <v>6.2847245124824314E-2</v>
      </c>
      <c r="M727" s="35">
        <f t="shared" si="96"/>
        <v>0</v>
      </c>
      <c r="N727" s="35">
        <f t="shared" si="97"/>
        <v>6.2847245124824314E-2</v>
      </c>
      <c r="O727" s="35">
        <f t="shared" si="98"/>
        <v>0</v>
      </c>
      <c r="P727" s="35">
        <f t="shared" si="99"/>
        <v>6.2847245124824314E-2</v>
      </c>
    </row>
    <row r="728" spans="7:16" x14ac:dyDescent="0.25">
      <c r="G728" s="16"/>
      <c r="H728" s="35">
        <v>7220</v>
      </c>
      <c r="I728" s="36">
        <f t="shared" si="93"/>
        <v>0.82420091324200917</v>
      </c>
      <c r="J728" s="35">
        <f t="shared" si="94"/>
        <v>7220</v>
      </c>
      <c r="K728" s="36">
        <f t="shared" si="95"/>
        <v>0.82420091324200917</v>
      </c>
      <c r="L728" s="35">
        <f t="shared" si="92"/>
        <v>6.2414180019343957E-2</v>
      </c>
      <c r="M728" s="35">
        <f t="shared" si="96"/>
        <v>0</v>
      </c>
      <c r="N728" s="35">
        <f t="shared" si="97"/>
        <v>6.2414180019343957E-2</v>
      </c>
      <c r="O728" s="35">
        <f t="shared" si="98"/>
        <v>0</v>
      </c>
      <c r="P728" s="35">
        <f t="shared" si="99"/>
        <v>6.2414180019343957E-2</v>
      </c>
    </row>
    <row r="729" spans="7:16" x14ac:dyDescent="0.25">
      <c r="G729" s="16"/>
      <c r="H729" s="35">
        <v>7230</v>
      </c>
      <c r="I729" s="36">
        <f t="shared" si="93"/>
        <v>0.82534246575342463</v>
      </c>
      <c r="J729" s="35">
        <f t="shared" si="94"/>
        <v>7230</v>
      </c>
      <c r="K729" s="36">
        <f t="shared" si="95"/>
        <v>0.82534246575342463</v>
      </c>
      <c r="L729" s="35">
        <f t="shared" si="92"/>
        <v>6.1981514604919741E-2</v>
      </c>
      <c r="M729" s="35">
        <f t="shared" si="96"/>
        <v>0</v>
      </c>
      <c r="N729" s="35">
        <f t="shared" si="97"/>
        <v>6.1981514604919741E-2</v>
      </c>
      <c r="O729" s="35">
        <f t="shared" si="98"/>
        <v>0</v>
      </c>
      <c r="P729" s="35">
        <f t="shared" si="99"/>
        <v>6.1981514604919741E-2</v>
      </c>
    </row>
    <row r="730" spans="7:16" x14ac:dyDescent="0.25">
      <c r="G730" s="16"/>
      <c r="H730" s="35">
        <v>7240</v>
      </c>
      <c r="I730" s="36">
        <f t="shared" si="93"/>
        <v>0.82648401826484019</v>
      </c>
      <c r="J730" s="35">
        <f t="shared" si="94"/>
        <v>7240</v>
      </c>
      <c r="K730" s="36">
        <f t="shared" si="95"/>
        <v>0.82648401826484019</v>
      </c>
      <c r="L730" s="35">
        <f t="shared" si="92"/>
        <v>6.1549247960604014E-2</v>
      </c>
      <c r="M730" s="35">
        <f t="shared" si="96"/>
        <v>0</v>
      </c>
      <c r="N730" s="35">
        <f t="shared" si="97"/>
        <v>6.1549247960604014E-2</v>
      </c>
      <c r="O730" s="35">
        <f t="shared" si="98"/>
        <v>0</v>
      </c>
      <c r="P730" s="35">
        <f t="shared" si="99"/>
        <v>6.1549247960604014E-2</v>
      </c>
    </row>
    <row r="731" spans="7:16" x14ac:dyDescent="0.25">
      <c r="G731" s="16"/>
      <c r="H731" s="35">
        <v>7250</v>
      </c>
      <c r="I731" s="36">
        <f t="shared" si="93"/>
        <v>0.82762557077625576</v>
      </c>
      <c r="J731" s="35">
        <f t="shared" si="94"/>
        <v>7250</v>
      </c>
      <c r="K731" s="36">
        <f t="shared" si="95"/>
        <v>0.82762557077625576</v>
      </c>
      <c r="L731" s="35">
        <f t="shared" si="92"/>
        <v>6.1117379168839414E-2</v>
      </c>
      <c r="M731" s="35">
        <f t="shared" si="96"/>
        <v>0</v>
      </c>
      <c r="N731" s="35">
        <f t="shared" si="97"/>
        <v>6.1117379168839414E-2</v>
      </c>
      <c r="O731" s="35">
        <f t="shared" si="98"/>
        <v>0</v>
      </c>
      <c r="P731" s="35">
        <f t="shared" si="99"/>
        <v>6.1117379168839414E-2</v>
      </c>
    </row>
    <row r="732" spans="7:16" x14ac:dyDescent="0.25">
      <c r="G732" s="16"/>
      <c r="H732" s="35">
        <v>7260</v>
      </c>
      <c r="I732" s="36">
        <f t="shared" si="93"/>
        <v>0.82876712328767121</v>
      </c>
      <c r="J732" s="35">
        <f t="shared" si="94"/>
        <v>7260</v>
      </c>
      <c r="K732" s="36">
        <f t="shared" si="95"/>
        <v>0.82876712328767121</v>
      </c>
      <c r="L732" s="35">
        <f t="shared" si="92"/>
        <v>6.0685907315442433E-2</v>
      </c>
      <c r="M732" s="35">
        <f t="shared" si="96"/>
        <v>0</v>
      </c>
      <c r="N732" s="35">
        <f t="shared" si="97"/>
        <v>6.0685907315442433E-2</v>
      </c>
      <c r="O732" s="35">
        <f t="shared" si="98"/>
        <v>0</v>
      </c>
      <c r="P732" s="35">
        <f t="shared" si="99"/>
        <v>6.0685907315442433E-2</v>
      </c>
    </row>
    <row r="733" spans="7:16" x14ac:dyDescent="0.25">
      <c r="G733" s="16"/>
      <c r="H733" s="35">
        <v>7270</v>
      </c>
      <c r="I733" s="36">
        <f t="shared" si="93"/>
        <v>0.82990867579908678</v>
      </c>
      <c r="J733" s="35">
        <f t="shared" si="94"/>
        <v>7270</v>
      </c>
      <c r="K733" s="36">
        <f t="shared" si="95"/>
        <v>0.82990867579908678</v>
      </c>
      <c r="L733" s="35">
        <f t="shared" si="92"/>
        <v>6.0254831489585436E-2</v>
      </c>
      <c r="M733" s="35">
        <f t="shared" si="96"/>
        <v>0</v>
      </c>
      <c r="N733" s="35">
        <f t="shared" si="97"/>
        <v>6.0254831489585436E-2</v>
      </c>
      <c r="O733" s="35">
        <f t="shared" si="98"/>
        <v>0</v>
      </c>
      <c r="P733" s="35">
        <f t="shared" si="99"/>
        <v>6.0254831489585436E-2</v>
      </c>
    </row>
    <row r="734" spans="7:16" x14ac:dyDescent="0.25">
      <c r="G734" s="16"/>
      <c r="H734" s="35">
        <v>7280</v>
      </c>
      <c r="I734" s="36">
        <f t="shared" si="93"/>
        <v>0.83105022831050224</v>
      </c>
      <c r="J734" s="35">
        <f t="shared" si="94"/>
        <v>7280</v>
      </c>
      <c r="K734" s="36">
        <f t="shared" si="95"/>
        <v>0.83105022831050224</v>
      </c>
      <c r="L734" s="35">
        <f t="shared" si="92"/>
        <v>5.9824150783780561E-2</v>
      </c>
      <c r="M734" s="35">
        <f t="shared" si="96"/>
        <v>0</v>
      </c>
      <c r="N734" s="35">
        <f t="shared" si="97"/>
        <v>5.9824150783780561E-2</v>
      </c>
      <c r="O734" s="35">
        <f t="shared" si="98"/>
        <v>0</v>
      </c>
      <c r="P734" s="35">
        <f t="shared" si="99"/>
        <v>5.9824150783780561E-2</v>
      </c>
    </row>
    <row r="735" spans="7:16" x14ac:dyDescent="0.25">
      <c r="G735" s="16"/>
      <c r="H735" s="35">
        <v>7290</v>
      </c>
      <c r="I735" s="36">
        <f t="shared" si="93"/>
        <v>0.8321917808219178</v>
      </c>
      <c r="J735" s="35">
        <f t="shared" si="94"/>
        <v>7290</v>
      </c>
      <c r="K735" s="36">
        <f t="shared" si="95"/>
        <v>0.8321917808219178</v>
      </c>
      <c r="L735" s="35">
        <f t="shared" si="92"/>
        <v>5.9393864293862397E-2</v>
      </c>
      <c r="M735" s="35">
        <f t="shared" si="96"/>
        <v>0</v>
      </c>
      <c r="N735" s="35">
        <f t="shared" si="97"/>
        <v>5.9393864293862397E-2</v>
      </c>
      <c r="O735" s="35">
        <f t="shared" si="98"/>
        <v>0</v>
      </c>
      <c r="P735" s="35">
        <f t="shared" si="99"/>
        <v>5.9393864293862397E-2</v>
      </c>
    </row>
    <row r="736" spans="7:16" x14ac:dyDescent="0.25">
      <c r="G736" s="16"/>
      <c r="H736" s="35">
        <v>7300</v>
      </c>
      <c r="I736" s="36">
        <f t="shared" si="93"/>
        <v>0.83333333333333337</v>
      </c>
      <c r="J736" s="35">
        <f t="shared" si="94"/>
        <v>7300</v>
      </c>
      <c r="K736" s="36">
        <f t="shared" si="95"/>
        <v>0.83333333333333337</v>
      </c>
      <c r="L736" s="35">
        <f t="shared" si="92"/>
        <v>5.8963971118971448E-2</v>
      </c>
      <c r="M736" s="35">
        <f t="shared" si="96"/>
        <v>0</v>
      </c>
      <c r="N736" s="35">
        <f t="shared" si="97"/>
        <v>5.8963971118971448E-2</v>
      </c>
      <c r="O736" s="35">
        <f t="shared" si="98"/>
        <v>0</v>
      </c>
      <c r="P736" s="35">
        <f t="shared" si="99"/>
        <v>5.8963971118971448E-2</v>
      </c>
    </row>
    <row r="737" spans="7:16" x14ac:dyDescent="0.25">
      <c r="G737" s="16"/>
      <c r="H737" s="35">
        <v>7310</v>
      </c>
      <c r="I737" s="36">
        <f t="shared" si="93"/>
        <v>0.83447488584474883</v>
      </c>
      <c r="J737" s="35">
        <f t="shared" si="94"/>
        <v>7310</v>
      </c>
      <c r="K737" s="36">
        <f t="shared" si="95"/>
        <v>0.83447488584474883</v>
      </c>
      <c r="L737" s="35">
        <f t="shared" si="92"/>
        <v>5.8534470361537694E-2</v>
      </c>
      <c r="M737" s="35">
        <f t="shared" si="96"/>
        <v>0</v>
      </c>
      <c r="N737" s="35">
        <f t="shared" si="97"/>
        <v>5.8534470361537694E-2</v>
      </c>
      <c r="O737" s="35">
        <f t="shared" si="98"/>
        <v>0</v>
      </c>
      <c r="P737" s="35">
        <f t="shared" si="99"/>
        <v>5.8534470361537694E-2</v>
      </c>
    </row>
    <row r="738" spans="7:16" x14ac:dyDescent="0.25">
      <c r="G738" s="16"/>
      <c r="H738" s="35">
        <v>7320</v>
      </c>
      <c r="I738" s="36">
        <f t="shared" si="93"/>
        <v>0.83561643835616439</v>
      </c>
      <c r="J738" s="35">
        <f t="shared" si="94"/>
        <v>7320</v>
      </c>
      <c r="K738" s="36">
        <f t="shared" si="95"/>
        <v>0.83561643835616439</v>
      </c>
      <c r="L738" s="35">
        <f t="shared" si="92"/>
        <v>5.81053611272635E-2</v>
      </c>
      <c r="M738" s="35">
        <f t="shared" si="96"/>
        <v>0</v>
      </c>
      <c r="N738" s="35">
        <f t="shared" si="97"/>
        <v>5.81053611272635E-2</v>
      </c>
      <c r="O738" s="35">
        <f t="shared" si="98"/>
        <v>0</v>
      </c>
      <c r="P738" s="35">
        <f t="shared" si="99"/>
        <v>5.81053611272635E-2</v>
      </c>
    </row>
    <row r="739" spans="7:16" x14ac:dyDescent="0.25">
      <c r="G739" s="16"/>
      <c r="H739" s="35">
        <v>7330</v>
      </c>
      <c r="I739" s="36">
        <f t="shared" si="93"/>
        <v>0.83675799086757996</v>
      </c>
      <c r="J739" s="35">
        <f t="shared" si="94"/>
        <v>7330</v>
      </c>
      <c r="K739" s="36">
        <f t="shared" si="95"/>
        <v>0.83675799086757996</v>
      </c>
      <c r="L739" s="35">
        <f t="shared" si="92"/>
        <v>5.7676642525108179E-2</v>
      </c>
      <c r="M739" s="35">
        <f t="shared" si="96"/>
        <v>0</v>
      </c>
      <c r="N739" s="35">
        <f t="shared" si="97"/>
        <v>5.7676642525108179E-2</v>
      </c>
      <c r="O739" s="35">
        <f t="shared" si="98"/>
        <v>0</v>
      </c>
      <c r="P739" s="35">
        <f t="shared" si="99"/>
        <v>5.7676642525108179E-2</v>
      </c>
    </row>
    <row r="740" spans="7:16" x14ac:dyDescent="0.25">
      <c r="G740" s="16"/>
      <c r="H740" s="35">
        <v>7340</v>
      </c>
      <c r="I740" s="36">
        <f t="shared" si="93"/>
        <v>0.83789954337899542</v>
      </c>
      <c r="J740" s="35">
        <f t="shared" si="94"/>
        <v>7340</v>
      </c>
      <c r="K740" s="36">
        <f t="shared" si="95"/>
        <v>0.83789954337899542</v>
      </c>
      <c r="L740" s="35">
        <f t="shared" si="92"/>
        <v>5.72483136672709E-2</v>
      </c>
      <c r="M740" s="35">
        <f t="shared" si="96"/>
        <v>0</v>
      </c>
      <c r="N740" s="35">
        <f t="shared" si="97"/>
        <v>5.72483136672709E-2</v>
      </c>
      <c r="O740" s="35">
        <f t="shared" si="98"/>
        <v>0</v>
      </c>
      <c r="P740" s="35">
        <f t="shared" si="99"/>
        <v>5.72483136672709E-2</v>
      </c>
    </row>
    <row r="741" spans="7:16" x14ac:dyDescent="0.25">
      <c r="G741" s="16"/>
      <c r="H741" s="35">
        <v>7350</v>
      </c>
      <c r="I741" s="36">
        <f t="shared" si="93"/>
        <v>0.83904109589041098</v>
      </c>
      <c r="J741" s="35">
        <f t="shared" si="94"/>
        <v>7350</v>
      </c>
      <c r="K741" s="36">
        <f t="shared" si="95"/>
        <v>0.83904109589041098</v>
      </c>
      <c r="L741" s="35">
        <f t="shared" si="92"/>
        <v>5.6820373669174806E-2</v>
      </c>
      <c r="M741" s="35">
        <f t="shared" si="96"/>
        <v>0</v>
      </c>
      <c r="N741" s="35">
        <f t="shared" si="97"/>
        <v>5.6820373669174806E-2</v>
      </c>
      <c r="O741" s="35">
        <f t="shared" si="98"/>
        <v>0</v>
      </c>
      <c r="P741" s="35">
        <f t="shared" si="99"/>
        <v>5.6820373669174806E-2</v>
      </c>
    </row>
    <row r="742" spans="7:16" x14ac:dyDescent="0.25">
      <c r="G742" s="16"/>
      <c r="H742" s="35">
        <v>7360</v>
      </c>
      <c r="I742" s="36">
        <f t="shared" si="93"/>
        <v>0.84018264840182644</v>
      </c>
      <c r="J742" s="35">
        <f t="shared" si="94"/>
        <v>7360</v>
      </c>
      <c r="K742" s="36">
        <f t="shared" si="95"/>
        <v>0.84018264840182644</v>
      </c>
      <c r="L742" s="35">
        <f t="shared" si="92"/>
        <v>5.6392821649451141E-2</v>
      </c>
      <c r="M742" s="35">
        <f t="shared" si="96"/>
        <v>0</v>
      </c>
      <c r="N742" s="35">
        <f t="shared" si="97"/>
        <v>5.6392821649451141E-2</v>
      </c>
      <c r="O742" s="35">
        <f t="shared" si="98"/>
        <v>0</v>
      </c>
      <c r="P742" s="35">
        <f t="shared" si="99"/>
        <v>5.6392821649451141E-2</v>
      </c>
    </row>
    <row r="743" spans="7:16" x14ac:dyDescent="0.25">
      <c r="G743" s="16"/>
      <c r="H743" s="35">
        <v>7370</v>
      </c>
      <c r="I743" s="36">
        <f t="shared" si="93"/>
        <v>0.841324200913242</v>
      </c>
      <c r="J743" s="35">
        <f t="shared" si="94"/>
        <v>7370</v>
      </c>
      <c r="K743" s="36">
        <f t="shared" si="95"/>
        <v>0.841324200913242</v>
      </c>
      <c r="L743" s="35">
        <f t="shared" si="92"/>
        <v>5.596565672992293E-2</v>
      </c>
      <c r="M743" s="35">
        <f t="shared" si="96"/>
        <v>0</v>
      </c>
      <c r="N743" s="35">
        <f t="shared" si="97"/>
        <v>5.596565672992293E-2</v>
      </c>
      <c r="O743" s="35">
        <f t="shared" si="98"/>
        <v>0</v>
      </c>
      <c r="P743" s="35">
        <f t="shared" si="99"/>
        <v>5.596565672992293E-2</v>
      </c>
    </row>
    <row r="744" spans="7:16" x14ac:dyDescent="0.25">
      <c r="G744" s="16"/>
      <c r="H744" s="35">
        <v>7380</v>
      </c>
      <c r="I744" s="36">
        <f t="shared" si="93"/>
        <v>0.84246575342465757</v>
      </c>
      <c r="J744" s="35">
        <f t="shared" si="94"/>
        <v>7380</v>
      </c>
      <c r="K744" s="36">
        <f t="shared" si="95"/>
        <v>0.84246575342465757</v>
      </c>
      <c r="L744" s="35">
        <f t="shared" si="92"/>
        <v>5.5538878035589101E-2</v>
      </c>
      <c r="M744" s="35">
        <f t="shared" si="96"/>
        <v>0</v>
      </c>
      <c r="N744" s="35">
        <f t="shared" si="97"/>
        <v>5.5538878035589101E-2</v>
      </c>
      <c r="O744" s="35">
        <f t="shared" si="98"/>
        <v>0</v>
      </c>
      <c r="P744" s="35">
        <f t="shared" si="99"/>
        <v>5.5538878035589101E-2</v>
      </c>
    </row>
    <row r="745" spans="7:16" x14ac:dyDescent="0.25">
      <c r="G745" s="16"/>
      <c r="H745" s="35">
        <v>7390</v>
      </c>
      <c r="I745" s="36">
        <f t="shared" si="93"/>
        <v>0.84360730593607303</v>
      </c>
      <c r="J745" s="35">
        <f t="shared" si="94"/>
        <v>7390</v>
      </c>
      <c r="K745" s="36">
        <f t="shared" si="95"/>
        <v>0.84360730593607303</v>
      </c>
      <c r="L745" s="35">
        <f t="shared" si="92"/>
        <v>5.5112484694609276E-2</v>
      </c>
      <c r="M745" s="35">
        <f t="shared" si="96"/>
        <v>0</v>
      </c>
      <c r="N745" s="35">
        <f t="shared" si="97"/>
        <v>5.5112484694609276E-2</v>
      </c>
      <c r="O745" s="35">
        <f t="shared" si="98"/>
        <v>0</v>
      </c>
      <c r="P745" s="35">
        <f t="shared" si="99"/>
        <v>5.5112484694609276E-2</v>
      </c>
    </row>
    <row r="746" spans="7:16" x14ac:dyDescent="0.25">
      <c r="G746" s="16"/>
      <c r="H746" s="35">
        <v>7400</v>
      </c>
      <c r="I746" s="36">
        <f t="shared" si="93"/>
        <v>0.84474885844748859</v>
      </c>
      <c r="J746" s="35">
        <f t="shared" si="94"/>
        <v>7400</v>
      </c>
      <c r="K746" s="36">
        <f t="shared" si="95"/>
        <v>0.84474885844748859</v>
      </c>
      <c r="L746" s="35">
        <f t="shared" si="92"/>
        <v>5.4686475838287119E-2</v>
      </c>
      <c r="M746" s="35">
        <f t="shared" si="96"/>
        <v>0</v>
      </c>
      <c r="N746" s="35">
        <f t="shared" si="97"/>
        <v>5.4686475838287119E-2</v>
      </c>
      <c r="O746" s="35">
        <f t="shared" si="98"/>
        <v>0</v>
      </c>
      <c r="P746" s="35">
        <f t="shared" si="99"/>
        <v>5.4686475838287119E-2</v>
      </c>
    </row>
    <row r="747" spans="7:16" x14ac:dyDescent="0.25">
      <c r="G747" s="16"/>
      <c r="H747" s="35">
        <v>7410</v>
      </c>
      <c r="I747" s="36">
        <f t="shared" si="93"/>
        <v>0.84589041095890416</v>
      </c>
      <c r="J747" s="35">
        <f t="shared" si="94"/>
        <v>7410</v>
      </c>
      <c r="K747" s="36">
        <f t="shared" si="95"/>
        <v>0.84589041095890416</v>
      </c>
      <c r="L747" s="35">
        <f t="shared" si="92"/>
        <v>5.4260850601055677E-2</v>
      </c>
      <c r="M747" s="35">
        <f t="shared" si="96"/>
        <v>0</v>
      </c>
      <c r="N747" s="35">
        <f t="shared" si="97"/>
        <v>5.4260850601055677E-2</v>
      </c>
      <c r="O747" s="35">
        <f t="shared" si="98"/>
        <v>0</v>
      </c>
      <c r="P747" s="35">
        <f t="shared" si="99"/>
        <v>5.4260850601055677E-2</v>
      </c>
    </row>
    <row r="748" spans="7:16" x14ac:dyDescent="0.25">
      <c r="G748" s="16"/>
      <c r="H748" s="35">
        <v>7420</v>
      </c>
      <c r="I748" s="36">
        <f t="shared" si="93"/>
        <v>0.84703196347031962</v>
      </c>
      <c r="J748" s="35">
        <f t="shared" si="94"/>
        <v>7420</v>
      </c>
      <c r="K748" s="36">
        <f t="shared" si="95"/>
        <v>0.84703196347031962</v>
      </c>
      <c r="L748" s="35">
        <f t="shared" si="92"/>
        <v>5.3835608120461731E-2</v>
      </c>
      <c r="M748" s="35">
        <f t="shared" si="96"/>
        <v>0</v>
      </c>
      <c r="N748" s="35">
        <f t="shared" si="97"/>
        <v>5.3835608120461731E-2</v>
      </c>
      <c r="O748" s="35">
        <f t="shared" si="98"/>
        <v>0</v>
      </c>
      <c r="P748" s="35">
        <f t="shared" si="99"/>
        <v>5.3835608120461731E-2</v>
      </c>
    </row>
    <row r="749" spans="7:16" x14ac:dyDescent="0.25">
      <c r="G749" s="16"/>
      <c r="H749" s="35">
        <v>7430</v>
      </c>
      <c r="I749" s="36">
        <f t="shared" si="93"/>
        <v>0.84817351598173518</v>
      </c>
      <c r="J749" s="35">
        <f t="shared" si="94"/>
        <v>7430</v>
      </c>
      <c r="K749" s="36">
        <f t="shared" si="95"/>
        <v>0.84817351598173518</v>
      </c>
      <c r="L749" s="35">
        <f t="shared" si="92"/>
        <v>5.3410747537149805E-2</v>
      </c>
      <c r="M749" s="35">
        <f t="shared" si="96"/>
        <v>0</v>
      </c>
      <c r="N749" s="35">
        <f t="shared" si="97"/>
        <v>5.3410747537149805E-2</v>
      </c>
      <c r="O749" s="35">
        <f t="shared" si="98"/>
        <v>0</v>
      </c>
      <c r="P749" s="35">
        <f t="shared" si="99"/>
        <v>5.3410747537149805E-2</v>
      </c>
    </row>
    <row r="750" spans="7:16" x14ac:dyDescent="0.25">
      <c r="G750" s="16"/>
      <c r="H750" s="35">
        <v>7440</v>
      </c>
      <c r="I750" s="36">
        <f t="shared" si="93"/>
        <v>0.84931506849315064</v>
      </c>
      <c r="J750" s="35">
        <f t="shared" si="94"/>
        <v>7440</v>
      </c>
      <c r="K750" s="36">
        <f t="shared" si="95"/>
        <v>0.84931506849315064</v>
      </c>
      <c r="L750" s="35">
        <f t="shared" si="92"/>
        <v>5.2986267994847513E-2</v>
      </c>
      <c r="M750" s="35">
        <f t="shared" si="96"/>
        <v>0</v>
      </c>
      <c r="N750" s="35">
        <f t="shared" si="97"/>
        <v>5.2986267994847513E-2</v>
      </c>
      <c r="O750" s="35">
        <f t="shared" si="98"/>
        <v>0</v>
      </c>
      <c r="P750" s="35">
        <f t="shared" si="99"/>
        <v>5.2986267994847513E-2</v>
      </c>
    </row>
    <row r="751" spans="7:16" x14ac:dyDescent="0.25">
      <c r="G751" s="16"/>
      <c r="H751" s="35">
        <v>7450</v>
      </c>
      <c r="I751" s="36">
        <f t="shared" si="93"/>
        <v>0.8504566210045662</v>
      </c>
      <c r="J751" s="35">
        <f t="shared" si="94"/>
        <v>7450</v>
      </c>
      <c r="K751" s="36">
        <f t="shared" si="95"/>
        <v>0.8504566210045662</v>
      </c>
      <c r="L751" s="35">
        <f t="shared" si="92"/>
        <v>5.2562168640350126E-2</v>
      </c>
      <c r="M751" s="35">
        <f t="shared" si="96"/>
        <v>0</v>
      </c>
      <c r="N751" s="35">
        <f t="shared" si="97"/>
        <v>5.2562168640350126E-2</v>
      </c>
      <c r="O751" s="35">
        <f t="shared" si="98"/>
        <v>0</v>
      </c>
      <c r="P751" s="35">
        <f t="shared" si="99"/>
        <v>5.2562168640350126E-2</v>
      </c>
    </row>
    <row r="752" spans="7:16" x14ac:dyDescent="0.25">
      <c r="G752" s="16"/>
      <c r="H752" s="35">
        <v>7460</v>
      </c>
      <c r="I752" s="36">
        <f t="shared" si="93"/>
        <v>0.85159817351598177</v>
      </c>
      <c r="J752" s="35">
        <f t="shared" si="94"/>
        <v>7460</v>
      </c>
      <c r="K752" s="36">
        <f t="shared" si="95"/>
        <v>0.85159817351598177</v>
      </c>
      <c r="L752" s="35">
        <f t="shared" si="92"/>
        <v>5.2138448623505695E-2</v>
      </c>
      <c r="M752" s="35">
        <f t="shared" si="96"/>
        <v>0</v>
      </c>
      <c r="N752" s="35">
        <f t="shared" si="97"/>
        <v>5.2138448623505695E-2</v>
      </c>
      <c r="O752" s="35">
        <f t="shared" si="98"/>
        <v>0</v>
      </c>
      <c r="P752" s="35">
        <f t="shared" si="99"/>
        <v>5.2138448623505695E-2</v>
      </c>
    </row>
    <row r="753" spans="7:16" x14ac:dyDescent="0.25">
      <c r="G753" s="16"/>
      <c r="H753" s="35">
        <v>7470</v>
      </c>
      <c r="I753" s="36">
        <f t="shared" si="93"/>
        <v>0.85273972602739723</v>
      </c>
      <c r="J753" s="35">
        <f t="shared" si="94"/>
        <v>7470</v>
      </c>
      <c r="K753" s="36">
        <f t="shared" si="95"/>
        <v>0.85273972602739723</v>
      </c>
      <c r="L753" s="35">
        <f t="shared" si="92"/>
        <v>5.1715107097199731E-2</v>
      </c>
      <c r="M753" s="35">
        <f t="shared" si="96"/>
        <v>0</v>
      </c>
      <c r="N753" s="35">
        <f t="shared" si="97"/>
        <v>5.1715107097199731E-2</v>
      </c>
      <c r="O753" s="35">
        <f t="shared" si="98"/>
        <v>0</v>
      </c>
      <c r="P753" s="35">
        <f t="shared" si="99"/>
        <v>5.1715107097199731E-2</v>
      </c>
    </row>
    <row r="754" spans="7:16" x14ac:dyDescent="0.25">
      <c r="G754" s="16"/>
      <c r="H754" s="35">
        <v>7480</v>
      </c>
      <c r="I754" s="36">
        <f t="shared" si="93"/>
        <v>0.85388127853881279</v>
      </c>
      <c r="J754" s="35">
        <f t="shared" si="94"/>
        <v>7480</v>
      </c>
      <c r="K754" s="36">
        <f t="shared" si="95"/>
        <v>0.85388127853881279</v>
      </c>
      <c r="L754" s="35">
        <f t="shared" si="92"/>
        <v>5.1292143217340325E-2</v>
      </c>
      <c r="M754" s="35">
        <f t="shared" si="96"/>
        <v>0</v>
      </c>
      <c r="N754" s="35">
        <f t="shared" si="97"/>
        <v>5.1292143217340325E-2</v>
      </c>
      <c r="O754" s="35">
        <f t="shared" si="98"/>
        <v>0</v>
      </c>
      <c r="P754" s="35">
        <f t="shared" si="99"/>
        <v>5.1292143217340325E-2</v>
      </c>
    </row>
    <row r="755" spans="7:16" x14ac:dyDescent="0.25">
      <c r="G755" s="16"/>
      <c r="H755" s="35">
        <v>7490</v>
      </c>
      <c r="I755" s="36">
        <f t="shared" si="93"/>
        <v>0.85502283105022836</v>
      </c>
      <c r="J755" s="35">
        <f t="shared" si="94"/>
        <v>7490</v>
      </c>
      <c r="K755" s="36">
        <f t="shared" si="95"/>
        <v>0.85502283105022836</v>
      </c>
      <c r="L755" s="35">
        <f t="shared" si="92"/>
        <v>5.0869556142843941E-2</v>
      </c>
      <c r="M755" s="35">
        <f t="shared" si="96"/>
        <v>0</v>
      </c>
      <c r="N755" s="35">
        <f t="shared" si="97"/>
        <v>5.0869556142843941E-2</v>
      </c>
      <c r="O755" s="35">
        <f t="shared" si="98"/>
        <v>0</v>
      </c>
      <c r="P755" s="35">
        <f t="shared" si="99"/>
        <v>5.0869556142843941E-2</v>
      </c>
    </row>
    <row r="756" spans="7:16" x14ac:dyDescent="0.25">
      <c r="G756" s="16"/>
      <c r="H756" s="35">
        <v>7500</v>
      </c>
      <c r="I756" s="36">
        <f t="shared" si="93"/>
        <v>0.85616438356164382</v>
      </c>
      <c r="J756" s="35">
        <f t="shared" si="94"/>
        <v>7500</v>
      </c>
      <c r="K756" s="36">
        <f t="shared" si="95"/>
        <v>0.85616438356164382</v>
      </c>
      <c r="L756" s="35">
        <f t="shared" si="92"/>
        <v>5.0447345035619651E-2</v>
      </c>
      <c r="M756" s="35">
        <f t="shared" si="96"/>
        <v>0</v>
      </c>
      <c r="N756" s="35">
        <f t="shared" si="97"/>
        <v>5.0447345035619651E-2</v>
      </c>
      <c r="O756" s="35">
        <f t="shared" si="98"/>
        <v>0</v>
      </c>
      <c r="P756" s="35">
        <f t="shared" si="99"/>
        <v>5.0447345035619651E-2</v>
      </c>
    </row>
    <row r="757" spans="7:16" x14ac:dyDescent="0.25">
      <c r="G757" s="16"/>
      <c r="H757" s="35">
        <v>7510</v>
      </c>
      <c r="I757" s="36">
        <f t="shared" si="93"/>
        <v>0.85730593607305938</v>
      </c>
      <c r="J757" s="35">
        <f t="shared" si="94"/>
        <v>7510</v>
      </c>
      <c r="K757" s="36">
        <f t="shared" si="95"/>
        <v>0.85730593607305938</v>
      </c>
      <c r="L757" s="35">
        <f t="shared" si="92"/>
        <v>5.0025509060555362E-2</v>
      </c>
      <c r="M757" s="35">
        <f t="shared" si="96"/>
        <v>0</v>
      </c>
      <c r="N757" s="35">
        <f t="shared" si="97"/>
        <v>5.0025509060555362E-2</v>
      </c>
      <c r="O757" s="35">
        <f t="shared" si="98"/>
        <v>0</v>
      </c>
      <c r="P757" s="35">
        <f t="shared" si="99"/>
        <v>5.0025509060555362E-2</v>
      </c>
    </row>
    <row r="758" spans="7:16" x14ac:dyDescent="0.25">
      <c r="G758" s="16"/>
      <c r="H758" s="35">
        <v>7520</v>
      </c>
      <c r="I758" s="36">
        <f t="shared" si="93"/>
        <v>0.85844748858447484</v>
      </c>
      <c r="J758" s="35">
        <f t="shared" si="94"/>
        <v>7520</v>
      </c>
      <c r="K758" s="36">
        <f t="shared" si="95"/>
        <v>0.85844748858447484</v>
      </c>
      <c r="L758" s="35">
        <f t="shared" si="92"/>
        <v>4.9604047385503169E-2</v>
      </c>
      <c r="M758" s="35">
        <f t="shared" si="96"/>
        <v>0</v>
      </c>
      <c r="N758" s="35">
        <f t="shared" si="97"/>
        <v>4.9604047385503169E-2</v>
      </c>
      <c r="O758" s="35">
        <f t="shared" si="98"/>
        <v>0</v>
      </c>
      <c r="P758" s="35">
        <f t="shared" si="99"/>
        <v>4.9604047385503169E-2</v>
      </c>
    </row>
    <row r="759" spans="7:16" x14ac:dyDescent="0.25">
      <c r="G759" s="16"/>
      <c r="H759" s="35">
        <v>7530</v>
      </c>
      <c r="I759" s="36">
        <f t="shared" si="93"/>
        <v>0.8595890410958904</v>
      </c>
      <c r="J759" s="35">
        <f t="shared" si="94"/>
        <v>7530</v>
      </c>
      <c r="K759" s="36">
        <f t="shared" si="95"/>
        <v>0.8595890410958904</v>
      </c>
      <c r="L759" s="35">
        <f t="shared" si="92"/>
        <v>4.9182959181264363E-2</v>
      </c>
      <c r="M759" s="35">
        <f t="shared" si="96"/>
        <v>0</v>
      </c>
      <c r="N759" s="35">
        <f t="shared" si="97"/>
        <v>4.9182959181264363E-2</v>
      </c>
      <c r="O759" s="35">
        <f t="shared" si="98"/>
        <v>0</v>
      </c>
      <c r="P759" s="35">
        <f t="shared" si="99"/>
        <v>4.9182959181264363E-2</v>
      </c>
    </row>
    <row r="760" spans="7:16" x14ac:dyDescent="0.25">
      <c r="G760" s="16"/>
      <c r="H760" s="35">
        <v>7540</v>
      </c>
      <c r="I760" s="36">
        <f t="shared" si="93"/>
        <v>0.86073059360730597</v>
      </c>
      <c r="J760" s="35">
        <f t="shared" si="94"/>
        <v>7540</v>
      </c>
      <c r="K760" s="36">
        <f t="shared" si="95"/>
        <v>0.86073059360730597</v>
      </c>
      <c r="L760" s="35">
        <f t="shared" si="92"/>
        <v>4.8762243621575774E-2</v>
      </c>
      <c r="M760" s="35">
        <f t="shared" si="96"/>
        <v>0</v>
      </c>
      <c r="N760" s="35">
        <f t="shared" si="97"/>
        <v>4.8762243621575774E-2</v>
      </c>
      <c r="O760" s="35">
        <f t="shared" si="98"/>
        <v>0</v>
      </c>
      <c r="P760" s="35">
        <f t="shared" si="99"/>
        <v>4.8762243621575774E-2</v>
      </c>
    </row>
    <row r="761" spans="7:16" x14ac:dyDescent="0.25">
      <c r="G761" s="16"/>
      <c r="H761" s="35">
        <v>7550</v>
      </c>
      <c r="I761" s="36">
        <f t="shared" si="93"/>
        <v>0.86187214611872143</v>
      </c>
      <c r="J761" s="35">
        <f t="shared" si="94"/>
        <v>7550</v>
      </c>
      <c r="K761" s="36">
        <f t="shared" si="95"/>
        <v>0.86187214611872143</v>
      </c>
      <c r="L761" s="35">
        <f t="shared" si="92"/>
        <v>4.8341899883095119E-2</v>
      </c>
      <c r="M761" s="35">
        <f t="shared" si="96"/>
        <v>0</v>
      </c>
      <c r="N761" s="35">
        <f t="shared" si="97"/>
        <v>4.8341899883095119E-2</v>
      </c>
      <c r="O761" s="35">
        <f t="shared" si="98"/>
        <v>0</v>
      </c>
      <c r="P761" s="35">
        <f t="shared" si="99"/>
        <v>4.8341899883095119E-2</v>
      </c>
    </row>
    <row r="762" spans="7:16" x14ac:dyDescent="0.25">
      <c r="G762" s="16"/>
      <c r="H762" s="35">
        <v>7560</v>
      </c>
      <c r="I762" s="36">
        <f t="shared" si="93"/>
        <v>0.86301369863013699</v>
      </c>
      <c r="J762" s="35">
        <f t="shared" si="94"/>
        <v>7560</v>
      </c>
      <c r="K762" s="36">
        <f t="shared" si="95"/>
        <v>0.86301369863013699</v>
      </c>
      <c r="L762" s="35">
        <f t="shared" si="92"/>
        <v>4.7921927145386567E-2</v>
      </c>
      <c r="M762" s="35">
        <f t="shared" si="96"/>
        <v>0</v>
      </c>
      <c r="N762" s="35">
        <f t="shared" si="97"/>
        <v>4.7921927145386567E-2</v>
      </c>
      <c r="O762" s="35">
        <f t="shared" si="98"/>
        <v>0</v>
      </c>
      <c r="P762" s="35">
        <f t="shared" si="99"/>
        <v>4.7921927145386567E-2</v>
      </c>
    </row>
    <row r="763" spans="7:16" x14ac:dyDescent="0.25">
      <c r="G763" s="16"/>
      <c r="H763" s="35">
        <v>7570</v>
      </c>
      <c r="I763" s="36">
        <f t="shared" si="93"/>
        <v>0.86415525114155256</v>
      </c>
      <c r="J763" s="35">
        <f t="shared" si="94"/>
        <v>7570</v>
      </c>
      <c r="K763" s="36">
        <f t="shared" si="95"/>
        <v>0.86415525114155256</v>
      </c>
      <c r="L763" s="35">
        <f t="shared" si="92"/>
        <v>4.750232459090753E-2</v>
      </c>
      <c r="M763" s="35">
        <f t="shared" si="96"/>
        <v>0</v>
      </c>
      <c r="N763" s="35">
        <f t="shared" si="97"/>
        <v>4.750232459090753E-2</v>
      </c>
      <c r="O763" s="35">
        <f t="shared" si="98"/>
        <v>0</v>
      </c>
      <c r="P763" s="35">
        <f t="shared" si="99"/>
        <v>4.750232459090753E-2</v>
      </c>
    </row>
    <row r="764" spans="7:16" x14ac:dyDescent="0.25">
      <c r="G764" s="16"/>
      <c r="H764" s="35">
        <v>7580</v>
      </c>
      <c r="I764" s="36">
        <f t="shared" si="93"/>
        <v>0.86529680365296802</v>
      </c>
      <c r="J764" s="35">
        <f t="shared" si="94"/>
        <v>7580</v>
      </c>
      <c r="K764" s="36">
        <f t="shared" si="95"/>
        <v>0.86529680365296802</v>
      </c>
      <c r="L764" s="35">
        <f t="shared" si="92"/>
        <v>4.708309140499356E-2</v>
      </c>
      <c r="M764" s="35">
        <f t="shared" si="96"/>
        <v>0</v>
      </c>
      <c r="N764" s="35">
        <f t="shared" si="97"/>
        <v>4.708309140499356E-2</v>
      </c>
      <c r="O764" s="35">
        <f t="shared" si="98"/>
        <v>0</v>
      </c>
      <c r="P764" s="35">
        <f t="shared" si="99"/>
        <v>4.708309140499356E-2</v>
      </c>
    </row>
    <row r="765" spans="7:16" x14ac:dyDescent="0.25">
      <c r="G765" s="16"/>
      <c r="H765" s="35">
        <v>7590</v>
      </c>
      <c r="I765" s="36">
        <f t="shared" si="93"/>
        <v>0.86643835616438358</v>
      </c>
      <c r="J765" s="35">
        <f t="shared" si="94"/>
        <v>7590</v>
      </c>
      <c r="K765" s="36">
        <f t="shared" si="95"/>
        <v>0.86643835616438358</v>
      </c>
      <c r="L765" s="35">
        <f t="shared" si="92"/>
        <v>4.6664226775845363E-2</v>
      </c>
      <c r="M765" s="35">
        <f t="shared" si="96"/>
        <v>0</v>
      </c>
      <c r="N765" s="35">
        <f t="shared" si="97"/>
        <v>4.6664226775845363E-2</v>
      </c>
      <c r="O765" s="35">
        <f t="shared" si="98"/>
        <v>0</v>
      </c>
      <c r="P765" s="35">
        <f t="shared" si="99"/>
        <v>4.6664226775845363E-2</v>
      </c>
    </row>
    <row r="766" spans="7:16" x14ac:dyDescent="0.25">
      <c r="G766" s="16"/>
      <c r="H766" s="35">
        <v>7600</v>
      </c>
      <c r="I766" s="36">
        <f t="shared" si="93"/>
        <v>0.86757990867579904</v>
      </c>
      <c r="J766" s="35">
        <f t="shared" si="94"/>
        <v>7600</v>
      </c>
      <c r="K766" s="36">
        <f t="shared" si="95"/>
        <v>0.86757990867579904</v>
      </c>
      <c r="L766" s="35">
        <f t="shared" si="92"/>
        <v>4.6245729894514254E-2</v>
      </c>
      <c r="M766" s="35">
        <f t="shared" si="96"/>
        <v>0</v>
      </c>
      <c r="N766" s="35">
        <f t="shared" si="97"/>
        <v>4.6245729894514254E-2</v>
      </c>
      <c r="O766" s="35">
        <f t="shared" si="98"/>
        <v>0</v>
      </c>
      <c r="P766" s="35">
        <f t="shared" si="99"/>
        <v>4.6245729894514254E-2</v>
      </c>
    </row>
    <row r="767" spans="7:16" x14ac:dyDescent="0.25">
      <c r="G767" s="16"/>
      <c r="H767" s="35">
        <v>7610</v>
      </c>
      <c r="I767" s="36">
        <f t="shared" si="93"/>
        <v>0.86872146118721461</v>
      </c>
      <c r="J767" s="35">
        <f t="shared" si="94"/>
        <v>7610</v>
      </c>
      <c r="K767" s="36">
        <f t="shared" si="95"/>
        <v>0.86872146118721461</v>
      </c>
      <c r="L767" s="35">
        <f t="shared" si="92"/>
        <v>4.5827599954888942E-2</v>
      </c>
      <c r="M767" s="35">
        <f t="shared" si="96"/>
        <v>0</v>
      </c>
      <c r="N767" s="35">
        <f t="shared" si="97"/>
        <v>4.5827599954888942E-2</v>
      </c>
      <c r="O767" s="35">
        <f t="shared" si="98"/>
        <v>0</v>
      </c>
      <c r="P767" s="35">
        <f t="shared" si="99"/>
        <v>4.5827599954888942E-2</v>
      </c>
    </row>
    <row r="768" spans="7:16" x14ac:dyDescent="0.25">
      <c r="G768" s="16"/>
      <c r="H768" s="35">
        <v>7620</v>
      </c>
      <c r="I768" s="36">
        <f t="shared" si="93"/>
        <v>0.86986301369863017</v>
      </c>
      <c r="J768" s="35">
        <f t="shared" si="94"/>
        <v>7620</v>
      </c>
      <c r="K768" s="36">
        <f t="shared" si="95"/>
        <v>0.86986301369863017</v>
      </c>
      <c r="L768" s="35">
        <f t="shared" si="92"/>
        <v>4.5409836153681549E-2</v>
      </c>
      <c r="M768" s="35">
        <f t="shared" si="96"/>
        <v>0</v>
      </c>
      <c r="N768" s="35">
        <f t="shared" si="97"/>
        <v>4.5409836153681549E-2</v>
      </c>
      <c r="O768" s="35">
        <f t="shared" si="98"/>
        <v>0</v>
      </c>
      <c r="P768" s="35">
        <f t="shared" si="99"/>
        <v>4.5409836153681549E-2</v>
      </c>
    </row>
    <row r="769" spans="7:16" x14ac:dyDescent="0.25">
      <c r="G769" s="16"/>
      <c r="H769" s="35">
        <v>7630</v>
      </c>
      <c r="I769" s="36">
        <f t="shared" si="93"/>
        <v>0.87100456621004563</v>
      </c>
      <c r="J769" s="35">
        <f t="shared" si="94"/>
        <v>7630</v>
      </c>
      <c r="K769" s="36">
        <f t="shared" si="95"/>
        <v>0.87100456621004563</v>
      </c>
      <c r="L769" s="35">
        <f t="shared" si="92"/>
        <v>4.4992437690414167E-2</v>
      </c>
      <c r="M769" s="35">
        <f t="shared" si="96"/>
        <v>0</v>
      </c>
      <c r="N769" s="35">
        <f t="shared" si="97"/>
        <v>4.4992437690414167E-2</v>
      </c>
      <c r="O769" s="35">
        <f t="shared" si="98"/>
        <v>0</v>
      </c>
      <c r="P769" s="35">
        <f t="shared" si="99"/>
        <v>4.4992437690414167E-2</v>
      </c>
    </row>
    <row r="770" spans="7:16" x14ac:dyDescent="0.25">
      <c r="G770" s="16"/>
      <c r="H770" s="35">
        <v>7640</v>
      </c>
      <c r="I770" s="36">
        <f t="shared" si="93"/>
        <v>0.87214611872146119</v>
      </c>
      <c r="J770" s="35">
        <f t="shared" si="94"/>
        <v>7640</v>
      </c>
      <c r="K770" s="36">
        <f t="shared" si="95"/>
        <v>0.87214611872146119</v>
      </c>
      <c r="L770" s="35">
        <f t="shared" si="92"/>
        <v>4.4575403767405208E-2</v>
      </c>
      <c r="M770" s="35">
        <f t="shared" si="96"/>
        <v>0</v>
      </c>
      <c r="N770" s="35">
        <f t="shared" si="97"/>
        <v>4.4575403767405208E-2</v>
      </c>
      <c r="O770" s="35">
        <f t="shared" si="98"/>
        <v>0</v>
      </c>
      <c r="P770" s="35">
        <f t="shared" si="99"/>
        <v>4.4575403767405208E-2</v>
      </c>
    </row>
    <row r="771" spans="7:16" x14ac:dyDescent="0.25">
      <c r="G771" s="16"/>
      <c r="H771" s="35">
        <v>7650</v>
      </c>
      <c r="I771" s="36">
        <f t="shared" si="93"/>
        <v>0.87328767123287676</v>
      </c>
      <c r="J771" s="35">
        <f t="shared" si="94"/>
        <v>7650</v>
      </c>
      <c r="K771" s="36">
        <f t="shared" si="95"/>
        <v>0.87328767123287676</v>
      </c>
      <c r="L771" s="35">
        <f t="shared" si="92"/>
        <v>4.4158733589756416E-2</v>
      </c>
      <c r="M771" s="35">
        <f t="shared" si="96"/>
        <v>0</v>
      </c>
      <c r="N771" s="35">
        <f t="shared" si="97"/>
        <v>4.4158733589756416E-2</v>
      </c>
      <c r="O771" s="35">
        <f t="shared" si="98"/>
        <v>0</v>
      </c>
      <c r="P771" s="35">
        <f t="shared" si="99"/>
        <v>4.4158733589756416E-2</v>
      </c>
    </row>
    <row r="772" spans="7:16" x14ac:dyDescent="0.25">
      <c r="G772" s="16"/>
      <c r="H772" s="35">
        <v>7660</v>
      </c>
      <c r="I772" s="36">
        <f t="shared" si="93"/>
        <v>0.87442922374429222</v>
      </c>
      <c r="J772" s="35">
        <f t="shared" si="94"/>
        <v>7660</v>
      </c>
      <c r="K772" s="36">
        <f t="shared" si="95"/>
        <v>0.87442922374429222</v>
      </c>
      <c r="L772" s="35">
        <f t="shared" si="92"/>
        <v>4.374242636533876E-2</v>
      </c>
      <c r="M772" s="35">
        <f t="shared" si="96"/>
        <v>0</v>
      </c>
      <c r="N772" s="35">
        <f t="shared" si="97"/>
        <v>4.374242636533876E-2</v>
      </c>
      <c r="O772" s="35">
        <f t="shared" si="98"/>
        <v>0</v>
      </c>
      <c r="P772" s="35">
        <f t="shared" si="99"/>
        <v>4.374242636533876E-2</v>
      </c>
    </row>
    <row r="773" spans="7:16" x14ac:dyDescent="0.25">
      <c r="G773" s="16"/>
      <c r="H773" s="35">
        <v>7670</v>
      </c>
      <c r="I773" s="36">
        <f t="shared" si="93"/>
        <v>0.87557077625570778</v>
      </c>
      <c r="J773" s="35">
        <f t="shared" si="94"/>
        <v>7670</v>
      </c>
      <c r="K773" s="36">
        <f t="shared" si="95"/>
        <v>0.87557077625570778</v>
      </c>
      <c r="L773" s="35">
        <f t="shared" ref="L773:L836" si="100">1-$E$13*K773^$E$14</f>
        <v>4.3326481304779896E-2</v>
      </c>
      <c r="M773" s="35">
        <f t="shared" si="96"/>
        <v>0</v>
      </c>
      <c r="N773" s="35">
        <f t="shared" si="97"/>
        <v>4.3326481304779896E-2</v>
      </c>
      <c r="O773" s="35">
        <f t="shared" si="98"/>
        <v>0</v>
      </c>
      <c r="P773" s="35">
        <f t="shared" si="99"/>
        <v>4.3326481304779896E-2</v>
      </c>
    </row>
    <row r="774" spans="7:16" x14ac:dyDescent="0.25">
      <c r="G774" s="16"/>
      <c r="H774" s="35">
        <v>7680</v>
      </c>
      <c r="I774" s="36">
        <f t="shared" ref="I774:I837" si="101">H774/$B$15</f>
        <v>0.87671232876712324</v>
      </c>
      <c r="J774" s="35">
        <f t="shared" ref="J774:J837" si="102">IF(H774&lt;$B$15,H774,$B$15)</f>
        <v>7680</v>
      </c>
      <c r="K774" s="36">
        <f t="shared" ref="K774:K837" si="103">J774/$B$15</f>
        <v>0.87671232876712324</v>
      </c>
      <c r="L774" s="35">
        <f t="shared" si="100"/>
        <v>4.291089762145095E-2</v>
      </c>
      <c r="M774" s="35">
        <f t="shared" ref="M774:M837" si="104">IF(J774&lt;=$B$92,$B$68,0)</f>
        <v>0</v>
      </c>
      <c r="N774" s="35">
        <f t="shared" ref="N774:N837" si="105">IF(L774&gt;$B$68,$B$68,L774)</f>
        <v>4.291089762145095E-2</v>
      </c>
      <c r="O774" s="35">
        <f t="shared" si="98"/>
        <v>0</v>
      </c>
      <c r="P774" s="35">
        <f t="shared" si="99"/>
        <v>4.291089762145095E-2</v>
      </c>
    </row>
    <row r="775" spans="7:16" x14ac:dyDescent="0.25">
      <c r="G775" s="16"/>
      <c r="H775" s="35">
        <v>7690</v>
      </c>
      <c r="I775" s="36">
        <f t="shared" si="101"/>
        <v>0.87785388127853881</v>
      </c>
      <c r="J775" s="35">
        <f t="shared" si="102"/>
        <v>7690</v>
      </c>
      <c r="K775" s="36">
        <f t="shared" si="103"/>
        <v>0.87785388127853881</v>
      </c>
      <c r="L775" s="35">
        <f t="shared" si="100"/>
        <v>4.2495674531452643E-2</v>
      </c>
      <c r="M775" s="35">
        <f t="shared" si="104"/>
        <v>0</v>
      </c>
      <c r="N775" s="35">
        <f t="shared" si="105"/>
        <v>4.2495674531452643E-2</v>
      </c>
      <c r="O775" s="35">
        <f t="shared" ref="O775:O838" si="106">IF(J775&lt;=$C$137,$D$121,M775)</f>
        <v>0</v>
      </c>
      <c r="P775" s="35">
        <f t="shared" ref="P775:P838" si="107">IF(L775&gt;$D$121,$D$121,L775)</f>
        <v>4.2495674531452643E-2</v>
      </c>
    </row>
    <row r="776" spans="7:16" x14ac:dyDescent="0.25">
      <c r="G776" s="16"/>
      <c r="H776" s="35">
        <v>7700</v>
      </c>
      <c r="I776" s="36">
        <f t="shared" si="101"/>
        <v>0.87899543378995437</v>
      </c>
      <c r="J776" s="35">
        <f t="shared" si="102"/>
        <v>7700</v>
      </c>
      <c r="K776" s="36">
        <f t="shared" si="103"/>
        <v>0.87899543378995437</v>
      </c>
      <c r="L776" s="35">
        <f t="shared" si="100"/>
        <v>4.2080811253603412E-2</v>
      </c>
      <c r="M776" s="35">
        <f t="shared" si="104"/>
        <v>0</v>
      </c>
      <c r="N776" s="35">
        <f t="shared" si="105"/>
        <v>4.2080811253603412E-2</v>
      </c>
      <c r="O776" s="35">
        <f t="shared" si="106"/>
        <v>0</v>
      </c>
      <c r="P776" s="35">
        <f t="shared" si="107"/>
        <v>4.2080811253603412E-2</v>
      </c>
    </row>
    <row r="777" spans="7:16" x14ac:dyDescent="0.25">
      <c r="G777" s="16"/>
      <c r="H777" s="35">
        <v>7710</v>
      </c>
      <c r="I777" s="36">
        <f t="shared" si="101"/>
        <v>0.88013698630136983</v>
      </c>
      <c r="J777" s="35">
        <f t="shared" si="102"/>
        <v>7710</v>
      </c>
      <c r="K777" s="36">
        <f t="shared" si="103"/>
        <v>0.88013698630136983</v>
      </c>
      <c r="L777" s="35">
        <f t="shared" si="100"/>
        <v>4.166630700942564E-2</v>
      </c>
      <c r="M777" s="35">
        <f t="shared" si="104"/>
        <v>0</v>
      </c>
      <c r="N777" s="35">
        <f t="shared" si="105"/>
        <v>4.166630700942564E-2</v>
      </c>
      <c r="O777" s="35">
        <f t="shared" si="106"/>
        <v>0</v>
      </c>
      <c r="P777" s="35">
        <f t="shared" si="107"/>
        <v>4.166630700942564E-2</v>
      </c>
    </row>
    <row r="778" spans="7:16" x14ac:dyDescent="0.25">
      <c r="G778" s="16"/>
      <c r="H778" s="35">
        <v>7720</v>
      </c>
      <c r="I778" s="36">
        <f t="shared" si="101"/>
        <v>0.88127853881278539</v>
      </c>
      <c r="J778" s="35">
        <f t="shared" si="102"/>
        <v>7720</v>
      </c>
      <c r="K778" s="36">
        <f t="shared" si="103"/>
        <v>0.88127853881278539</v>
      </c>
      <c r="L778" s="35">
        <f t="shared" si="100"/>
        <v>4.1252161023133116E-2</v>
      </c>
      <c r="M778" s="35">
        <f t="shared" si="104"/>
        <v>0</v>
      </c>
      <c r="N778" s="35">
        <f t="shared" si="105"/>
        <v>4.1252161023133116E-2</v>
      </c>
      <c r="O778" s="35">
        <f t="shared" si="106"/>
        <v>0</v>
      </c>
      <c r="P778" s="35">
        <f t="shared" si="107"/>
        <v>4.1252161023133116E-2</v>
      </c>
    </row>
    <row r="779" spans="7:16" x14ac:dyDescent="0.25">
      <c r="G779" s="16"/>
      <c r="H779" s="35">
        <v>7730</v>
      </c>
      <c r="I779" s="36">
        <f t="shared" si="101"/>
        <v>0.88242009132420096</v>
      </c>
      <c r="J779" s="35">
        <f t="shared" si="102"/>
        <v>7730</v>
      </c>
      <c r="K779" s="36">
        <f t="shared" si="103"/>
        <v>0.88242009132420096</v>
      </c>
      <c r="L779" s="35">
        <f t="shared" si="100"/>
        <v>4.083837252161826E-2</v>
      </c>
      <c r="M779" s="35">
        <f t="shared" si="104"/>
        <v>0</v>
      </c>
      <c r="N779" s="35">
        <f t="shared" si="105"/>
        <v>4.083837252161826E-2</v>
      </c>
      <c r="O779" s="35">
        <f t="shared" si="106"/>
        <v>0</v>
      </c>
      <c r="P779" s="35">
        <f t="shared" si="107"/>
        <v>4.083837252161826E-2</v>
      </c>
    </row>
    <row r="780" spans="7:16" x14ac:dyDescent="0.25">
      <c r="G780" s="16"/>
      <c r="H780" s="35">
        <v>7740</v>
      </c>
      <c r="I780" s="36">
        <f t="shared" si="101"/>
        <v>0.88356164383561642</v>
      </c>
      <c r="J780" s="35">
        <f t="shared" si="102"/>
        <v>7740</v>
      </c>
      <c r="K780" s="36">
        <f t="shared" si="103"/>
        <v>0.88356164383561642</v>
      </c>
      <c r="L780" s="35">
        <f t="shared" si="100"/>
        <v>4.0424940734439363E-2</v>
      </c>
      <c r="M780" s="35">
        <f t="shared" si="104"/>
        <v>0</v>
      </c>
      <c r="N780" s="35">
        <f t="shared" si="105"/>
        <v>4.0424940734439363E-2</v>
      </c>
      <c r="O780" s="35">
        <f t="shared" si="106"/>
        <v>0</v>
      </c>
      <c r="P780" s="35">
        <f t="shared" si="107"/>
        <v>4.0424940734439363E-2</v>
      </c>
    </row>
    <row r="781" spans="7:16" x14ac:dyDescent="0.25">
      <c r="G781" s="16"/>
      <c r="H781" s="35">
        <v>7750</v>
      </c>
      <c r="I781" s="36">
        <f t="shared" si="101"/>
        <v>0.88470319634703198</v>
      </c>
      <c r="J781" s="35">
        <f t="shared" si="102"/>
        <v>7750</v>
      </c>
      <c r="K781" s="36">
        <f t="shared" si="103"/>
        <v>0.88470319634703198</v>
      </c>
      <c r="L781" s="35">
        <f t="shared" si="100"/>
        <v>4.0011864893808036E-2</v>
      </c>
      <c r="M781" s="35">
        <f t="shared" si="104"/>
        <v>0</v>
      </c>
      <c r="N781" s="35">
        <f t="shared" si="105"/>
        <v>4.0011864893808036E-2</v>
      </c>
      <c r="O781" s="35">
        <f t="shared" si="106"/>
        <v>0</v>
      </c>
      <c r="P781" s="35">
        <f t="shared" si="107"/>
        <v>4.0011864893808036E-2</v>
      </c>
    </row>
    <row r="782" spans="7:16" x14ac:dyDescent="0.25">
      <c r="G782" s="16"/>
      <c r="H782" s="35">
        <v>7760</v>
      </c>
      <c r="I782" s="36">
        <f t="shared" si="101"/>
        <v>0.88584474885844744</v>
      </c>
      <c r="J782" s="35">
        <f t="shared" si="102"/>
        <v>7760</v>
      </c>
      <c r="K782" s="36">
        <f t="shared" si="103"/>
        <v>0.88584474885844744</v>
      </c>
      <c r="L782" s="35">
        <f t="shared" si="100"/>
        <v>3.9599144234576444E-2</v>
      </c>
      <c r="M782" s="35">
        <f t="shared" si="104"/>
        <v>0</v>
      </c>
      <c r="N782" s="35">
        <f t="shared" si="105"/>
        <v>3.9599144234576444E-2</v>
      </c>
      <c r="O782" s="35">
        <f t="shared" si="106"/>
        <v>0</v>
      </c>
      <c r="P782" s="35">
        <f t="shared" si="107"/>
        <v>3.9599144234576444E-2</v>
      </c>
    </row>
    <row r="783" spans="7:16" x14ac:dyDescent="0.25">
      <c r="G783" s="16"/>
      <c r="H783" s="35">
        <v>7770</v>
      </c>
      <c r="I783" s="36">
        <f t="shared" si="101"/>
        <v>0.88698630136986301</v>
      </c>
      <c r="J783" s="35">
        <f t="shared" si="102"/>
        <v>7770</v>
      </c>
      <c r="K783" s="36">
        <f t="shared" si="103"/>
        <v>0.88698630136986301</v>
      </c>
      <c r="L783" s="35">
        <f t="shared" si="100"/>
        <v>3.9186777994225097E-2</v>
      </c>
      <c r="M783" s="35">
        <f t="shared" si="104"/>
        <v>0</v>
      </c>
      <c r="N783" s="35">
        <f t="shared" si="105"/>
        <v>3.9186777994225097E-2</v>
      </c>
      <c r="O783" s="35">
        <f t="shared" si="106"/>
        <v>0</v>
      </c>
      <c r="P783" s="35">
        <f t="shared" si="107"/>
        <v>3.9186777994225097E-2</v>
      </c>
    </row>
    <row r="784" spans="7:16" x14ac:dyDescent="0.25">
      <c r="G784" s="16"/>
      <c r="H784" s="35">
        <v>7780</v>
      </c>
      <c r="I784" s="36">
        <f t="shared" si="101"/>
        <v>0.88812785388127857</v>
      </c>
      <c r="J784" s="35">
        <f t="shared" si="102"/>
        <v>7780</v>
      </c>
      <c r="K784" s="36">
        <f t="shared" si="103"/>
        <v>0.88812785388127857</v>
      </c>
      <c r="L784" s="35">
        <f t="shared" si="100"/>
        <v>3.8774765412850409E-2</v>
      </c>
      <c r="M784" s="35">
        <f t="shared" si="104"/>
        <v>0</v>
      </c>
      <c r="N784" s="35">
        <f t="shared" si="105"/>
        <v>3.8774765412850409E-2</v>
      </c>
      <c r="O784" s="35">
        <f t="shared" si="106"/>
        <v>0</v>
      </c>
      <c r="P784" s="35">
        <f t="shared" si="107"/>
        <v>3.8774765412850409E-2</v>
      </c>
    </row>
    <row r="785" spans="7:16" x14ac:dyDescent="0.25">
      <c r="G785" s="16"/>
      <c r="H785" s="35">
        <v>7790</v>
      </c>
      <c r="I785" s="36">
        <f t="shared" si="101"/>
        <v>0.88926940639269403</v>
      </c>
      <c r="J785" s="35">
        <f t="shared" si="102"/>
        <v>7790</v>
      </c>
      <c r="K785" s="36">
        <f t="shared" si="103"/>
        <v>0.88926940639269403</v>
      </c>
      <c r="L785" s="35">
        <f t="shared" si="100"/>
        <v>3.836310573315227E-2</v>
      </c>
      <c r="M785" s="35">
        <f t="shared" si="104"/>
        <v>0</v>
      </c>
      <c r="N785" s="35">
        <f t="shared" si="105"/>
        <v>3.836310573315227E-2</v>
      </c>
      <c r="O785" s="35">
        <f t="shared" si="106"/>
        <v>0</v>
      </c>
      <c r="P785" s="35">
        <f t="shared" si="107"/>
        <v>3.836310573315227E-2</v>
      </c>
    </row>
    <row r="786" spans="7:16" x14ac:dyDescent="0.25">
      <c r="G786" s="16"/>
      <c r="H786" s="35">
        <v>7800</v>
      </c>
      <c r="I786" s="36">
        <f t="shared" si="101"/>
        <v>0.8904109589041096</v>
      </c>
      <c r="J786" s="35">
        <f t="shared" si="102"/>
        <v>7800</v>
      </c>
      <c r="K786" s="36">
        <f t="shared" si="103"/>
        <v>0.8904109589041096</v>
      </c>
      <c r="L786" s="35">
        <f t="shared" si="100"/>
        <v>3.7951798200421938E-2</v>
      </c>
      <c r="M786" s="35">
        <f t="shared" si="104"/>
        <v>0</v>
      </c>
      <c r="N786" s="35">
        <f t="shared" si="105"/>
        <v>3.7951798200421938E-2</v>
      </c>
      <c r="O786" s="35">
        <f t="shared" si="106"/>
        <v>0</v>
      </c>
      <c r="P786" s="35">
        <f t="shared" si="107"/>
        <v>3.7951798200421938E-2</v>
      </c>
    </row>
    <row r="787" spans="7:16" x14ac:dyDescent="0.25">
      <c r="G787" s="16"/>
      <c r="H787" s="35">
        <v>7810</v>
      </c>
      <c r="I787" s="36">
        <f t="shared" si="101"/>
        <v>0.89155251141552516</v>
      </c>
      <c r="J787" s="35">
        <f t="shared" si="102"/>
        <v>7810</v>
      </c>
      <c r="K787" s="36">
        <f t="shared" si="103"/>
        <v>0.89155251141552516</v>
      </c>
      <c r="L787" s="35">
        <f t="shared" si="100"/>
        <v>3.75408420625295E-2</v>
      </c>
      <c r="M787" s="35">
        <f t="shared" si="104"/>
        <v>0</v>
      </c>
      <c r="N787" s="35">
        <f t="shared" si="105"/>
        <v>3.75408420625295E-2</v>
      </c>
      <c r="O787" s="35">
        <f t="shared" si="106"/>
        <v>0</v>
      </c>
      <c r="P787" s="35">
        <f t="shared" si="107"/>
        <v>3.75408420625295E-2</v>
      </c>
    </row>
    <row r="788" spans="7:16" x14ac:dyDescent="0.25">
      <c r="G788" s="16"/>
      <c r="H788" s="35">
        <v>7820</v>
      </c>
      <c r="I788" s="36">
        <f t="shared" si="101"/>
        <v>0.89269406392694062</v>
      </c>
      <c r="J788" s="35">
        <f t="shared" si="102"/>
        <v>7820</v>
      </c>
      <c r="K788" s="36">
        <f t="shared" si="103"/>
        <v>0.89269406392694062</v>
      </c>
      <c r="L788" s="35">
        <f t="shared" si="100"/>
        <v>3.7130236569912323E-2</v>
      </c>
      <c r="M788" s="35">
        <f t="shared" si="104"/>
        <v>0</v>
      </c>
      <c r="N788" s="35">
        <f t="shared" si="105"/>
        <v>3.7130236569912323E-2</v>
      </c>
      <c r="O788" s="35">
        <f t="shared" si="106"/>
        <v>0</v>
      </c>
      <c r="P788" s="35">
        <f t="shared" si="107"/>
        <v>3.7130236569912323E-2</v>
      </c>
    </row>
    <row r="789" spans="7:16" x14ac:dyDescent="0.25">
      <c r="G789" s="16"/>
      <c r="H789" s="35">
        <v>7830</v>
      </c>
      <c r="I789" s="36">
        <f t="shared" si="101"/>
        <v>0.89383561643835618</v>
      </c>
      <c r="J789" s="35">
        <f t="shared" si="102"/>
        <v>7830</v>
      </c>
      <c r="K789" s="36">
        <f t="shared" si="103"/>
        <v>0.89383561643835618</v>
      </c>
      <c r="L789" s="35">
        <f t="shared" si="100"/>
        <v>3.6719980975562727E-2</v>
      </c>
      <c r="M789" s="35">
        <f t="shared" si="104"/>
        <v>0</v>
      </c>
      <c r="N789" s="35">
        <f t="shared" si="105"/>
        <v>3.6719980975562727E-2</v>
      </c>
      <c r="O789" s="35">
        <f t="shared" si="106"/>
        <v>0</v>
      </c>
      <c r="P789" s="35">
        <f t="shared" si="107"/>
        <v>3.6719980975562727E-2</v>
      </c>
    </row>
    <row r="790" spans="7:16" x14ac:dyDescent="0.25">
      <c r="G790" s="16"/>
      <c r="H790" s="35">
        <v>7840</v>
      </c>
      <c r="I790" s="36">
        <f t="shared" si="101"/>
        <v>0.89497716894977164</v>
      </c>
      <c r="J790" s="35">
        <f t="shared" si="102"/>
        <v>7840</v>
      </c>
      <c r="K790" s="36">
        <f t="shared" si="103"/>
        <v>0.89497716894977164</v>
      </c>
      <c r="L790" s="35">
        <f t="shared" si="100"/>
        <v>3.6310074535015779E-2</v>
      </c>
      <c r="M790" s="35">
        <f t="shared" si="104"/>
        <v>0</v>
      </c>
      <c r="N790" s="35">
        <f t="shared" si="105"/>
        <v>3.6310074535015779E-2</v>
      </c>
      <c r="O790" s="35">
        <f t="shared" si="106"/>
        <v>0</v>
      </c>
      <c r="P790" s="35">
        <f t="shared" si="107"/>
        <v>3.6310074535015779E-2</v>
      </c>
    </row>
    <row r="791" spans="7:16" x14ac:dyDescent="0.25">
      <c r="G791" s="16"/>
      <c r="H791" s="35">
        <v>7850</v>
      </c>
      <c r="I791" s="36">
        <f t="shared" si="101"/>
        <v>0.89611872146118721</v>
      </c>
      <c r="J791" s="35">
        <f t="shared" si="102"/>
        <v>7850</v>
      </c>
      <c r="K791" s="36">
        <f t="shared" si="103"/>
        <v>0.89611872146118721</v>
      </c>
      <c r="L791" s="35">
        <f t="shared" si="100"/>
        <v>3.5900516506337965E-2</v>
      </c>
      <c r="M791" s="35">
        <f t="shared" si="104"/>
        <v>0</v>
      </c>
      <c r="N791" s="35">
        <f t="shared" si="105"/>
        <v>3.5900516506337965E-2</v>
      </c>
      <c r="O791" s="35">
        <f t="shared" si="106"/>
        <v>0</v>
      </c>
      <c r="P791" s="35">
        <f t="shared" si="107"/>
        <v>3.5900516506337965E-2</v>
      </c>
    </row>
    <row r="792" spans="7:16" x14ac:dyDescent="0.25">
      <c r="G792" s="16"/>
      <c r="H792" s="35">
        <v>7860</v>
      </c>
      <c r="I792" s="36">
        <f t="shared" si="101"/>
        <v>0.89726027397260277</v>
      </c>
      <c r="J792" s="35">
        <f t="shared" si="102"/>
        <v>7860</v>
      </c>
      <c r="K792" s="36">
        <f t="shared" si="103"/>
        <v>0.89726027397260277</v>
      </c>
      <c r="L792" s="35">
        <f t="shared" si="100"/>
        <v>3.5491306150114976E-2</v>
      </c>
      <c r="M792" s="35">
        <f t="shared" si="104"/>
        <v>0</v>
      </c>
      <c r="N792" s="35">
        <f t="shared" si="105"/>
        <v>3.5491306150114976E-2</v>
      </c>
      <c r="O792" s="35">
        <f t="shared" si="106"/>
        <v>0</v>
      </c>
      <c r="P792" s="35">
        <f t="shared" si="107"/>
        <v>3.5491306150114976E-2</v>
      </c>
    </row>
    <row r="793" spans="7:16" x14ac:dyDescent="0.25">
      <c r="G793" s="16"/>
      <c r="H793" s="35">
        <v>7870</v>
      </c>
      <c r="I793" s="36">
        <f t="shared" si="101"/>
        <v>0.89840182648401823</v>
      </c>
      <c r="J793" s="35">
        <f t="shared" si="102"/>
        <v>7870</v>
      </c>
      <c r="K793" s="36">
        <f t="shared" si="103"/>
        <v>0.89840182648401823</v>
      </c>
      <c r="L793" s="35">
        <f t="shared" si="100"/>
        <v>3.5082442729439833E-2</v>
      </c>
      <c r="M793" s="35">
        <f t="shared" si="104"/>
        <v>0</v>
      </c>
      <c r="N793" s="35">
        <f t="shared" si="105"/>
        <v>3.5082442729439833E-2</v>
      </c>
      <c r="O793" s="35">
        <f t="shared" si="106"/>
        <v>0</v>
      </c>
      <c r="P793" s="35">
        <f t="shared" si="107"/>
        <v>3.5082442729439833E-2</v>
      </c>
    </row>
    <row r="794" spans="7:16" x14ac:dyDescent="0.25">
      <c r="G794" s="16"/>
      <c r="H794" s="35">
        <v>7880</v>
      </c>
      <c r="I794" s="36">
        <f t="shared" si="101"/>
        <v>0.8995433789954338</v>
      </c>
      <c r="J794" s="35">
        <f t="shared" si="102"/>
        <v>7880</v>
      </c>
      <c r="K794" s="36">
        <f t="shared" si="103"/>
        <v>0.8995433789954338</v>
      </c>
      <c r="L794" s="35">
        <f t="shared" si="100"/>
        <v>3.4673925509901893E-2</v>
      </c>
      <c r="M794" s="35">
        <f t="shared" si="104"/>
        <v>0</v>
      </c>
      <c r="N794" s="35">
        <f t="shared" si="105"/>
        <v>3.4673925509901893E-2</v>
      </c>
      <c r="O794" s="35">
        <f t="shared" si="106"/>
        <v>0</v>
      </c>
      <c r="P794" s="35">
        <f t="shared" si="107"/>
        <v>3.4673925509901893E-2</v>
      </c>
    </row>
    <row r="795" spans="7:16" x14ac:dyDescent="0.25">
      <c r="G795" s="16"/>
      <c r="H795" s="35">
        <v>7890</v>
      </c>
      <c r="I795" s="36">
        <f t="shared" si="101"/>
        <v>0.90068493150684936</v>
      </c>
      <c r="J795" s="35">
        <f t="shared" si="102"/>
        <v>7890</v>
      </c>
      <c r="K795" s="36">
        <f t="shared" si="103"/>
        <v>0.90068493150684936</v>
      </c>
      <c r="L795" s="35">
        <f t="shared" si="100"/>
        <v>3.4265753759574191E-2</v>
      </c>
      <c r="M795" s="35">
        <f t="shared" si="104"/>
        <v>0</v>
      </c>
      <c r="N795" s="35">
        <f t="shared" si="105"/>
        <v>3.4265753759574191E-2</v>
      </c>
      <c r="O795" s="35">
        <f t="shared" si="106"/>
        <v>0</v>
      </c>
      <c r="P795" s="35">
        <f t="shared" si="107"/>
        <v>3.4265753759574191E-2</v>
      </c>
    </row>
    <row r="796" spans="7:16" x14ac:dyDescent="0.25">
      <c r="G796" s="16"/>
      <c r="H796" s="35">
        <v>7900</v>
      </c>
      <c r="I796" s="36">
        <f t="shared" si="101"/>
        <v>0.90182648401826482</v>
      </c>
      <c r="J796" s="35">
        <f t="shared" si="102"/>
        <v>7900</v>
      </c>
      <c r="K796" s="36">
        <f t="shared" si="103"/>
        <v>0.90182648401826482</v>
      </c>
      <c r="L796" s="35">
        <f t="shared" si="100"/>
        <v>3.385792674900312E-2</v>
      </c>
      <c r="M796" s="35">
        <f t="shared" si="104"/>
        <v>0</v>
      </c>
      <c r="N796" s="35">
        <f t="shared" si="105"/>
        <v>3.385792674900312E-2</v>
      </c>
      <c r="O796" s="35">
        <f t="shared" si="106"/>
        <v>0</v>
      </c>
      <c r="P796" s="35">
        <f t="shared" si="107"/>
        <v>3.385792674900312E-2</v>
      </c>
    </row>
    <row r="797" spans="7:16" x14ac:dyDescent="0.25">
      <c r="G797" s="16"/>
      <c r="H797" s="35">
        <v>7910</v>
      </c>
      <c r="I797" s="36">
        <f t="shared" si="101"/>
        <v>0.90296803652968038</v>
      </c>
      <c r="J797" s="35">
        <f t="shared" si="102"/>
        <v>7910</v>
      </c>
      <c r="K797" s="36">
        <f t="shared" si="103"/>
        <v>0.90296803652968038</v>
      </c>
      <c r="L797" s="35">
        <f t="shared" si="100"/>
        <v>3.345044375119588E-2</v>
      </c>
      <c r="M797" s="35">
        <f t="shared" si="104"/>
        <v>0</v>
      </c>
      <c r="N797" s="35">
        <f t="shared" si="105"/>
        <v>3.345044375119588E-2</v>
      </c>
      <c r="O797" s="35">
        <f t="shared" si="106"/>
        <v>0</v>
      </c>
      <c r="P797" s="35">
        <f t="shared" si="107"/>
        <v>3.345044375119588E-2</v>
      </c>
    </row>
    <row r="798" spans="7:16" x14ac:dyDescent="0.25">
      <c r="G798" s="16"/>
      <c r="H798" s="35">
        <v>7920</v>
      </c>
      <c r="I798" s="36">
        <f t="shared" si="101"/>
        <v>0.90410958904109584</v>
      </c>
      <c r="J798" s="35">
        <f t="shared" si="102"/>
        <v>7920</v>
      </c>
      <c r="K798" s="36">
        <f t="shared" si="103"/>
        <v>0.90410958904109584</v>
      </c>
      <c r="L798" s="35">
        <f t="shared" si="100"/>
        <v>3.3043304041609711E-2</v>
      </c>
      <c r="M798" s="35">
        <f t="shared" si="104"/>
        <v>0</v>
      </c>
      <c r="N798" s="35">
        <f t="shared" si="105"/>
        <v>3.3043304041609711E-2</v>
      </c>
      <c r="O798" s="35">
        <f t="shared" si="106"/>
        <v>0</v>
      </c>
      <c r="P798" s="35">
        <f t="shared" si="107"/>
        <v>3.3043304041609711E-2</v>
      </c>
    </row>
    <row r="799" spans="7:16" x14ac:dyDescent="0.25">
      <c r="G799" s="16"/>
      <c r="H799" s="35">
        <v>7930</v>
      </c>
      <c r="I799" s="36">
        <f t="shared" si="101"/>
        <v>0.90525114155251141</v>
      </c>
      <c r="J799" s="35">
        <f t="shared" si="102"/>
        <v>7930</v>
      </c>
      <c r="K799" s="36">
        <f t="shared" si="103"/>
        <v>0.90525114155251141</v>
      </c>
      <c r="L799" s="35">
        <f t="shared" si="100"/>
        <v>3.2636506898140127E-2</v>
      </c>
      <c r="M799" s="35">
        <f t="shared" si="104"/>
        <v>0</v>
      </c>
      <c r="N799" s="35">
        <f t="shared" si="105"/>
        <v>3.2636506898140127E-2</v>
      </c>
      <c r="O799" s="35">
        <f t="shared" si="106"/>
        <v>0</v>
      </c>
      <c r="P799" s="35">
        <f t="shared" si="107"/>
        <v>3.2636506898140127E-2</v>
      </c>
    </row>
    <row r="800" spans="7:16" x14ac:dyDescent="0.25">
      <c r="G800" s="16"/>
      <c r="H800" s="35">
        <v>7940</v>
      </c>
      <c r="I800" s="36">
        <f t="shared" si="101"/>
        <v>0.90639269406392697</v>
      </c>
      <c r="J800" s="35">
        <f t="shared" si="102"/>
        <v>7940</v>
      </c>
      <c r="K800" s="36">
        <f t="shared" si="103"/>
        <v>0.90639269406392697</v>
      </c>
      <c r="L800" s="35">
        <f t="shared" si="100"/>
        <v>3.2230051601110365E-2</v>
      </c>
      <c r="M800" s="35">
        <f t="shared" si="104"/>
        <v>0</v>
      </c>
      <c r="N800" s="35">
        <f t="shared" si="105"/>
        <v>3.2230051601110365E-2</v>
      </c>
      <c r="O800" s="35">
        <f t="shared" si="106"/>
        <v>0</v>
      </c>
      <c r="P800" s="35">
        <f t="shared" si="107"/>
        <v>3.2230051601110365E-2</v>
      </c>
    </row>
    <row r="801" spans="7:16" x14ac:dyDescent="0.25">
      <c r="G801" s="16"/>
      <c r="H801" s="35">
        <v>7950</v>
      </c>
      <c r="I801" s="36">
        <f t="shared" si="101"/>
        <v>0.90753424657534243</v>
      </c>
      <c r="J801" s="35">
        <f t="shared" si="102"/>
        <v>7950</v>
      </c>
      <c r="K801" s="36">
        <f t="shared" si="103"/>
        <v>0.90753424657534243</v>
      </c>
      <c r="L801" s="35">
        <f t="shared" si="100"/>
        <v>3.1823937433259175E-2</v>
      </c>
      <c r="M801" s="35">
        <f t="shared" si="104"/>
        <v>0</v>
      </c>
      <c r="N801" s="35">
        <f t="shared" si="105"/>
        <v>3.1823937433259175E-2</v>
      </c>
      <c r="O801" s="35">
        <f t="shared" si="106"/>
        <v>0</v>
      </c>
      <c r="P801" s="35">
        <f t="shared" si="107"/>
        <v>3.1823937433259175E-2</v>
      </c>
    </row>
    <row r="802" spans="7:16" x14ac:dyDescent="0.25">
      <c r="G802" s="16"/>
      <c r="H802" s="35">
        <v>7960</v>
      </c>
      <c r="I802" s="36">
        <f t="shared" si="101"/>
        <v>0.908675799086758</v>
      </c>
      <c r="J802" s="35">
        <f t="shared" si="102"/>
        <v>7960</v>
      </c>
      <c r="K802" s="36">
        <f t="shared" si="103"/>
        <v>0.908675799086758</v>
      </c>
      <c r="L802" s="35">
        <f t="shared" si="100"/>
        <v>3.1418163679730493E-2</v>
      </c>
      <c r="M802" s="35">
        <f t="shared" si="104"/>
        <v>0</v>
      </c>
      <c r="N802" s="35">
        <f t="shared" si="105"/>
        <v>3.1418163679730493E-2</v>
      </c>
      <c r="O802" s="35">
        <f t="shared" si="106"/>
        <v>0</v>
      </c>
      <c r="P802" s="35">
        <f t="shared" si="107"/>
        <v>3.1418163679730493E-2</v>
      </c>
    </row>
    <row r="803" spans="7:16" x14ac:dyDescent="0.25">
      <c r="G803" s="16"/>
      <c r="H803" s="35">
        <v>7970</v>
      </c>
      <c r="I803" s="36">
        <f t="shared" si="101"/>
        <v>0.90981735159817356</v>
      </c>
      <c r="J803" s="35">
        <f t="shared" si="102"/>
        <v>7970</v>
      </c>
      <c r="K803" s="36">
        <f t="shared" si="103"/>
        <v>0.90981735159817356</v>
      </c>
      <c r="L803" s="35">
        <f t="shared" si="100"/>
        <v>3.1012729628062119E-2</v>
      </c>
      <c r="M803" s="35">
        <f t="shared" si="104"/>
        <v>0</v>
      </c>
      <c r="N803" s="35">
        <f t="shared" si="105"/>
        <v>3.1012729628062119E-2</v>
      </c>
      <c r="O803" s="35">
        <f t="shared" si="106"/>
        <v>0</v>
      </c>
      <c r="P803" s="35">
        <f t="shared" si="107"/>
        <v>3.1012729628062119E-2</v>
      </c>
    </row>
    <row r="804" spans="7:16" x14ac:dyDescent="0.25">
      <c r="G804" s="16"/>
      <c r="H804" s="35">
        <v>7980</v>
      </c>
      <c r="I804" s="36">
        <f t="shared" si="101"/>
        <v>0.91095890410958902</v>
      </c>
      <c r="J804" s="35">
        <f t="shared" si="102"/>
        <v>7980</v>
      </c>
      <c r="K804" s="36">
        <f t="shared" si="103"/>
        <v>0.91095890410958902</v>
      </c>
      <c r="L804" s="35">
        <f t="shared" si="100"/>
        <v>3.0607634568174613E-2</v>
      </c>
      <c r="M804" s="35">
        <f t="shared" si="104"/>
        <v>0</v>
      </c>
      <c r="N804" s="35">
        <f t="shared" si="105"/>
        <v>3.0607634568174613E-2</v>
      </c>
      <c r="O804" s="35">
        <f t="shared" si="106"/>
        <v>0</v>
      </c>
      <c r="P804" s="35">
        <f t="shared" si="107"/>
        <v>3.0607634568174613E-2</v>
      </c>
    </row>
    <row r="805" spans="7:16" x14ac:dyDescent="0.25">
      <c r="G805" s="16"/>
      <c r="H805" s="35">
        <v>7990</v>
      </c>
      <c r="I805" s="36">
        <f t="shared" si="101"/>
        <v>0.91210045662100458</v>
      </c>
      <c r="J805" s="35">
        <f t="shared" si="102"/>
        <v>7990</v>
      </c>
      <c r="K805" s="36">
        <f t="shared" si="103"/>
        <v>0.91210045662100458</v>
      </c>
      <c r="L805" s="35">
        <f t="shared" si="100"/>
        <v>3.0202877792360194E-2</v>
      </c>
      <c r="M805" s="35">
        <f t="shared" si="104"/>
        <v>0</v>
      </c>
      <c r="N805" s="35">
        <f t="shared" si="105"/>
        <v>3.0202877792360194E-2</v>
      </c>
      <c r="O805" s="35">
        <f t="shared" si="106"/>
        <v>0</v>
      </c>
      <c r="P805" s="35">
        <f t="shared" si="107"/>
        <v>3.0202877792360194E-2</v>
      </c>
    </row>
    <row r="806" spans="7:16" x14ac:dyDescent="0.25">
      <c r="G806" s="16"/>
      <c r="H806" s="35">
        <v>8000</v>
      </c>
      <c r="I806" s="36">
        <f t="shared" si="101"/>
        <v>0.91324200913242004</v>
      </c>
      <c r="J806" s="35">
        <f t="shared" si="102"/>
        <v>8000</v>
      </c>
      <c r="K806" s="36">
        <f t="shared" si="103"/>
        <v>0.91324200913242004</v>
      </c>
      <c r="L806" s="35">
        <f t="shared" si="100"/>
        <v>2.9798458595272415E-2</v>
      </c>
      <c r="M806" s="35">
        <f t="shared" si="104"/>
        <v>0</v>
      </c>
      <c r="N806" s="35">
        <f t="shared" si="105"/>
        <v>2.9798458595272415E-2</v>
      </c>
      <c r="O806" s="35">
        <f t="shared" si="106"/>
        <v>0</v>
      </c>
      <c r="P806" s="35">
        <f t="shared" si="107"/>
        <v>2.9798458595272415E-2</v>
      </c>
    </row>
    <row r="807" spans="7:16" x14ac:dyDescent="0.25">
      <c r="G807" s="16"/>
      <c r="H807" s="35">
        <v>8010</v>
      </c>
      <c r="I807" s="36">
        <f t="shared" si="101"/>
        <v>0.91438356164383561</v>
      </c>
      <c r="J807" s="35">
        <f t="shared" si="102"/>
        <v>8010</v>
      </c>
      <c r="K807" s="36">
        <f t="shared" si="103"/>
        <v>0.91438356164383561</v>
      </c>
      <c r="L807" s="35">
        <f t="shared" si="100"/>
        <v>2.9394376273914724E-2</v>
      </c>
      <c r="M807" s="35">
        <f t="shared" si="104"/>
        <v>0</v>
      </c>
      <c r="N807" s="35">
        <f t="shared" si="105"/>
        <v>2.9394376273914724E-2</v>
      </c>
      <c r="O807" s="35">
        <f t="shared" si="106"/>
        <v>0</v>
      </c>
      <c r="P807" s="35">
        <f t="shared" si="107"/>
        <v>2.9394376273914724E-2</v>
      </c>
    </row>
    <row r="808" spans="7:16" x14ac:dyDescent="0.25">
      <c r="G808" s="16"/>
      <c r="H808" s="35">
        <v>8020</v>
      </c>
      <c r="I808" s="36">
        <f t="shared" si="101"/>
        <v>0.91552511415525117</v>
      </c>
      <c r="J808" s="35">
        <f t="shared" si="102"/>
        <v>8020</v>
      </c>
      <c r="K808" s="36">
        <f t="shared" si="103"/>
        <v>0.91552511415525117</v>
      </c>
      <c r="L808" s="35">
        <f t="shared" si="100"/>
        <v>2.8990630127630257E-2</v>
      </c>
      <c r="M808" s="35">
        <f t="shared" si="104"/>
        <v>0</v>
      </c>
      <c r="N808" s="35">
        <f t="shared" si="105"/>
        <v>2.8990630127630257E-2</v>
      </c>
      <c r="O808" s="35">
        <f t="shared" si="106"/>
        <v>0</v>
      </c>
      <c r="P808" s="35">
        <f t="shared" si="107"/>
        <v>2.8990630127630257E-2</v>
      </c>
    </row>
    <row r="809" spans="7:16" x14ac:dyDescent="0.25">
      <c r="G809" s="16"/>
      <c r="H809" s="35">
        <v>8030</v>
      </c>
      <c r="I809" s="36">
        <f t="shared" si="101"/>
        <v>0.91666666666666663</v>
      </c>
      <c r="J809" s="35">
        <f t="shared" si="102"/>
        <v>8030</v>
      </c>
      <c r="K809" s="36">
        <f t="shared" si="103"/>
        <v>0.91666666666666663</v>
      </c>
      <c r="L809" s="35">
        <f t="shared" si="100"/>
        <v>2.8587219458090618E-2</v>
      </c>
      <c r="M809" s="35">
        <f t="shared" si="104"/>
        <v>0</v>
      </c>
      <c r="N809" s="35">
        <f t="shared" si="105"/>
        <v>2.8587219458090618E-2</v>
      </c>
      <c r="O809" s="35">
        <f t="shared" si="106"/>
        <v>0</v>
      </c>
      <c r="P809" s="35">
        <f t="shared" si="107"/>
        <v>2.8587219458090618E-2</v>
      </c>
    </row>
    <row r="810" spans="7:16" x14ac:dyDescent="0.25">
      <c r="G810" s="16"/>
      <c r="H810" s="35">
        <v>8040</v>
      </c>
      <c r="I810" s="36">
        <f t="shared" si="101"/>
        <v>0.9178082191780822</v>
      </c>
      <c r="J810" s="35">
        <f t="shared" si="102"/>
        <v>8040</v>
      </c>
      <c r="K810" s="36">
        <f t="shared" si="103"/>
        <v>0.9178082191780822</v>
      </c>
      <c r="L810" s="35">
        <f t="shared" si="100"/>
        <v>2.818414356928578E-2</v>
      </c>
      <c r="M810" s="35">
        <f t="shared" si="104"/>
        <v>0</v>
      </c>
      <c r="N810" s="35">
        <f t="shared" si="105"/>
        <v>2.818414356928578E-2</v>
      </c>
      <c r="O810" s="35">
        <f t="shared" si="106"/>
        <v>0</v>
      </c>
      <c r="P810" s="35">
        <f t="shared" si="107"/>
        <v>2.818414356928578E-2</v>
      </c>
    </row>
    <row r="811" spans="7:16" x14ac:dyDescent="0.25">
      <c r="G811" s="16"/>
      <c r="H811" s="35">
        <v>8050</v>
      </c>
      <c r="I811" s="36">
        <f t="shared" si="101"/>
        <v>0.91894977168949776</v>
      </c>
      <c r="J811" s="35">
        <f t="shared" si="102"/>
        <v>8050</v>
      </c>
      <c r="K811" s="36">
        <f t="shared" si="103"/>
        <v>0.91894977168949776</v>
      </c>
      <c r="L811" s="35">
        <f t="shared" si="100"/>
        <v>2.7781401767512981E-2</v>
      </c>
      <c r="M811" s="35">
        <f t="shared" si="104"/>
        <v>0</v>
      </c>
      <c r="N811" s="35">
        <f t="shared" si="105"/>
        <v>2.7781401767512981E-2</v>
      </c>
      <c r="O811" s="35">
        <f t="shared" si="106"/>
        <v>0</v>
      </c>
      <c r="P811" s="35">
        <f t="shared" si="107"/>
        <v>2.7781401767512981E-2</v>
      </c>
    </row>
    <row r="812" spans="7:16" x14ac:dyDescent="0.25">
      <c r="G812" s="16"/>
      <c r="H812" s="35">
        <v>8060</v>
      </c>
      <c r="I812" s="36">
        <f t="shared" si="101"/>
        <v>0.92009132420091322</v>
      </c>
      <c r="J812" s="35">
        <f t="shared" si="102"/>
        <v>8060</v>
      </c>
      <c r="K812" s="36">
        <f t="shared" si="103"/>
        <v>0.92009132420091322</v>
      </c>
      <c r="L812" s="35">
        <f t="shared" si="100"/>
        <v>2.7378993361366732E-2</v>
      </c>
      <c r="M812" s="35">
        <f t="shared" si="104"/>
        <v>0</v>
      </c>
      <c r="N812" s="35">
        <f t="shared" si="105"/>
        <v>2.7378993361366732E-2</v>
      </c>
      <c r="O812" s="35">
        <f t="shared" si="106"/>
        <v>0</v>
      </c>
      <c r="P812" s="35">
        <f t="shared" si="107"/>
        <v>2.7378993361366732E-2</v>
      </c>
    </row>
    <row r="813" spans="7:16" x14ac:dyDescent="0.25">
      <c r="G813" s="16"/>
      <c r="H813" s="35">
        <v>8070</v>
      </c>
      <c r="I813" s="36">
        <f t="shared" si="101"/>
        <v>0.92123287671232879</v>
      </c>
      <c r="J813" s="35">
        <f t="shared" si="102"/>
        <v>8070</v>
      </c>
      <c r="K813" s="36">
        <f t="shared" si="103"/>
        <v>0.92123287671232879</v>
      </c>
      <c r="L813" s="35">
        <f t="shared" si="100"/>
        <v>2.6976917661727939E-2</v>
      </c>
      <c r="M813" s="35">
        <f t="shared" si="104"/>
        <v>0</v>
      </c>
      <c r="N813" s="35">
        <f t="shared" si="105"/>
        <v>2.6976917661727939E-2</v>
      </c>
      <c r="O813" s="35">
        <f t="shared" si="106"/>
        <v>0</v>
      </c>
      <c r="P813" s="35">
        <f t="shared" si="107"/>
        <v>2.6976917661727939E-2</v>
      </c>
    </row>
    <row r="814" spans="7:16" x14ac:dyDescent="0.25">
      <c r="G814" s="16"/>
      <c r="H814" s="35">
        <v>8080</v>
      </c>
      <c r="I814" s="36">
        <f t="shared" si="101"/>
        <v>0.92237442922374424</v>
      </c>
      <c r="J814" s="35">
        <f t="shared" si="102"/>
        <v>8080</v>
      </c>
      <c r="K814" s="36">
        <f t="shared" si="103"/>
        <v>0.92237442922374424</v>
      </c>
      <c r="L814" s="35">
        <f t="shared" si="100"/>
        <v>2.6575173981753908E-2</v>
      </c>
      <c r="M814" s="35">
        <f t="shared" si="104"/>
        <v>0</v>
      </c>
      <c r="N814" s="35">
        <f t="shared" si="105"/>
        <v>2.6575173981753908E-2</v>
      </c>
      <c r="O814" s="35">
        <f t="shared" si="106"/>
        <v>0</v>
      </c>
      <c r="P814" s="35">
        <f t="shared" si="107"/>
        <v>2.6575173981753908E-2</v>
      </c>
    </row>
    <row r="815" spans="7:16" x14ac:dyDescent="0.25">
      <c r="G815" s="16"/>
      <c r="H815" s="35">
        <v>8090</v>
      </c>
      <c r="I815" s="36">
        <f t="shared" si="101"/>
        <v>0.92351598173515981</v>
      </c>
      <c r="J815" s="35">
        <f t="shared" si="102"/>
        <v>8090</v>
      </c>
      <c r="K815" s="36">
        <f t="shared" si="103"/>
        <v>0.92351598173515981</v>
      </c>
      <c r="L815" s="35">
        <f t="shared" si="100"/>
        <v>2.6173761636867576E-2</v>
      </c>
      <c r="M815" s="35">
        <f t="shared" si="104"/>
        <v>0</v>
      </c>
      <c r="N815" s="35">
        <f t="shared" si="105"/>
        <v>2.6173761636867576E-2</v>
      </c>
      <c r="O815" s="35">
        <f t="shared" si="106"/>
        <v>0</v>
      </c>
      <c r="P815" s="35">
        <f t="shared" si="107"/>
        <v>2.6173761636867576E-2</v>
      </c>
    </row>
    <row r="816" spans="7:16" x14ac:dyDescent="0.25">
      <c r="G816" s="16"/>
      <c r="H816" s="35">
        <v>8100</v>
      </c>
      <c r="I816" s="36">
        <f t="shared" si="101"/>
        <v>0.92465753424657537</v>
      </c>
      <c r="J816" s="35">
        <f t="shared" si="102"/>
        <v>8100</v>
      </c>
      <c r="K816" s="36">
        <f t="shared" si="103"/>
        <v>0.92465753424657537</v>
      </c>
      <c r="L816" s="35">
        <f t="shared" si="100"/>
        <v>2.5772679944747523E-2</v>
      </c>
      <c r="M816" s="35">
        <f t="shared" si="104"/>
        <v>0</v>
      </c>
      <c r="N816" s="35">
        <f t="shared" si="105"/>
        <v>2.5772679944747523E-2</v>
      </c>
      <c r="O816" s="35">
        <f t="shared" si="106"/>
        <v>0</v>
      </c>
      <c r="P816" s="35">
        <f t="shared" si="107"/>
        <v>2.5772679944747523E-2</v>
      </c>
    </row>
    <row r="817" spans="7:16" x14ac:dyDescent="0.25">
      <c r="G817" s="16"/>
      <c r="H817" s="35">
        <v>8110</v>
      </c>
      <c r="I817" s="36">
        <f t="shared" si="101"/>
        <v>0.92579908675799083</v>
      </c>
      <c r="J817" s="35">
        <f t="shared" si="102"/>
        <v>8110</v>
      </c>
      <c r="K817" s="36">
        <f t="shared" si="103"/>
        <v>0.92579908675799083</v>
      </c>
      <c r="L817" s="35">
        <f t="shared" si="100"/>
        <v>2.5371928225318086E-2</v>
      </c>
      <c r="M817" s="35">
        <f t="shared" si="104"/>
        <v>0</v>
      </c>
      <c r="N817" s="35">
        <f t="shared" si="105"/>
        <v>2.5371928225318086E-2</v>
      </c>
      <c r="O817" s="35">
        <f t="shared" si="106"/>
        <v>0</v>
      </c>
      <c r="P817" s="35">
        <f t="shared" si="107"/>
        <v>2.5371928225318086E-2</v>
      </c>
    </row>
    <row r="818" spans="7:16" x14ac:dyDescent="0.25">
      <c r="G818" s="16"/>
      <c r="H818" s="35">
        <v>8120</v>
      </c>
      <c r="I818" s="36">
        <f t="shared" si="101"/>
        <v>0.9269406392694064</v>
      </c>
      <c r="J818" s="35">
        <f t="shared" si="102"/>
        <v>8120</v>
      </c>
      <c r="K818" s="36">
        <f t="shared" si="103"/>
        <v>0.9269406392694064</v>
      </c>
      <c r="L818" s="35">
        <f t="shared" si="100"/>
        <v>2.497150580073848E-2</v>
      </c>
      <c r="M818" s="35">
        <f t="shared" si="104"/>
        <v>0</v>
      </c>
      <c r="N818" s="35">
        <f t="shared" si="105"/>
        <v>2.497150580073848E-2</v>
      </c>
      <c r="O818" s="35">
        <f t="shared" si="106"/>
        <v>0</v>
      </c>
      <c r="P818" s="35">
        <f t="shared" si="107"/>
        <v>2.497150580073848E-2</v>
      </c>
    </row>
    <row r="819" spans="7:16" x14ac:dyDescent="0.25">
      <c r="G819" s="16"/>
      <c r="H819" s="35">
        <v>8130</v>
      </c>
      <c r="I819" s="36">
        <f t="shared" si="101"/>
        <v>0.92808219178082196</v>
      </c>
      <c r="J819" s="35">
        <f t="shared" si="102"/>
        <v>8130</v>
      </c>
      <c r="K819" s="36">
        <f t="shared" si="103"/>
        <v>0.92808219178082196</v>
      </c>
      <c r="L819" s="35">
        <f t="shared" si="100"/>
        <v>2.4571411995393033E-2</v>
      </c>
      <c r="M819" s="35">
        <f t="shared" si="104"/>
        <v>0</v>
      </c>
      <c r="N819" s="35">
        <f t="shared" si="105"/>
        <v>2.4571411995393033E-2</v>
      </c>
      <c r="O819" s="35">
        <f t="shared" si="106"/>
        <v>0</v>
      </c>
      <c r="P819" s="35">
        <f t="shared" si="107"/>
        <v>2.4571411995393033E-2</v>
      </c>
    </row>
    <row r="820" spans="7:16" x14ac:dyDescent="0.25">
      <c r="G820" s="16"/>
      <c r="H820" s="35">
        <v>8140</v>
      </c>
      <c r="I820" s="36">
        <f t="shared" si="101"/>
        <v>0.92922374429223742</v>
      </c>
      <c r="J820" s="35">
        <f t="shared" si="102"/>
        <v>8140</v>
      </c>
      <c r="K820" s="36">
        <f t="shared" si="103"/>
        <v>0.92922374429223742</v>
      </c>
      <c r="L820" s="35">
        <f t="shared" si="100"/>
        <v>2.417164613588163E-2</v>
      </c>
      <c r="M820" s="35">
        <f t="shared" si="104"/>
        <v>0</v>
      </c>
      <c r="N820" s="35">
        <f t="shared" si="105"/>
        <v>2.417164613588163E-2</v>
      </c>
      <c r="O820" s="35">
        <f t="shared" si="106"/>
        <v>0</v>
      </c>
      <c r="P820" s="35">
        <f t="shared" si="107"/>
        <v>2.417164613588163E-2</v>
      </c>
    </row>
    <row r="821" spans="7:16" x14ac:dyDescent="0.25">
      <c r="G821" s="16"/>
      <c r="H821" s="35">
        <v>8150</v>
      </c>
      <c r="I821" s="36">
        <f t="shared" si="101"/>
        <v>0.93036529680365299</v>
      </c>
      <c r="J821" s="35">
        <f t="shared" si="102"/>
        <v>8150</v>
      </c>
      <c r="K821" s="36">
        <f t="shared" si="103"/>
        <v>0.93036529680365299</v>
      </c>
      <c r="L821" s="35">
        <f t="shared" si="100"/>
        <v>2.377220755100895E-2</v>
      </c>
      <c r="M821" s="35">
        <f t="shared" si="104"/>
        <v>0</v>
      </c>
      <c r="N821" s="35">
        <f t="shared" si="105"/>
        <v>2.377220755100895E-2</v>
      </c>
      <c r="O821" s="35">
        <f t="shared" si="106"/>
        <v>0</v>
      </c>
      <c r="P821" s="35">
        <f t="shared" si="107"/>
        <v>2.377220755100895E-2</v>
      </c>
    </row>
    <row r="822" spans="7:16" x14ac:dyDescent="0.25">
      <c r="G822" s="16"/>
      <c r="H822" s="35">
        <v>8160</v>
      </c>
      <c r="I822" s="36">
        <f t="shared" si="101"/>
        <v>0.93150684931506844</v>
      </c>
      <c r="J822" s="35">
        <f t="shared" si="102"/>
        <v>8160</v>
      </c>
      <c r="K822" s="36">
        <f t="shared" si="103"/>
        <v>0.93150684931506844</v>
      </c>
      <c r="L822" s="35">
        <f t="shared" si="100"/>
        <v>2.3373095571775027E-2</v>
      </c>
      <c r="M822" s="35">
        <f t="shared" si="104"/>
        <v>0</v>
      </c>
      <c r="N822" s="35">
        <f t="shared" si="105"/>
        <v>2.3373095571775027E-2</v>
      </c>
      <c r="O822" s="35">
        <f t="shared" si="106"/>
        <v>0</v>
      </c>
      <c r="P822" s="35">
        <f t="shared" si="107"/>
        <v>2.3373095571775027E-2</v>
      </c>
    </row>
    <row r="823" spans="7:16" x14ac:dyDescent="0.25">
      <c r="G823" s="16"/>
      <c r="H823" s="35">
        <v>8170</v>
      </c>
      <c r="I823" s="36">
        <f t="shared" si="101"/>
        <v>0.93264840182648401</v>
      </c>
      <c r="J823" s="35">
        <f t="shared" si="102"/>
        <v>8170</v>
      </c>
      <c r="K823" s="36">
        <f t="shared" si="103"/>
        <v>0.93264840182648401</v>
      </c>
      <c r="L823" s="35">
        <f t="shared" si="100"/>
        <v>2.2974309531365145E-2</v>
      </c>
      <c r="M823" s="35">
        <f t="shared" si="104"/>
        <v>0</v>
      </c>
      <c r="N823" s="35">
        <f t="shared" si="105"/>
        <v>2.2974309531365145E-2</v>
      </c>
      <c r="O823" s="35">
        <f t="shared" si="106"/>
        <v>0</v>
      </c>
      <c r="P823" s="35">
        <f t="shared" si="107"/>
        <v>2.2974309531365145E-2</v>
      </c>
    </row>
    <row r="824" spans="7:16" x14ac:dyDescent="0.25">
      <c r="G824" s="16"/>
      <c r="H824" s="35">
        <v>8180</v>
      </c>
      <c r="I824" s="36">
        <f t="shared" si="101"/>
        <v>0.93378995433789957</v>
      </c>
      <c r="J824" s="35">
        <f t="shared" si="102"/>
        <v>8180</v>
      </c>
      <c r="K824" s="36">
        <f t="shared" si="103"/>
        <v>0.93378995433789957</v>
      </c>
      <c r="L824" s="35">
        <f t="shared" si="100"/>
        <v>2.2575848765140516E-2</v>
      </c>
      <c r="M824" s="35">
        <f t="shared" si="104"/>
        <v>0</v>
      </c>
      <c r="N824" s="35">
        <f t="shared" si="105"/>
        <v>2.2575848765140516E-2</v>
      </c>
      <c r="O824" s="35">
        <f t="shared" si="106"/>
        <v>0</v>
      </c>
      <c r="P824" s="35">
        <f t="shared" si="107"/>
        <v>2.2575848765140516E-2</v>
      </c>
    </row>
    <row r="825" spans="7:16" x14ac:dyDescent="0.25">
      <c r="G825" s="16"/>
      <c r="H825" s="35">
        <v>8190</v>
      </c>
      <c r="I825" s="36">
        <f t="shared" si="101"/>
        <v>0.93493150684931503</v>
      </c>
      <c r="J825" s="35">
        <f t="shared" si="102"/>
        <v>8190</v>
      </c>
      <c r="K825" s="36">
        <f t="shared" si="103"/>
        <v>0.93493150684931503</v>
      </c>
      <c r="L825" s="35">
        <f t="shared" si="100"/>
        <v>2.2177712610627953E-2</v>
      </c>
      <c r="M825" s="35">
        <f t="shared" si="104"/>
        <v>0</v>
      </c>
      <c r="N825" s="35">
        <f t="shared" si="105"/>
        <v>2.2177712610627953E-2</v>
      </c>
      <c r="O825" s="35">
        <f t="shared" si="106"/>
        <v>0</v>
      </c>
      <c r="P825" s="35">
        <f t="shared" si="107"/>
        <v>2.2177712610627953E-2</v>
      </c>
    </row>
    <row r="826" spans="7:16" x14ac:dyDescent="0.25">
      <c r="G826" s="16"/>
      <c r="H826" s="35">
        <v>8200</v>
      </c>
      <c r="I826" s="36">
        <f t="shared" si="101"/>
        <v>0.9360730593607306</v>
      </c>
      <c r="J826" s="35">
        <f t="shared" si="102"/>
        <v>8200</v>
      </c>
      <c r="K826" s="36">
        <f t="shared" si="103"/>
        <v>0.9360730593607306</v>
      </c>
      <c r="L826" s="35">
        <f t="shared" si="100"/>
        <v>2.1779900407510211E-2</v>
      </c>
      <c r="M826" s="35">
        <f t="shared" si="104"/>
        <v>0</v>
      </c>
      <c r="N826" s="35">
        <f t="shared" si="105"/>
        <v>2.1779900407510211E-2</v>
      </c>
      <c r="O826" s="35">
        <f t="shared" si="106"/>
        <v>0</v>
      </c>
      <c r="P826" s="35">
        <f t="shared" si="107"/>
        <v>2.1779900407510211E-2</v>
      </c>
    </row>
    <row r="827" spans="7:16" x14ac:dyDescent="0.25">
      <c r="G827" s="16"/>
      <c r="H827" s="35">
        <v>8210</v>
      </c>
      <c r="I827" s="36">
        <f t="shared" si="101"/>
        <v>0.93721461187214616</v>
      </c>
      <c r="J827" s="35">
        <f t="shared" si="102"/>
        <v>8210</v>
      </c>
      <c r="K827" s="36">
        <f t="shared" si="103"/>
        <v>0.93721461187214616</v>
      </c>
      <c r="L827" s="35">
        <f t="shared" si="100"/>
        <v>2.1382411497616882E-2</v>
      </c>
      <c r="M827" s="35">
        <f t="shared" si="104"/>
        <v>0</v>
      </c>
      <c r="N827" s="35">
        <f t="shared" si="105"/>
        <v>2.1382411497616882E-2</v>
      </c>
      <c r="O827" s="35">
        <f t="shared" si="106"/>
        <v>0</v>
      </c>
      <c r="P827" s="35">
        <f t="shared" si="107"/>
        <v>2.1382411497616882E-2</v>
      </c>
    </row>
    <row r="828" spans="7:16" x14ac:dyDescent="0.25">
      <c r="G828" s="16"/>
      <c r="H828" s="35">
        <v>8220</v>
      </c>
      <c r="I828" s="36">
        <f t="shared" si="101"/>
        <v>0.93835616438356162</v>
      </c>
      <c r="J828" s="35">
        <f t="shared" si="102"/>
        <v>8220</v>
      </c>
      <c r="K828" s="36">
        <f t="shared" si="103"/>
        <v>0.93835616438356162</v>
      </c>
      <c r="L828" s="35">
        <f t="shared" si="100"/>
        <v>2.0985245224914406E-2</v>
      </c>
      <c r="M828" s="35">
        <f t="shared" si="104"/>
        <v>0</v>
      </c>
      <c r="N828" s="35">
        <f t="shared" si="105"/>
        <v>2.0985245224914406E-2</v>
      </c>
      <c r="O828" s="35">
        <f t="shared" si="106"/>
        <v>0</v>
      </c>
      <c r="P828" s="35">
        <f t="shared" si="107"/>
        <v>2.0985245224914406E-2</v>
      </c>
    </row>
    <row r="829" spans="7:16" x14ac:dyDescent="0.25">
      <c r="G829" s="16"/>
      <c r="H829" s="35">
        <v>8230</v>
      </c>
      <c r="I829" s="36">
        <f t="shared" si="101"/>
        <v>0.93949771689497719</v>
      </c>
      <c r="J829" s="35">
        <f t="shared" si="102"/>
        <v>8230</v>
      </c>
      <c r="K829" s="36">
        <f t="shared" si="103"/>
        <v>0.93949771689497719</v>
      </c>
      <c r="L829" s="35">
        <f t="shared" si="100"/>
        <v>2.0588400935496409E-2</v>
      </c>
      <c r="M829" s="35">
        <f t="shared" si="104"/>
        <v>0</v>
      </c>
      <c r="N829" s="35">
        <f t="shared" si="105"/>
        <v>2.0588400935496409E-2</v>
      </c>
      <c r="O829" s="35">
        <f t="shared" si="106"/>
        <v>0</v>
      </c>
      <c r="P829" s="35">
        <f t="shared" si="107"/>
        <v>2.0588400935496409E-2</v>
      </c>
    </row>
    <row r="830" spans="7:16" x14ac:dyDescent="0.25">
      <c r="G830" s="16"/>
      <c r="H830" s="35">
        <v>8240</v>
      </c>
      <c r="I830" s="36">
        <f t="shared" si="101"/>
        <v>0.94063926940639264</v>
      </c>
      <c r="J830" s="35">
        <f t="shared" si="102"/>
        <v>8240</v>
      </c>
      <c r="K830" s="36">
        <f t="shared" si="103"/>
        <v>0.94063926940639264</v>
      </c>
      <c r="L830" s="35">
        <f t="shared" si="100"/>
        <v>2.0191877977574713E-2</v>
      </c>
      <c r="M830" s="35">
        <f t="shared" si="104"/>
        <v>0</v>
      </c>
      <c r="N830" s="35">
        <f t="shared" si="105"/>
        <v>2.0191877977574713E-2</v>
      </c>
      <c r="O830" s="35">
        <f t="shared" si="106"/>
        <v>0</v>
      </c>
      <c r="P830" s="35">
        <f t="shared" si="107"/>
        <v>2.0191877977574713E-2</v>
      </c>
    </row>
    <row r="831" spans="7:16" x14ac:dyDescent="0.25">
      <c r="G831" s="16"/>
      <c r="H831" s="35">
        <v>8250</v>
      </c>
      <c r="I831" s="36">
        <f t="shared" si="101"/>
        <v>0.94178082191780821</v>
      </c>
      <c r="J831" s="35">
        <f t="shared" si="102"/>
        <v>8250</v>
      </c>
      <c r="K831" s="36">
        <f t="shared" si="103"/>
        <v>0.94178082191780821</v>
      </c>
      <c r="L831" s="35">
        <f t="shared" si="100"/>
        <v>1.9795675701469451E-2</v>
      </c>
      <c r="M831" s="35">
        <f t="shared" si="104"/>
        <v>0</v>
      </c>
      <c r="N831" s="35">
        <f t="shared" si="105"/>
        <v>1.9795675701469451E-2</v>
      </c>
      <c r="O831" s="35">
        <f t="shared" si="106"/>
        <v>0</v>
      </c>
      <c r="P831" s="35">
        <f t="shared" si="107"/>
        <v>1.9795675701469451E-2</v>
      </c>
    </row>
    <row r="832" spans="7:16" x14ac:dyDescent="0.25">
      <c r="G832" s="16"/>
      <c r="H832" s="35">
        <v>8260</v>
      </c>
      <c r="I832" s="36">
        <f t="shared" si="101"/>
        <v>0.94292237442922378</v>
      </c>
      <c r="J832" s="35">
        <f t="shared" si="102"/>
        <v>8260</v>
      </c>
      <c r="K832" s="36">
        <f t="shared" si="103"/>
        <v>0.94292237442922378</v>
      </c>
      <c r="L832" s="35">
        <f t="shared" si="100"/>
        <v>1.9399793459599968E-2</v>
      </c>
      <c r="M832" s="35">
        <f t="shared" si="104"/>
        <v>0</v>
      </c>
      <c r="N832" s="35">
        <f t="shared" si="105"/>
        <v>1.9399793459599968E-2</v>
      </c>
      <c r="O832" s="35">
        <f t="shared" si="106"/>
        <v>0</v>
      </c>
      <c r="P832" s="35">
        <f t="shared" si="107"/>
        <v>1.9399793459599968E-2</v>
      </c>
    </row>
    <row r="833" spans="7:16" x14ac:dyDescent="0.25">
      <c r="G833" s="16"/>
      <c r="H833" s="35">
        <v>8270</v>
      </c>
      <c r="I833" s="36">
        <f t="shared" si="101"/>
        <v>0.94406392694063923</v>
      </c>
      <c r="J833" s="35">
        <f t="shared" si="102"/>
        <v>8270</v>
      </c>
      <c r="K833" s="36">
        <f t="shared" si="103"/>
        <v>0.94406392694063923</v>
      </c>
      <c r="L833" s="35">
        <f t="shared" si="100"/>
        <v>1.900423060647527E-2</v>
      </c>
      <c r="M833" s="35">
        <f t="shared" si="104"/>
        <v>0</v>
      </c>
      <c r="N833" s="35">
        <f t="shared" si="105"/>
        <v>1.900423060647527E-2</v>
      </c>
      <c r="O833" s="35">
        <f t="shared" si="106"/>
        <v>0</v>
      </c>
      <c r="P833" s="35">
        <f t="shared" si="107"/>
        <v>1.900423060647527E-2</v>
      </c>
    </row>
    <row r="834" spans="7:16" x14ac:dyDescent="0.25">
      <c r="G834" s="16"/>
      <c r="H834" s="35">
        <v>8280</v>
      </c>
      <c r="I834" s="36">
        <f t="shared" si="101"/>
        <v>0.9452054794520548</v>
      </c>
      <c r="J834" s="35">
        <f t="shared" si="102"/>
        <v>8280</v>
      </c>
      <c r="K834" s="36">
        <f t="shared" si="103"/>
        <v>0.9452054794520548</v>
      </c>
      <c r="L834" s="35">
        <f t="shared" si="100"/>
        <v>1.8608986498685254E-2</v>
      </c>
      <c r="M834" s="35">
        <f t="shared" si="104"/>
        <v>0</v>
      </c>
      <c r="N834" s="35">
        <f t="shared" si="105"/>
        <v>1.8608986498685254E-2</v>
      </c>
      <c r="O834" s="35">
        <f t="shared" si="106"/>
        <v>0</v>
      </c>
      <c r="P834" s="35">
        <f t="shared" si="107"/>
        <v>1.8608986498685254E-2</v>
      </c>
    </row>
    <row r="835" spans="7:16" x14ac:dyDescent="0.25">
      <c r="G835" s="16"/>
      <c r="H835" s="35">
        <v>8290</v>
      </c>
      <c r="I835" s="36">
        <f t="shared" si="101"/>
        <v>0.94634703196347036</v>
      </c>
      <c r="J835" s="35">
        <f t="shared" si="102"/>
        <v>8290</v>
      </c>
      <c r="K835" s="36">
        <f t="shared" si="103"/>
        <v>0.94634703196347036</v>
      </c>
      <c r="L835" s="35">
        <f t="shared" si="100"/>
        <v>1.8214060494890716E-2</v>
      </c>
      <c r="M835" s="35">
        <f t="shared" si="104"/>
        <v>0</v>
      </c>
      <c r="N835" s="35">
        <f t="shared" si="105"/>
        <v>1.8214060494890716E-2</v>
      </c>
      <c r="O835" s="35">
        <f t="shared" si="106"/>
        <v>0</v>
      </c>
      <c r="P835" s="35">
        <f t="shared" si="107"/>
        <v>1.8214060494890716E-2</v>
      </c>
    </row>
    <row r="836" spans="7:16" x14ac:dyDescent="0.25">
      <c r="G836" s="16"/>
      <c r="H836" s="35">
        <v>8300</v>
      </c>
      <c r="I836" s="36">
        <f t="shared" si="101"/>
        <v>0.94748858447488582</v>
      </c>
      <c r="J836" s="35">
        <f t="shared" si="102"/>
        <v>8300</v>
      </c>
      <c r="K836" s="36">
        <f t="shared" si="103"/>
        <v>0.94748858447488582</v>
      </c>
      <c r="L836" s="35">
        <f t="shared" si="100"/>
        <v>1.7819451955815024E-2</v>
      </c>
      <c r="M836" s="35">
        <f t="shared" si="104"/>
        <v>0</v>
      </c>
      <c r="N836" s="35">
        <f t="shared" si="105"/>
        <v>1.7819451955815024E-2</v>
      </c>
      <c r="O836" s="35">
        <f t="shared" si="106"/>
        <v>0</v>
      </c>
      <c r="P836" s="35">
        <f t="shared" si="107"/>
        <v>1.7819451955815024E-2</v>
      </c>
    </row>
    <row r="837" spans="7:16" x14ac:dyDescent="0.25">
      <c r="G837" s="16"/>
      <c r="H837" s="35">
        <v>8310</v>
      </c>
      <c r="I837" s="36">
        <f t="shared" si="101"/>
        <v>0.94863013698630139</v>
      </c>
      <c r="J837" s="35">
        <f t="shared" si="102"/>
        <v>8310</v>
      </c>
      <c r="K837" s="36">
        <f t="shared" si="103"/>
        <v>0.94863013698630139</v>
      </c>
      <c r="L837" s="35">
        <f t="shared" ref="L837:L882" si="108">1-$E$13*K837^$E$14</f>
        <v>1.742516024423435E-2</v>
      </c>
      <c r="M837" s="35">
        <f t="shared" si="104"/>
        <v>0</v>
      </c>
      <c r="N837" s="35">
        <f t="shared" si="105"/>
        <v>1.742516024423435E-2</v>
      </c>
      <c r="O837" s="35">
        <f t="shared" si="106"/>
        <v>0</v>
      </c>
      <c r="P837" s="35">
        <f t="shared" si="107"/>
        <v>1.742516024423435E-2</v>
      </c>
    </row>
    <row r="838" spans="7:16" x14ac:dyDescent="0.25">
      <c r="G838" s="16"/>
      <c r="H838" s="35">
        <v>8320</v>
      </c>
      <c r="I838" s="36">
        <f t="shared" ref="I838:I883" si="109">H838/$B$15</f>
        <v>0.94977168949771684</v>
      </c>
      <c r="J838" s="35">
        <f t="shared" ref="J838:J883" si="110">IF(H838&lt;$B$15,H838,$B$15)</f>
        <v>8320</v>
      </c>
      <c r="K838" s="36">
        <f t="shared" ref="K838:K881" si="111">J838/$B$15</f>
        <v>0.94977168949771684</v>
      </c>
      <c r="L838" s="35">
        <f t="shared" si="108"/>
        <v>1.7031184724969117E-2</v>
      </c>
      <c r="M838" s="35">
        <f t="shared" ref="M838:M882" si="112">IF(J838&lt;=$B$92,$B$68,0)</f>
        <v>0</v>
      </c>
      <c r="N838" s="35">
        <f t="shared" ref="N838:N882" si="113">IF(L838&gt;$B$68,$B$68,L838)</f>
        <v>1.7031184724969117E-2</v>
      </c>
      <c r="O838" s="35">
        <f t="shared" si="106"/>
        <v>0</v>
      </c>
      <c r="P838" s="35">
        <f t="shared" si="107"/>
        <v>1.7031184724969117E-2</v>
      </c>
    </row>
    <row r="839" spans="7:16" x14ac:dyDescent="0.25">
      <c r="G839" s="16"/>
      <c r="H839" s="35">
        <v>8330</v>
      </c>
      <c r="I839" s="36">
        <f t="shared" si="109"/>
        <v>0.95091324200913241</v>
      </c>
      <c r="J839" s="35">
        <f t="shared" si="110"/>
        <v>8330</v>
      </c>
      <c r="K839" s="36">
        <f t="shared" si="111"/>
        <v>0.95091324200913241</v>
      </c>
      <c r="L839" s="35">
        <f t="shared" si="108"/>
        <v>1.6637524764874567E-2</v>
      </c>
      <c r="M839" s="35">
        <f t="shared" si="112"/>
        <v>0</v>
      </c>
      <c r="N839" s="35">
        <f t="shared" si="113"/>
        <v>1.6637524764874567E-2</v>
      </c>
      <c r="O839" s="35">
        <f t="shared" ref="O839:O882" si="114">IF(J839&lt;=$C$137,$D$121,M839)</f>
        <v>0</v>
      </c>
      <c r="P839" s="35">
        <f t="shared" ref="P839:P882" si="115">IF(L839&gt;$D$121,$D$121,L839)</f>
        <v>1.6637524764874567E-2</v>
      </c>
    </row>
    <row r="840" spans="7:16" x14ac:dyDescent="0.25">
      <c r="G840" s="16"/>
      <c r="H840" s="35">
        <v>8340</v>
      </c>
      <c r="I840" s="36">
        <f t="shared" si="109"/>
        <v>0.95205479452054798</v>
      </c>
      <c r="J840" s="35">
        <f t="shared" si="110"/>
        <v>8340</v>
      </c>
      <c r="K840" s="36">
        <f t="shared" si="111"/>
        <v>0.95205479452054798</v>
      </c>
      <c r="L840" s="35">
        <f t="shared" si="108"/>
        <v>1.6244179732832098E-2</v>
      </c>
      <c r="M840" s="35">
        <f t="shared" si="112"/>
        <v>0</v>
      </c>
      <c r="N840" s="35">
        <f t="shared" si="113"/>
        <v>1.6244179732832098E-2</v>
      </c>
      <c r="O840" s="35">
        <f t="shared" si="114"/>
        <v>0</v>
      </c>
      <c r="P840" s="35">
        <f t="shared" si="115"/>
        <v>1.6244179732832098E-2</v>
      </c>
    </row>
    <row r="841" spans="7:16" x14ac:dyDescent="0.25">
      <c r="G841" s="16"/>
      <c r="H841" s="35">
        <v>8350</v>
      </c>
      <c r="I841" s="36">
        <f t="shared" si="109"/>
        <v>0.95319634703196343</v>
      </c>
      <c r="J841" s="35">
        <f t="shared" si="110"/>
        <v>8350</v>
      </c>
      <c r="K841" s="36">
        <f t="shared" si="111"/>
        <v>0.95319634703196343</v>
      </c>
      <c r="L841" s="35">
        <f t="shared" si="108"/>
        <v>1.5851148999740272E-2</v>
      </c>
      <c r="M841" s="35">
        <f t="shared" si="112"/>
        <v>0</v>
      </c>
      <c r="N841" s="35">
        <f t="shared" si="113"/>
        <v>1.5851148999740272E-2</v>
      </c>
      <c r="O841" s="35">
        <f t="shared" si="114"/>
        <v>0</v>
      </c>
      <c r="P841" s="35">
        <f t="shared" si="115"/>
        <v>1.5851148999740272E-2</v>
      </c>
    </row>
    <row r="842" spans="7:16" x14ac:dyDescent="0.25">
      <c r="G842" s="16"/>
      <c r="H842" s="35">
        <v>8360</v>
      </c>
      <c r="I842" s="36">
        <f t="shared" si="109"/>
        <v>0.954337899543379</v>
      </c>
      <c r="J842" s="35">
        <f t="shared" si="110"/>
        <v>8360</v>
      </c>
      <c r="K842" s="36">
        <f t="shared" si="111"/>
        <v>0.954337899543379</v>
      </c>
      <c r="L842" s="35">
        <f t="shared" si="108"/>
        <v>1.5458431938505934E-2</v>
      </c>
      <c r="M842" s="35">
        <f t="shared" si="112"/>
        <v>0</v>
      </c>
      <c r="N842" s="35">
        <f t="shared" si="113"/>
        <v>1.5458431938505934E-2</v>
      </c>
      <c r="O842" s="35">
        <f t="shared" si="114"/>
        <v>0</v>
      </c>
      <c r="P842" s="35">
        <f t="shared" si="115"/>
        <v>1.5458431938505934E-2</v>
      </c>
    </row>
    <row r="843" spans="7:16" x14ac:dyDescent="0.25">
      <c r="G843" s="16"/>
      <c r="H843" s="35">
        <v>8370</v>
      </c>
      <c r="I843" s="36">
        <f t="shared" si="109"/>
        <v>0.95547945205479456</v>
      </c>
      <c r="J843" s="35">
        <f t="shared" si="110"/>
        <v>8370</v>
      </c>
      <c r="K843" s="36">
        <f t="shared" si="111"/>
        <v>0.95547945205479456</v>
      </c>
      <c r="L843" s="35">
        <f t="shared" si="108"/>
        <v>1.5066027924035441E-2</v>
      </c>
      <c r="M843" s="35">
        <f t="shared" si="112"/>
        <v>0</v>
      </c>
      <c r="N843" s="35">
        <f t="shared" si="113"/>
        <v>1.5066027924035441E-2</v>
      </c>
      <c r="O843" s="35">
        <f t="shared" si="114"/>
        <v>0</v>
      </c>
      <c r="P843" s="35">
        <f t="shared" si="115"/>
        <v>1.5066027924035441E-2</v>
      </c>
    </row>
    <row r="844" spans="7:16" x14ac:dyDescent="0.25">
      <c r="G844" s="16"/>
      <c r="H844" s="35">
        <v>8380</v>
      </c>
      <c r="I844" s="36">
        <f t="shared" si="109"/>
        <v>0.95662100456621002</v>
      </c>
      <c r="J844" s="35">
        <f t="shared" si="110"/>
        <v>8380</v>
      </c>
      <c r="K844" s="36">
        <f t="shared" si="111"/>
        <v>0.95662100456621002</v>
      </c>
      <c r="L844" s="35">
        <f t="shared" si="108"/>
        <v>1.4673936333226001E-2</v>
      </c>
      <c r="M844" s="35">
        <f t="shared" si="112"/>
        <v>0</v>
      </c>
      <c r="N844" s="35">
        <f t="shared" si="113"/>
        <v>1.4673936333226001E-2</v>
      </c>
      <c r="O844" s="35">
        <f t="shared" si="114"/>
        <v>0</v>
      </c>
      <c r="P844" s="35">
        <f t="shared" si="115"/>
        <v>1.4673936333226001E-2</v>
      </c>
    </row>
    <row r="845" spans="7:16" x14ac:dyDescent="0.25">
      <c r="G845" s="16"/>
      <c r="H845" s="35">
        <v>8390</v>
      </c>
      <c r="I845" s="36">
        <f t="shared" si="109"/>
        <v>0.95776255707762559</v>
      </c>
      <c r="J845" s="35">
        <f t="shared" si="110"/>
        <v>8390</v>
      </c>
      <c r="K845" s="36">
        <f t="shared" si="111"/>
        <v>0.95776255707762559</v>
      </c>
      <c r="L845" s="35">
        <f t="shared" si="108"/>
        <v>1.4282156544956459E-2</v>
      </c>
      <c r="M845" s="35">
        <f t="shared" si="112"/>
        <v>0</v>
      </c>
      <c r="N845" s="35">
        <f t="shared" si="113"/>
        <v>1.4282156544956459E-2</v>
      </c>
      <c r="O845" s="35">
        <f t="shared" si="114"/>
        <v>0</v>
      </c>
      <c r="P845" s="35">
        <f t="shared" si="115"/>
        <v>1.4282156544956459E-2</v>
      </c>
    </row>
    <row r="846" spans="7:16" x14ac:dyDescent="0.25">
      <c r="G846" s="16"/>
      <c r="H846" s="35">
        <v>8400</v>
      </c>
      <c r="I846" s="36">
        <f t="shared" si="109"/>
        <v>0.95890410958904104</v>
      </c>
      <c r="J846" s="35">
        <f t="shared" si="110"/>
        <v>8400</v>
      </c>
      <c r="K846" s="36">
        <f t="shared" si="111"/>
        <v>0.95890410958904104</v>
      </c>
      <c r="L846" s="35">
        <f t="shared" si="108"/>
        <v>1.3890687940079749E-2</v>
      </c>
      <c r="M846" s="35">
        <f t="shared" si="112"/>
        <v>0</v>
      </c>
      <c r="N846" s="35">
        <f t="shared" si="113"/>
        <v>1.3890687940079749E-2</v>
      </c>
      <c r="O846" s="35">
        <f t="shared" si="114"/>
        <v>0</v>
      </c>
      <c r="P846" s="35">
        <f t="shared" si="115"/>
        <v>1.3890687940079749E-2</v>
      </c>
    </row>
    <row r="847" spans="7:16" x14ac:dyDescent="0.25">
      <c r="G847" s="16"/>
      <c r="H847" s="35">
        <v>8410</v>
      </c>
      <c r="I847" s="36">
        <f t="shared" si="109"/>
        <v>0.96004566210045661</v>
      </c>
      <c r="J847" s="35">
        <f t="shared" si="110"/>
        <v>8410</v>
      </c>
      <c r="K847" s="36">
        <f t="shared" si="111"/>
        <v>0.96004566210045661</v>
      </c>
      <c r="L847" s="35">
        <f t="shared" si="108"/>
        <v>1.3499529901412788E-2</v>
      </c>
      <c r="M847" s="35">
        <f t="shared" si="112"/>
        <v>0</v>
      </c>
      <c r="N847" s="35">
        <f t="shared" si="113"/>
        <v>1.3499529901412788E-2</v>
      </c>
      <c r="O847" s="35">
        <f t="shared" si="114"/>
        <v>0</v>
      </c>
      <c r="P847" s="35">
        <f t="shared" si="115"/>
        <v>1.3499529901412788E-2</v>
      </c>
    </row>
    <row r="848" spans="7:16" x14ac:dyDescent="0.25">
      <c r="G848" s="16"/>
      <c r="H848" s="35">
        <v>8420</v>
      </c>
      <c r="I848" s="36">
        <f t="shared" si="109"/>
        <v>0.96118721461187218</v>
      </c>
      <c r="J848" s="35">
        <f t="shared" si="110"/>
        <v>8420</v>
      </c>
      <c r="K848" s="36">
        <f t="shared" si="111"/>
        <v>0.96118721461187218</v>
      </c>
      <c r="L848" s="35">
        <f t="shared" si="108"/>
        <v>1.3108681813729151E-2</v>
      </c>
      <c r="M848" s="35">
        <f t="shared" si="112"/>
        <v>0</v>
      </c>
      <c r="N848" s="35">
        <f t="shared" si="113"/>
        <v>1.3108681813729151E-2</v>
      </c>
      <c r="O848" s="35">
        <f t="shared" si="114"/>
        <v>0</v>
      </c>
      <c r="P848" s="35">
        <f t="shared" si="115"/>
        <v>1.3108681813729151E-2</v>
      </c>
    </row>
    <row r="849" spans="7:16" x14ac:dyDescent="0.25">
      <c r="G849" s="16"/>
      <c r="H849" s="35">
        <v>8430</v>
      </c>
      <c r="I849" s="36">
        <f t="shared" si="109"/>
        <v>0.96232876712328763</v>
      </c>
      <c r="J849" s="35">
        <f t="shared" si="110"/>
        <v>8430</v>
      </c>
      <c r="K849" s="36">
        <f t="shared" si="111"/>
        <v>0.96232876712328763</v>
      </c>
      <c r="L849" s="35">
        <f t="shared" si="108"/>
        <v>1.2718143063750298E-2</v>
      </c>
      <c r="M849" s="35">
        <f t="shared" si="112"/>
        <v>0</v>
      </c>
      <c r="N849" s="35">
        <f t="shared" si="113"/>
        <v>1.2718143063750298E-2</v>
      </c>
      <c r="O849" s="35">
        <f t="shared" si="114"/>
        <v>0</v>
      </c>
      <c r="P849" s="35">
        <f t="shared" si="115"/>
        <v>1.2718143063750298E-2</v>
      </c>
    </row>
    <row r="850" spans="7:16" x14ac:dyDescent="0.25">
      <c r="G850" s="16"/>
      <c r="H850" s="35">
        <v>8440</v>
      </c>
      <c r="I850" s="36">
        <f t="shared" si="109"/>
        <v>0.9634703196347032</v>
      </c>
      <c r="J850" s="35">
        <f t="shared" si="110"/>
        <v>8440</v>
      </c>
      <c r="K850" s="36">
        <f t="shared" si="111"/>
        <v>0.9634703196347032</v>
      </c>
      <c r="L850" s="35">
        <f t="shared" si="108"/>
        <v>1.2327913040136251E-2</v>
      </c>
      <c r="M850" s="35">
        <f t="shared" si="112"/>
        <v>0</v>
      </c>
      <c r="N850" s="35">
        <f t="shared" si="113"/>
        <v>1.2327913040136251E-2</v>
      </c>
      <c r="O850" s="35">
        <f t="shared" si="114"/>
        <v>0</v>
      </c>
      <c r="P850" s="35">
        <f t="shared" si="115"/>
        <v>1.2327913040136251E-2</v>
      </c>
    </row>
    <row r="851" spans="7:16" x14ac:dyDescent="0.25">
      <c r="G851" s="16"/>
      <c r="H851" s="35">
        <v>8450</v>
      </c>
      <c r="I851" s="36">
        <f t="shared" si="109"/>
        <v>0.96461187214611877</v>
      </c>
      <c r="J851" s="35">
        <f t="shared" si="110"/>
        <v>8450</v>
      </c>
      <c r="K851" s="36">
        <f t="shared" si="111"/>
        <v>0.96461187214611877</v>
      </c>
      <c r="L851" s="35">
        <f t="shared" si="108"/>
        <v>1.1937991133478487E-2</v>
      </c>
      <c r="M851" s="35">
        <f t="shared" si="112"/>
        <v>0</v>
      </c>
      <c r="N851" s="35">
        <f t="shared" si="113"/>
        <v>1.1937991133478487E-2</v>
      </c>
      <c r="O851" s="35">
        <f t="shared" si="114"/>
        <v>0</v>
      </c>
      <c r="P851" s="35">
        <f t="shared" si="115"/>
        <v>1.1937991133478487E-2</v>
      </c>
    </row>
    <row r="852" spans="7:16" x14ac:dyDescent="0.25">
      <c r="G852" s="16"/>
      <c r="H852" s="35">
        <v>8460</v>
      </c>
      <c r="I852" s="36">
        <f t="shared" si="109"/>
        <v>0.96575342465753422</v>
      </c>
      <c r="J852" s="35">
        <f t="shared" si="110"/>
        <v>8460</v>
      </c>
      <c r="K852" s="36">
        <f t="shared" si="111"/>
        <v>0.96575342465753422</v>
      </c>
      <c r="L852" s="35">
        <f t="shared" si="108"/>
        <v>1.1548376736290611E-2</v>
      </c>
      <c r="M852" s="35">
        <f t="shared" si="112"/>
        <v>0</v>
      </c>
      <c r="N852" s="35">
        <f t="shared" si="113"/>
        <v>1.1548376736290611E-2</v>
      </c>
      <c r="O852" s="35">
        <f t="shared" si="114"/>
        <v>0</v>
      </c>
      <c r="P852" s="35">
        <f t="shared" si="115"/>
        <v>1.1548376736290611E-2</v>
      </c>
    </row>
    <row r="853" spans="7:16" x14ac:dyDescent="0.25">
      <c r="G853" s="16"/>
      <c r="H853" s="35">
        <v>8470</v>
      </c>
      <c r="I853" s="36">
        <f t="shared" si="109"/>
        <v>0.96689497716894979</v>
      </c>
      <c r="J853" s="35">
        <f t="shared" si="110"/>
        <v>8470</v>
      </c>
      <c r="K853" s="36">
        <f t="shared" si="111"/>
        <v>0.96689497716894979</v>
      </c>
      <c r="L853" s="35">
        <f t="shared" si="108"/>
        <v>1.1159069243000141E-2</v>
      </c>
      <c r="M853" s="35">
        <f t="shared" si="112"/>
        <v>0</v>
      </c>
      <c r="N853" s="35">
        <f t="shared" si="113"/>
        <v>1.1159069243000141E-2</v>
      </c>
      <c r="O853" s="35">
        <f t="shared" si="114"/>
        <v>0</v>
      </c>
      <c r="P853" s="35">
        <f t="shared" si="115"/>
        <v>1.1159069243000141E-2</v>
      </c>
    </row>
    <row r="854" spans="7:16" x14ac:dyDescent="0.25">
      <c r="G854" s="16"/>
      <c r="H854" s="35">
        <v>8480</v>
      </c>
      <c r="I854" s="36">
        <f t="shared" si="109"/>
        <v>0.96803652968036524</v>
      </c>
      <c r="J854" s="35">
        <f t="shared" si="110"/>
        <v>8480</v>
      </c>
      <c r="K854" s="36">
        <f t="shared" si="111"/>
        <v>0.96803652968036524</v>
      </c>
      <c r="L854" s="35">
        <f t="shared" si="108"/>
        <v>1.0770068049940962E-2</v>
      </c>
      <c r="M854" s="35">
        <f t="shared" si="112"/>
        <v>0</v>
      </c>
      <c r="N854" s="35">
        <f t="shared" si="113"/>
        <v>1.0770068049940962E-2</v>
      </c>
      <c r="O854" s="35">
        <f t="shared" si="114"/>
        <v>0</v>
      </c>
      <c r="P854" s="35">
        <f t="shared" si="115"/>
        <v>1.0770068049940962E-2</v>
      </c>
    </row>
    <row r="855" spans="7:16" x14ac:dyDescent="0.25">
      <c r="G855" s="16"/>
      <c r="H855" s="35">
        <v>8490</v>
      </c>
      <c r="I855" s="36">
        <f t="shared" si="109"/>
        <v>0.96917808219178081</v>
      </c>
      <c r="J855" s="35">
        <f t="shared" si="110"/>
        <v>8490</v>
      </c>
      <c r="K855" s="36">
        <f t="shared" si="111"/>
        <v>0.96917808219178081</v>
      </c>
      <c r="L855" s="35">
        <f t="shared" si="108"/>
        <v>1.0381372555343882E-2</v>
      </c>
      <c r="M855" s="35">
        <f t="shared" si="112"/>
        <v>0</v>
      </c>
      <c r="N855" s="35">
        <f t="shared" si="113"/>
        <v>1.0381372555343882E-2</v>
      </c>
      <c r="O855" s="35">
        <f t="shared" si="114"/>
        <v>0</v>
      </c>
      <c r="P855" s="35">
        <f t="shared" si="115"/>
        <v>1.0381372555343882E-2</v>
      </c>
    </row>
    <row r="856" spans="7:16" x14ac:dyDescent="0.25">
      <c r="G856" s="16"/>
      <c r="H856" s="35">
        <v>8500</v>
      </c>
      <c r="I856" s="36">
        <f t="shared" si="109"/>
        <v>0.97031963470319638</v>
      </c>
      <c r="J856" s="35">
        <f t="shared" si="110"/>
        <v>8500</v>
      </c>
      <c r="K856" s="36">
        <f t="shared" si="111"/>
        <v>0.97031963470319638</v>
      </c>
      <c r="L856" s="35">
        <f t="shared" si="108"/>
        <v>9.9929821593295332E-3</v>
      </c>
      <c r="M856" s="35">
        <f t="shared" si="112"/>
        <v>0</v>
      </c>
      <c r="N856" s="35">
        <f t="shared" si="113"/>
        <v>9.9929821593295332E-3</v>
      </c>
      <c r="O856" s="35">
        <f t="shared" si="114"/>
        <v>0</v>
      </c>
      <c r="P856" s="35">
        <f t="shared" si="115"/>
        <v>9.9929821593295332E-3</v>
      </c>
    </row>
    <row r="857" spans="7:16" x14ac:dyDescent="0.25">
      <c r="G857" s="16"/>
      <c r="H857" s="35">
        <v>8510</v>
      </c>
      <c r="I857" s="36">
        <f t="shared" si="109"/>
        <v>0.97146118721461183</v>
      </c>
      <c r="J857" s="35">
        <f t="shared" si="110"/>
        <v>8510</v>
      </c>
      <c r="K857" s="36">
        <f t="shared" si="111"/>
        <v>0.97146118721461183</v>
      </c>
      <c r="L857" s="35">
        <f t="shared" si="108"/>
        <v>9.6048962638998203E-3</v>
      </c>
      <c r="M857" s="35">
        <f t="shared" si="112"/>
        <v>0</v>
      </c>
      <c r="N857" s="35">
        <f t="shared" si="113"/>
        <v>9.6048962638998203E-3</v>
      </c>
      <c r="O857" s="35">
        <f t="shared" si="114"/>
        <v>0</v>
      </c>
      <c r="P857" s="35">
        <f t="shared" si="115"/>
        <v>9.6048962638998203E-3</v>
      </c>
    </row>
    <row r="858" spans="7:16" x14ac:dyDescent="0.25">
      <c r="G858" s="16"/>
      <c r="H858" s="35">
        <v>8520</v>
      </c>
      <c r="I858" s="36">
        <f t="shared" si="109"/>
        <v>0.9726027397260274</v>
      </c>
      <c r="J858" s="35">
        <f t="shared" si="110"/>
        <v>8520</v>
      </c>
      <c r="K858" s="36">
        <f t="shared" si="111"/>
        <v>0.9726027397260274</v>
      </c>
      <c r="L858" s="35">
        <f t="shared" si="108"/>
        <v>9.217114272929372E-3</v>
      </c>
      <c r="M858" s="35">
        <f t="shared" si="112"/>
        <v>0</v>
      </c>
      <c r="N858" s="35">
        <f t="shared" si="113"/>
        <v>9.217114272929372E-3</v>
      </c>
      <c r="O858" s="35">
        <f t="shared" si="114"/>
        <v>0</v>
      </c>
      <c r="P858" s="35">
        <f t="shared" si="115"/>
        <v>9.217114272929372E-3</v>
      </c>
    </row>
    <row r="859" spans="7:16" x14ac:dyDescent="0.25">
      <c r="G859" s="16"/>
      <c r="H859" s="35">
        <v>8530</v>
      </c>
      <c r="I859" s="36">
        <f t="shared" si="109"/>
        <v>0.97374429223744297</v>
      </c>
      <c r="J859" s="35">
        <f t="shared" si="110"/>
        <v>8530</v>
      </c>
      <c r="K859" s="36">
        <f t="shared" si="111"/>
        <v>0.97374429223744297</v>
      </c>
      <c r="L859" s="35">
        <f t="shared" si="108"/>
        <v>8.8296355921583247E-3</v>
      </c>
      <c r="M859" s="35">
        <f t="shared" si="112"/>
        <v>0</v>
      </c>
      <c r="N859" s="35">
        <f t="shared" si="113"/>
        <v>8.8296355921583247E-3</v>
      </c>
      <c r="O859" s="35">
        <f t="shared" si="114"/>
        <v>0</v>
      </c>
      <c r="P859" s="35">
        <f t="shared" si="115"/>
        <v>8.8296355921583247E-3</v>
      </c>
    </row>
    <row r="860" spans="7:16" x14ac:dyDescent="0.25">
      <c r="G860" s="16"/>
      <c r="H860" s="35">
        <v>8540</v>
      </c>
      <c r="I860" s="36">
        <f t="shared" si="109"/>
        <v>0.97488584474885842</v>
      </c>
      <c r="J860" s="35">
        <f t="shared" si="110"/>
        <v>8540</v>
      </c>
      <c r="K860" s="36">
        <f t="shared" si="111"/>
        <v>0.97488584474885842</v>
      </c>
      <c r="L860" s="35">
        <f t="shared" si="108"/>
        <v>8.4424596291836629E-3</v>
      </c>
      <c r="M860" s="35">
        <f t="shared" si="112"/>
        <v>0</v>
      </c>
      <c r="N860" s="35">
        <f t="shared" si="113"/>
        <v>8.4424596291836629E-3</v>
      </c>
      <c r="O860" s="35">
        <f t="shared" si="114"/>
        <v>0</v>
      </c>
      <c r="P860" s="35">
        <f t="shared" si="115"/>
        <v>8.4424596291836629E-3</v>
      </c>
    </row>
    <row r="861" spans="7:16" x14ac:dyDescent="0.25">
      <c r="G861" s="16"/>
      <c r="H861" s="35">
        <v>8550</v>
      </c>
      <c r="I861" s="36">
        <f t="shared" si="109"/>
        <v>0.97602739726027399</v>
      </c>
      <c r="J861" s="35">
        <f t="shared" si="110"/>
        <v>8550</v>
      </c>
      <c r="K861" s="36">
        <f t="shared" si="111"/>
        <v>0.97602739726027399</v>
      </c>
      <c r="L861" s="35">
        <f t="shared" si="108"/>
        <v>8.0555857934513364E-3</v>
      </c>
      <c r="M861" s="35">
        <f t="shared" si="112"/>
        <v>0</v>
      </c>
      <c r="N861" s="35">
        <f t="shared" si="113"/>
        <v>8.0555857934513364E-3</v>
      </c>
      <c r="O861" s="35">
        <f t="shared" si="114"/>
        <v>0</v>
      </c>
      <c r="P861" s="35">
        <f t="shared" si="115"/>
        <v>8.0555857934513364E-3</v>
      </c>
    </row>
    <row r="862" spans="7:16" x14ac:dyDescent="0.25">
      <c r="G862" s="16"/>
      <c r="H862" s="35">
        <v>8560</v>
      </c>
      <c r="I862" s="36">
        <f t="shared" si="109"/>
        <v>0.97716894977168944</v>
      </c>
      <c r="J862" s="35">
        <f t="shared" si="110"/>
        <v>8560</v>
      </c>
      <c r="K862" s="36">
        <f t="shared" si="111"/>
        <v>0.97716894977168944</v>
      </c>
      <c r="L862" s="35">
        <f t="shared" si="108"/>
        <v>7.6690134962489331E-3</v>
      </c>
      <c r="M862" s="35">
        <f t="shared" si="112"/>
        <v>0</v>
      </c>
      <c r="N862" s="35">
        <f t="shared" si="113"/>
        <v>7.6690134962489331E-3</v>
      </c>
      <c r="O862" s="35">
        <f t="shared" si="114"/>
        <v>0</v>
      </c>
      <c r="P862" s="35">
        <f t="shared" si="115"/>
        <v>7.6690134962489331E-3</v>
      </c>
    </row>
    <row r="863" spans="7:16" x14ac:dyDescent="0.25">
      <c r="G863" s="16"/>
      <c r="H863" s="35">
        <v>8570</v>
      </c>
      <c r="I863" s="36">
        <f t="shared" si="109"/>
        <v>0.97831050228310501</v>
      </c>
      <c r="J863" s="35">
        <f t="shared" si="110"/>
        <v>8570</v>
      </c>
      <c r="K863" s="36">
        <f t="shared" si="111"/>
        <v>0.97831050228310501</v>
      </c>
      <c r="L863" s="35">
        <f t="shared" si="108"/>
        <v>7.2827421506967971E-3</v>
      </c>
      <c r="M863" s="35">
        <f t="shared" si="112"/>
        <v>0</v>
      </c>
      <c r="N863" s="35">
        <f t="shared" si="113"/>
        <v>7.2827421506967971E-3</v>
      </c>
      <c r="O863" s="35">
        <f t="shared" si="114"/>
        <v>0</v>
      </c>
      <c r="P863" s="35">
        <f t="shared" si="115"/>
        <v>7.2827421506967971E-3</v>
      </c>
    </row>
    <row r="864" spans="7:16" x14ac:dyDescent="0.25">
      <c r="G864" s="16"/>
      <c r="H864" s="35">
        <v>8580</v>
      </c>
      <c r="I864" s="36">
        <f t="shared" si="109"/>
        <v>0.97945205479452058</v>
      </c>
      <c r="J864" s="35">
        <f t="shared" si="110"/>
        <v>8580</v>
      </c>
      <c r="K864" s="36">
        <f t="shared" si="111"/>
        <v>0.97945205479452058</v>
      </c>
      <c r="L864" s="35">
        <f t="shared" si="108"/>
        <v>6.896771171741034E-3</v>
      </c>
      <c r="M864" s="35">
        <f t="shared" si="112"/>
        <v>0</v>
      </c>
      <c r="N864" s="35">
        <f t="shared" si="113"/>
        <v>6.896771171741034E-3</v>
      </c>
      <c r="O864" s="35">
        <f t="shared" si="114"/>
        <v>0</v>
      </c>
      <c r="P864" s="35">
        <f t="shared" si="115"/>
        <v>6.896771171741034E-3</v>
      </c>
    </row>
    <row r="865" spans="7:16" x14ac:dyDescent="0.25">
      <c r="G865" s="16"/>
      <c r="H865" s="35">
        <v>8590</v>
      </c>
      <c r="I865" s="36">
        <f t="shared" si="109"/>
        <v>0.98059360730593603</v>
      </c>
      <c r="J865" s="35">
        <f t="shared" si="110"/>
        <v>8590</v>
      </c>
      <c r="K865" s="36">
        <f t="shared" si="111"/>
        <v>0.98059360730593603</v>
      </c>
      <c r="L865" s="35">
        <f t="shared" si="108"/>
        <v>6.5110999761454069E-3</v>
      </c>
      <c r="M865" s="35">
        <f t="shared" si="112"/>
        <v>0</v>
      </c>
      <c r="N865" s="35">
        <f t="shared" si="113"/>
        <v>6.5110999761454069E-3</v>
      </c>
      <c r="O865" s="35">
        <f t="shared" si="114"/>
        <v>0</v>
      </c>
      <c r="P865" s="35">
        <f t="shared" si="115"/>
        <v>6.5110999761454069E-3</v>
      </c>
    </row>
    <row r="866" spans="7:16" x14ac:dyDescent="0.25">
      <c r="G866" s="16"/>
      <c r="H866" s="35">
        <v>8600</v>
      </c>
      <c r="I866" s="36">
        <f t="shared" si="109"/>
        <v>0.9817351598173516</v>
      </c>
      <c r="J866" s="35">
        <f t="shared" si="110"/>
        <v>8600</v>
      </c>
      <c r="K866" s="36">
        <f t="shared" si="111"/>
        <v>0.9817351598173516</v>
      </c>
      <c r="L866" s="35">
        <f t="shared" si="108"/>
        <v>6.1257279824831201E-3</v>
      </c>
      <c r="M866" s="35">
        <f t="shared" si="112"/>
        <v>0</v>
      </c>
      <c r="N866" s="35">
        <f t="shared" si="113"/>
        <v>6.1257279824831201E-3</v>
      </c>
      <c r="O866" s="35">
        <f t="shared" si="114"/>
        <v>0</v>
      </c>
      <c r="P866" s="35">
        <f t="shared" si="115"/>
        <v>6.1257279824831201E-3</v>
      </c>
    </row>
    <row r="867" spans="7:16" x14ac:dyDescent="0.25">
      <c r="G867" s="16"/>
      <c r="H867" s="35">
        <v>8610</v>
      </c>
      <c r="I867" s="36">
        <f t="shared" si="109"/>
        <v>0.98287671232876717</v>
      </c>
      <c r="J867" s="35">
        <f t="shared" si="110"/>
        <v>8610</v>
      </c>
      <c r="K867" s="36">
        <f t="shared" si="111"/>
        <v>0.98287671232876717</v>
      </c>
      <c r="L867" s="35">
        <f t="shared" si="108"/>
        <v>5.7406546111302692E-3</v>
      </c>
      <c r="M867" s="35">
        <f t="shared" si="112"/>
        <v>0</v>
      </c>
      <c r="N867" s="35">
        <f t="shared" si="113"/>
        <v>5.7406546111302692E-3</v>
      </c>
      <c r="O867" s="35">
        <f t="shared" si="114"/>
        <v>0</v>
      </c>
      <c r="P867" s="35">
        <f t="shared" si="115"/>
        <v>5.7406546111302692E-3</v>
      </c>
    </row>
    <row r="868" spans="7:16" x14ac:dyDescent="0.25">
      <c r="G868" s="16"/>
      <c r="H868" s="35">
        <v>8620</v>
      </c>
      <c r="I868" s="36">
        <f t="shared" si="109"/>
        <v>0.98401826484018262</v>
      </c>
      <c r="J868" s="35">
        <f t="shared" si="110"/>
        <v>8620</v>
      </c>
      <c r="K868" s="36">
        <f t="shared" si="111"/>
        <v>0.98401826484018262</v>
      </c>
      <c r="L868" s="35">
        <f t="shared" si="108"/>
        <v>5.3558792842568481E-3</v>
      </c>
      <c r="M868" s="35">
        <f t="shared" si="112"/>
        <v>0</v>
      </c>
      <c r="N868" s="35">
        <f t="shared" si="113"/>
        <v>5.3558792842568481E-3</v>
      </c>
      <c r="O868" s="35">
        <f t="shared" si="114"/>
        <v>0</v>
      </c>
      <c r="P868" s="35">
        <f t="shared" si="115"/>
        <v>5.3558792842568481E-3</v>
      </c>
    </row>
    <row r="869" spans="7:16" x14ac:dyDescent="0.25">
      <c r="G869" s="16"/>
      <c r="H869" s="35">
        <v>8630</v>
      </c>
      <c r="I869" s="36">
        <f t="shared" si="109"/>
        <v>0.98515981735159819</v>
      </c>
      <c r="J869" s="35">
        <f t="shared" si="110"/>
        <v>8630</v>
      </c>
      <c r="K869" s="36">
        <f t="shared" si="111"/>
        <v>0.98515981735159819</v>
      </c>
      <c r="L869" s="35">
        <f t="shared" si="108"/>
        <v>4.9714014258199768E-3</v>
      </c>
      <c r="M869" s="35">
        <f t="shared" si="112"/>
        <v>0</v>
      </c>
      <c r="N869" s="35">
        <f t="shared" si="113"/>
        <v>4.9714014258199768E-3</v>
      </c>
      <c r="O869" s="35">
        <f t="shared" si="114"/>
        <v>0</v>
      </c>
      <c r="P869" s="35">
        <f t="shared" si="115"/>
        <v>4.9714014258199768E-3</v>
      </c>
    </row>
    <row r="870" spans="7:16" x14ac:dyDescent="0.25">
      <c r="G870" s="16"/>
      <c r="H870" s="35">
        <v>8640</v>
      </c>
      <c r="I870" s="36">
        <f t="shared" si="109"/>
        <v>0.98630136986301364</v>
      </c>
      <c r="J870" s="35">
        <f t="shared" si="110"/>
        <v>8640</v>
      </c>
      <c r="K870" s="36">
        <f t="shared" si="111"/>
        <v>0.98630136986301364</v>
      </c>
      <c r="L870" s="35">
        <f t="shared" si="108"/>
        <v>4.5872204615561296E-3</v>
      </c>
      <c r="M870" s="35">
        <f t="shared" si="112"/>
        <v>0</v>
      </c>
      <c r="N870" s="35">
        <f t="shared" si="113"/>
        <v>4.5872204615561296E-3</v>
      </c>
      <c r="O870" s="35">
        <f t="shared" si="114"/>
        <v>0</v>
      </c>
      <c r="P870" s="35">
        <f t="shared" si="115"/>
        <v>4.5872204615561296E-3</v>
      </c>
    </row>
    <row r="871" spans="7:16" x14ac:dyDescent="0.25">
      <c r="G871" s="16"/>
      <c r="H871" s="35">
        <v>8650</v>
      </c>
      <c r="I871" s="36">
        <f t="shared" si="109"/>
        <v>0.98744292237442921</v>
      </c>
      <c r="J871" s="35">
        <f t="shared" si="110"/>
        <v>8650</v>
      </c>
      <c r="K871" s="36">
        <f t="shared" si="111"/>
        <v>0.98744292237442921</v>
      </c>
      <c r="L871" s="35">
        <f t="shared" si="108"/>
        <v>4.2033358189733638E-3</v>
      </c>
      <c r="M871" s="35">
        <f t="shared" si="112"/>
        <v>0</v>
      </c>
      <c r="N871" s="35">
        <f t="shared" si="113"/>
        <v>4.2033358189733638E-3</v>
      </c>
      <c r="O871" s="35">
        <f t="shared" si="114"/>
        <v>0</v>
      </c>
      <c r="P871" s="35">
        <f t="shared" si="115"/>
        <v>4.2033358189733638E-3</v>
      </c>
    </row>
    <row r="872" spans="7:16" x14ac:dyDescent="0.25">
      <c r="G872" s="16"/>
      <c r="H872" s="35">
        <v>8660</v>
      </c>
      <c r="I872" s="36">
        <f t="shared" si="109"/>
        <v>0.98858447488584478</v>
      </c>
      <c r="J872" s="35">
        <f t="shared" si="110"/>
        <v>8660</v>
      </c>
      <c r="K872" s="36">
        <f t="shared" si="111"/>
        <v>0.98858447488584478</v>
      </c>
      <c r="L872" s="35">
        <f t="shared" si="108"/>
        <v>3.8197469273441031E-3</v>
      </c>
      <c r="M872" s="35">
        <f t="shared" si="112"/>
        <v>0</v>
      </c>
      <c r="N872" s="35">
        <f t="shared" si="113"/>
        <v>3.8197469273441031E-3</v>
      </c>
      <c r="O872" s="35">
        <f t="shared" si="114"/>
        <v>0</v>
      </c>
      <c r="P872" s="35">
        <f t="shared" si="115"/>
        <v>3.8197469273441031E-3</v>
      </c>
    </row>
    <row r="873" spans="7:16" x14ac:dyDescent="0.25">
      <c r="G873" s="16"/>
      <c r="H873" s="35">
        <v>8670</v>
      </c>
      <c r="I873" s="36">
        <f t="shared" si="109"/>
        <v>0.98972602739726023</v>
      </c>
      <c r="J873" s="35">
        <f t="shared" si="110"/>
        <v>8670</v>
      </c>
      <c r="K873" s="36">
        <f t="shared" si="111"/>
        <v>0.98972602739726023</v>
      </c>
      <c r="L873" s="35">
        <f t="shared" si="108"/>
        <v>3.4364532176972551E-3</v>
      </c>
      <c r="M873" s="35">
        <f t="shared" si="112"/>
        <v>0</v>
      </c>
      <c r="N873" s="35">
        <f t="shared" si="113"/>
        <v>3.4364532176972551E-3</v>
      </c>
      <c r="O873" s="35">
        <f t="shared" si="114"/>
        <v>0</v>
      </c>
      <c r="P873" s="35">
        <f t="shared" si="115"/>
        <v>3.4364532176972551E-3</v>
      </c>
    </row>
    <row r="874" spans="7:16" x14ac:dyDescent="0.25">
      <c r="G874" s="16"/>
      <c r="H874" s="35">
        <v>8680</v>
      </c>
      <c r="I874" s="36">
        <f t="shared" si="109"/>
        <v>0.9908675799086758</v>
      </c>
      <c r="J874" s="35">
        <f t="shared" si="110"/>
        <v>8680</v>
      </c>
      <c r="K874" s="36">
        <f t="shared" si="111"/>
        <v>0.9908675799086758</v>
      </c>
      <c r="L874" s="35">
        <f t="shared" si="108"/>
        <v>3.0534541228114387E-3</v>
      </c>
      <c r="M874" s="35">
        <f t="shared" si="112"/>
        <v>0</v>
      </c>
      <c r="N874" s="35">
        <f t="shared" si="113"/>
        <v>3.0534541228114387E-3</v>
      </c>
      <c r="O874" s="35">
        <f t="shared" si="114"/>
        <v>0</v>
      </c>
      <c r="P874" s="35">
        <f t="shared" si="115"/>
        <v>3.0534541228114387E-3</v>
      </c>
    </row>
    <row r="875" spans="7:16" x14ac:dyDescent="0.25">
      <c r="G875" s="16"/>
      <c r="H875" s="35">
        <v>8690</v>
      </c>
      <c r="I875" s="36">
        <f t="shared" si="109"/>
        <v>0.99200913242009137</v>
      </c>
      <c r="J875" s="35">
        <f t="shared" si="110"/>
        <v>8690</v>
      </c>
      <c r="K875" s="36">
        <f t="shared" si="111"/>
        <v>0.99200913242009137</v>
      </c>
      <c r="L875" s="35">
        <f t="shared" si="108"/>
        <v>2.6707490772069908E-3</v>
      </c>
      <c r="M875" s="35">
        <f t="shared" si="112"/>
        <v>0</v>
      </c>
      <c r="N875" s="35">
        <f t="shared" si="113"/>
        <v>2.6707490772069908E-3</v>
      </c>
      <c r="O875" s="35">
        <f t="shared" si="114"/>
        <v>0</v>
      </c>
      <c r="P875" s="35">
        <f t="shared" si="115"/>
        <v>2.6707490772069908E-3</v>
      </c>
    </row>
    <row r="876" spans="7:16" x14ac:dyDescent="0.25">
      <c r="G876" s="16"/>
      <c r="H876" s="35">
        <v>8700</v>
      </c>
      <c r="I876" s="36">
        <f t="shared" si="109"/>
        <v>0.99315068493150682</v>
      </c>
      <c r="J876" s="35">
        <f t="shared" si="110"/>
        <v>8700</v>
      </c>
      <c r="K876" s="36">
        <f t="shared" si="111"/>
        <v>0.99315068493150682</v>
      </c>
      <c r="L876" s="35">
        <f t="shared" si="108"/>
        <v>2.2883375171389719E-3</v>
      </c>
      <c r="M876" s="35">
        <f t="shared" si="112"/>
        <v>0</v>
      </c>
      <c r="N876" s="35">
        <f t="shared" si="113"/>
        <v>2.2883375171389719E-3</v>
      </c>
      <c r="O876" s="35">
        <f t="shared" si="114"/>
        <v>0</v>
      </c>
      <c r="P876" s="35">
        <f t="shared" si="115"/>
        <v>2.2883375171389719E-3</v>
      </c>
    </row>
    <row r="877" spans="7:16" x14ac:dyDescent="0.25">
      <c r="G877" s="16"/>
      <c r="H877" s="35">
        <v>8710</v>
      </c>
      <c r="I877" s="36">
        <f t="shared" si="109"/>
        <v>0.99429223744292239</v>
      </c>
      <c r="J877" s="35">
        <f t="shared" si="110"/>
        <v>8710</v>
      </c>
      <c r="K877" s="36">
        <f t="shared" si="111"/>
        <v>0.99429223744292239</v>
      </c>
      <c r="L877" s="35">
        <f t="shared" si="108"/>
        <v>1.9062188805895053E-3</v>
      </c>
      <c r="M877" s="35">
        <f t="shared" si="112"/>
        <v>0</v>
      </c>
      <c r="N877" s="35">
        <f t="shared" si="113"/>
        <v>1.9062188805895053E-3</v>
      </c>
      <c r="O877" s="35">
        <f t="shared" si="114"/>
        <v>0</v>
      </c>
      <c r="P877" s="35">
        <f t="shared" si="115"/>
        <v>1.9062188805895053E-3</v>
      </c>
    </row>
    <row r="878" spans="7:16" x14ac:dyDescent="0.25">
      <c r="G878" s="16"/>
      <c r="H878" s="35">
        <v>8720</v>
      </c>
      <c r="I878" s="36">
        <f t="shared" si="109"/>
        <v>0.99543378995433784</v>
      </c>
      <c r="J878" s="35">
        <f t="shared" si="110"/>
        <v>8720</v>
      </c>
      <c r="K878" s="36">
        <f t="shared" si="111"/>
        <v>0.99543378995433784</v>
      </c>
      <c r="L878" s="35">
        <f t="shared" si="108"/>
        <v>1.5243926072611158E-3</v>
      </c>
      <c r="M878" s="35">
        <f t="shared" si="112"/>
        <v>0</v>
      </c>
      <c r="N878" s="35">
        <f t="shared" si="113"/>
        <v>1.5243926072611158E-3</v>
      </c>
      <c r="O878" s="35">
        <f t="shared" si="114"/>
        <v>0</v>
      </c>
      <c r="P878" s="35">
        <f t="shared" si="115"/>
        <v>1.5243926072611158E-3</v>
      </c>
    </row>
    <row r="879" spans="7:16" x14ac:dyDescent="0.25">
      <c r="G879" s="16"/>
      <c r="H879" s="35">
        <v>8730</v>
      </c>
      <c r="I879" s="36">
        <f t="shared" si="109"/>
        <v>0.99657534246575341</v>
      </c>
      <c r="J879" s="35">
        <f t="shared" si="110"/>
        <v>8730</v>
      </c>
      <c r="K879" s="36">
        <f t="shared" si="111"/>
        <v>0.99657534246575341</v>
      </c>
      <c r="L879" s="35">
        <f t="shared" si="108"/>
        <v>1.1428581385686254E-3</v>
      </c>
      <c r="M879" s="35">
        <f t="shared" si="112"/>
        <v>0</v>
      </c>
      <c r="N879" s="35">
        <f t="shared" si="113"/>
        <v>1.1428581385686254E-3</v>
      </c>
      <c r="O879" s="35">
        <f t="shared" si="114"/>
        <v>0</v>
      </c>
      <c r="P879" s="35">
        <f t="shared" si="115"/>
        <v>1.1428581385686254E-3</v>
      </c>
    </row>
    <row r="880" spans="7:16" x14ac:dyDescent="0.25">
      <c r="G880" s="16"/>
      <c r="H880" s="35">
        <v>8740</v>
      </c>
      <c r="I880" s="36">
        <f t="shared" si="109"/>
        <v>0.99771689497716898</v>
      </c>
      <c r="J880" s="35">
        <f t="shared" si="110"/>
        <v>8740</v>
      </c>
      <c r="K880" s="36">
        <f t="shared" si="111"/>
        <v>0.99771689497716898</v>
      </c>
      <c r="L880" s="35">
        <f t="shared" si="108"/>
        <v>7.6161491763304667E-4</v>
      </c>
      <c r="M880" s="35">
        <f t="shared" si="112"/>
        <v>0</v>
      </c>
      <c r="N880" s="35">
        <f t="shared" si="113"/>
        <v>7.6161491763304667E-4</v>
      </c>
      <c r="O880" s="35">
        <f t="shared" si="114"/>
        <v>0</v>
      </c>
      <c r="P880" s="35">
        <f t="shared" si="115"/>
        <v>7.6161491763304667E-4</v>
      </c>
    </row>
    <row r="881" spans="7:16" x14ac:dyDescent="0.25">
      <c r="G881" s="16"/>
      <c r="H881" s="35">
        <v>8750</v>
      </c>
      <c r="I881" s="36">
        <f t="shared" si="109"/>
        <v>0.99885844748858443</v>
      </c>
      <c r="J881" s="35">
        <f t="shared" si="110"/>
        <v>8750</v>
      </c>
      <c r="K881" s="36">
        <f t="shared" si="111"/>
        <v>0.99885844748858443</v>
      </c>
      <c r="L881" s="35">
        <f t="shared" si="108"/>
        <v>3.8066238927336737E-4</v>
      </c>
      <c r="M881" s="35">
        <f t="shared" si="112"/>
        <v>0</v>
      </c>
      <c r="N881" s="35">
        <f t="shared" si="113"/>
        <v>3.8066238927336737E-4</v>
      </c>
      <c r="O881" s="35">
        <f t="shared" si="114"/>
        <v>0</v>
      </c>
      <c r="P881" s="35">
        <f t="shared" si="115"/>
        <v>3.8066238927336737E-4</v>
      </c>
    </row>
    <row r="882" spans="7:16" x14ac:dyDescent="0.25">
      <c r="G882" s="16"/>
      <c r="H882" s="35">
        <v>8760</v>
      </c>
      <c r="I882" s="36">
        <f t="shared" si="109"/>
        <v>1</v>
      </c>
      <c r="J882" s="35">
        <f t="shared" si="110"/>
        <v>8760</v>
      </c>
      <c r="K882" s="36">
        <v>1</v>
      </c>
      <c r="L882" s="35">
        <f t="shared" si="108"/>
        <v>0</v>
      </c>
      <c r="M882" s="35">
        <f t="shared" si="112"/>
        <v>0</v>
      </c>
      <c r="N882" s="35">
        <f t="shared" si="113"/>
        <v>0</v>
      </c>
      <c r="O882" s="35">
        <f t="shared" si="114"/>
        <v>0</v>
      </c>
      <c r="P882" s="35">
        <f t="shared" si="115"/>
        <v>0</v>
      </c>
    </row>
    <row r="883" spans="7:16" x14ac:dyDescent="0.25">
      <c r="G883" s="16"/>
      <c r="H883" s="35">
        <v>8760</v>
      </c>
      <c r="I883" s="36">
        <f t="shared" si="109"/>
        <v>1</v>
      </c>
      <c r="J883" s="35">
        <f t="shared" si="110"/>
        <v>8760</v>
      </c>
      <c r="K883" s="36">
        <v>1</v>
      </c>
      <c r="L883" s="35">
        <v>0</v>
      </c>
      <c r="M883" s="35">
        <v>0</v>
      </c>
    </row>
    <row r="884" spans="7:16" x14ac:dyDescent="0.25">
      <c r="G884" s="16"/>
    </row>
    <row r="885" spans="7:16" x14ac:dyDescent="0.25">
      <c r="G885" s="16"/>
    </row>
  </sheetData>
  <sheetProtection sheet="1" objects="1" scenarios="1"/>
  <mergeCells count="19">
    <mergeCell ref="L4:L5"/>
    <mergeCell ref="J4:J5"/>
    <mergeCell ref="K4:K5"/>
    <mergeCell ref="H4:H5"/>
    <mergeCell ref="A4:F5"/>
    <mergeCell ref="G4:G5"/>
    <mergeCell ref="I4:I5"/>
    <mergeCell ref="A104:F106"/>
    <mergeCell ref="A46:F48"/>
    <mergeCell ref="A114:F115"/>
    <mergeCell ref="A131:F131"/>
    <mergeCell ref="A141:F144"/>
    <mergeCell ref="A100:F102"/>
    <mergeCell ref="A107:F110"/>
    <mergeCell ref="A71:F72"/>
    <mergeCell ref="A76:F77"/>
    <mergeCell ref="A84:F85"/>
    <mergeCell ref="A63:F64"/>
    <mergeCell ref="A98:F98"/>
  </mergeCells>
  <pageMargins left="0.7" right="0.53125" top="0.78740157499999996" bottom="0.78740157499999996" header="0.3" footer="0.3"/>
  <pageSetup paperSize="9" orientation="portrait"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8"/>
  <sheetViews>
    <sheetView topLeftCell="A52" zoomScaleNormal="100" workbookViewId="0">
      <selection activeCell="E33" sqref="E33"/>
    </sheetView>
  </sheetViews>
  <sheetFormatPr baseColWidth="10" defaultRowHeight="15" x14ac:dyDescent="0.25"/>
  <cols>
    <col min="1" max="1" width="24.7109375" customWidth="1"/>
    <col min="6" max="6" width="15.85546875" customWidth="1"/>
    <col min="10" max="13" width="11.42578125" style="68"/>
    <col min="14" max="14" width="11.42578125" style="71"/>
    <col min="15" max="15" width="11.42578125" style="72"/>
    <col min="16" max="16" width="11.42578125" style="68"/>
    <col min="18" max="18" width="11.42578125" style="51"/>
    <col min="20" max="20" width="14.7109375" customWidth="1"/>
    <col min="21" max="21" width="15.28515625" customWidth="1"/>
    <col min="22" max="22" width="14.85546875" style="51" customWidth="1"/>
  </cols>
  <sheetData>
    <row r="1" spans="1:26" x14ac:dyDescent="0.25">
      <c r="A1" s="10" t="s">
        <v>53</v>
      </c>
      <c r="N1" s="69"/>
      <c r="O1" s="69"/>
      <c r="R1" s="13"/>
    </row>
    <row r="2" spans="1:26" x14ac:dyDescent="0.25">
      <c r="A2" t="s">
        <v>150</v>
      </c>
      <c r="N2" s="69"/>
      <c r="O2" s="69"/>
      <c r="R2" s="13"/>
    </row>
    <row r="3" spans="1:26" x14ac:dyDescent="0.25">
      <c r="N3" s="69"/>
      <c r="O3" s="69"/>
      <c r="R3" s="13"/>
    </row>
    <row r="4" spans="1:26" x14ac:dyDescent="0.25">
      <c r="A4" s="579" t="s">
        <v>139</v>
      </c>
      <c r="B4" s="579"/>
      <c r="C4" s="579"/>
      <c r="D4" s="579"/>
      <c r="E4" s="579"/>
      <c r="F4" s="579"/>
      <c r="J4" s="667" t="s">
        <v>209</v>
      </c>
      <c r="K4" s="668"/>
      <c r="L4" s="668"/>
      <c r="M4" s="668"/>
      <c r="N4" s="668"/>
      <c r="O4" s="668"/>
      <c r="P4" s="668"/>
      <c r="Q4" s="668"/>
      <c r="R4" s="668"/>
      <c r="S4" s="668"/>
      <c r="T4" s="668"/>
      <c r="U4" s="669"/>
    </row>
    <row r="5" spans="1:26" x14ac:dyDescent="0.25">
      <c r="A5" s="579"/>
      <c r="B5" s="579"/>
      <c r="C5" s="579"/>
      <c r="D5" s="579"/>
      <c r="E5" s="579"/>
      <c r="F5" s="579"/>
      <c r="N5" s="69"/>
      <c r="O5" s="69"/>
      <c r="R5" s="13"/>
    </row>
    <row r="6" spans="1:26" x14ac:dyDescent="0.25">
      <c r="A6" s="579" t="s">
        <v>140</v>
      </c>
      <c r="B6" s="579"/>
      <c r="C6" s="579"/>
      <c r="D6" s="579"/>
      <c r="E6" s="579"/>
      <c r="F6" s="579"/>
      <c r="N6" s="69"/>
      <c r="O6" s="69"/>
      <c r="R6" s="13"/>
    </row>
    <row r="7" spans="1:26" x14ac:dyDescent="0.25">
      <c r="A7" s="579"/>
      <c r="B7" s="579"/>
      <c r="C7" s="579"/>
      <c r="D7" s="579"/>
      <c r="E7" s="579"/>
      <c r="F7" s="579"/>
      <c r="N7" s="69"/>
      <c r="O7" s="69"/>
      <c r="R7" s="13"/>
    </row>
    <row r="8" spans="1:26" x14ac:dyDescent="0.25">
      <c r="A8" s="579"/>
      <c r="B8" s="579"/>
      <c r="C8" s="579"/>
      <c r="D8" s="579"/>
      <c r="E8" s="579"/>
      <c r="F8" s="579"/>
      <c r="N8" s="670" t="s">
        <v>153</v>
      </c>
      <c r="O8" s="671"/>
      <c r="P8" s="672" t="s">
        <v>179</v>
      </c>
      <c r="Q8" s="673"/>
      <c r="R8" s="674"/>
      <c r="S8" t="s">
        <v>206</v>
      </c>
      <c r="W8" t="s">
        <v>179</v>
      </c>
    </row>
    <row r="9" spans="1:26" x14ac:dyDescent="0.25">
      <c r="A9" s="579" t="s">
        <v>154</v>
      </c>
      <c r="B9" s="579"/>
      <c r="C9" s="579"/>
      <c r="D9" s="579"/>
      <c r="E9" s="579"/>
      <c r="F9" s="579"/>
      <c r="J9" s="665" t="s">
        <v>151</v>
      </c>
      <c r="K9" s="665" t="s">
        <v>152</v>
      </c>
      <c r="L9" s="676" t="s">
        <v>27</v>
      </c>
      <c r="M9" s="676" t="s">
        <v>273</v>
      </c>
      <c r="N9" s="678" t="s">
        <v>274</v>
      </c>
      <c r="O9" s="675" t="s">
        <v>180</v>
      </c>
      <c r="P9" s="676" t="s">
        <v>275</v>
      </c>
      <c r="Q9" s="619" t="s">
        <v>181</v>
      </c>
      <c r="R9" s="677" t="s">
        <v>180</v>
      </c>
      <c r="S9" s="672" t="s">
        <v>205</v>
      </c>
      <c r="T9" s="653" t="s">
        <v>207</v>
      </c>
      <c r="U9" s="653" t="s">
        <v>208</v>
      </c>
      <c r="V9" s="666" t="s">
        <v>210</v>
      </c>
      <c r="W9" s="619" t="s">
        <v>211</v>
      </c>
      <c r="X9" s="619" t="s">
        <v>212</v>
      </c>
      <c r="Y9" s="653" t="s">
        <v>180</v>
      </c>
      <c r="Z9" t="s">
        <v>213</v>
      </c>
    </row>
    <row r="10" spans="1:26" x14ac:dyDescent="0.25">
      <c r="A10" s="579"/>
      <c r="B10" s="579"/>
      <c r="C10" s="579"/>
      <c r="D10" s="579"/>
      <c r="E10" s="579"/>
      <c r="F10" s="579"/>
      <c r="J10" s="665"/>
      <c r="K10" s="665"/>
      <c r="L10" s="676"/>
      <c r="M10" s="676"/>
      <c r="N10" s="678"/>
      <c r="O10" s="675"/>
      <c r="P10" s="676"/>
      <c r="Q10" s="619"/>
      <c r="R10" s="677"/>
      <c r="S10" s="672"/>
      <c r="T10" s="653"/>
      <c r="U10" s="653"/>
      <c r="V10" s="666"/>
      <c r="W10" s="619"/>
      <c r="X10" s="619"/>
      <c r="Y10" s="653"/>
    </row>
    <row r="11" spans="1:26" ht="15" customHeight="1" x14ac:dyDescent="0.25">
      <c r="A11" s="579" t="s">
        <v>144</v>
      </c>
      <c r="B11" s="579"/>
      <c r="C11" s="579"/>
      <c r="D11" s="579"/>
      <c r="E11" s="579"/>
      <c r="F11" s="579"/>
      <c r="J11" s="68">
        <v>0</v>
      </c>
      <c r="K11" s="68">
        <f>J11/8760</f>
        <v>0</v>
      </c>
      <c r="L11" s="68">
        <f>1-$E$24*K11^$E$25</f>
        <v>1</v>
      </c>
      <c r="M11" s="70">
        <f>L11*$B$28</f>
        <v>30.821917808219176</v>
      </c>
      <c r="N11" s="71">
        <f>IF(K11&lt;=$B$116,$B$110,0)</f>
        <v>0.17844444444444446</v>
      </c>
      <c r="O11" s="72">
        <f>IF(L11&gt;N11,N11,IF(K11&gt;$B$116,0,L11))</f>
        <v>0.17844444444444446</v>
      </c>
      <c r="P11" s="68">
        <f t="shared" ref="P11:P74" si="0">IF(K11&lt;=$B$116,1-$E$24*(K11/$B$116)^$E$25,0)</f>
        <v>1</v>
      </c>
      <c r="Q11" s="16">
        <f t="shared" ref="Q11:Q74" si="1">IF(K11&gt;$B$116,1-$E$24*((K11-$B$116)/(1-$B$116))^$E$25,0)</f>
        <v>0</v>
      </c>
      <c r="R11" s="51">
        <f>IF(P11&gt;N11,N11,P11)</f>
        <v>0.17844444444444446</v>
      </c>
      <c r="S11">
        <f>IF(K11&lt;=$B$272,$F$272,N11)</f>
        <v>0.35688888888888892</v>
      </c>
      <c r="T11">
        <f>IF(S11&lt;L11,S11,L11)</f>
        <v>0.35688888888888892</v>
      </c>
      <c r="U11">
        <f>IF(K11&lt;0.04,S11,0)</f>
        <v>0.35688888888888892</v>
      </c>
      <c r="V11" s="51">
        <f>IF(K11&lt;0.23,T11,0)</f>
        <v>0.35688888888888892</v>
      </c>
      <c r="W11" s="16">
        <f t="shared" ref="W11:W74" si="2">IF(K11&lt;=$B$272,1-$E$24*(K11/$B$272)^$E$25,0)</f>
        <v>1</v>
      </c>
      <c r="X11" s="16">
        <f t="shared" ref="X11:X74" si="3">IF(K11&gt;$B$272,1-$E$24*((K11-$B$272)/(1-$B$272))^$E$25,0)</f>
        <v>0</v>
      </c>
      <c r="Y11">
        <f>IF(W11&gt;$F$272,$F$272,W11)</f>
        <v>0.35688888888888892</v>
      </c>
      <c r="Z11" s="16">
        <f>IF(W11&gt;$B$110,$B$110,W11)</f>
        <v>0.17844444444444446</v>
      </c>
    </row>
    <row r="12" spans="1:26" x14ac:dyDescent="0.25">
      <c r="A12" s="579"/>
      <c r="B12" s="579"/>
      <c r="C12" s="579"/>
      <c r="D12" s="579"/>
      <c r="E12" s="579"/>
      <c r="F12" s="579"/>
      <c r="J12" s="68">
        <v>10</v>
      </c>
      <c r="K12" s="68">
        <f t="shared" ref="K12:K75" si="4">J12/8760</f>
        <v>1.1415525114155251E-3</v>
      </c>
      <c r="L12" s="68">
        <f t="shared" ref="L12:L75" si="5">1-$E$24*K12^$E$25</f>
        <v>0.67305395647996147</v>
      </c>
      <c r="M12" s="70">
        <f t="shared" ref="M12:M75" si="6">L12*$B$28</f>
        <v>20.7448137271221</v>
      </c>
      <c r="N12" s="71">
        <f t="shared" ref="N12:N75" si="7">IF(K12&lt;=$B$116,$B$110,0)</f>
        <v>0.17844444444444446</v>
      </c>
      <c r="O12" s="72">
        <f t="shared" ref="O12:O75" si="8">IF(L12&gt;N12,N12,IF(K12&gt;$B$116,0,L12))</f>
        <v>0.17844444444444446</v>
      </c>
      <c r="P12" s="68">
        <f t="shared" si="0"/>
        <v>0.65055380812756658</v>
      </c>
      <c r="Q12" s="16">
        <f t="shared" si="1"/>
        <v>0</v>
      </c>
      <c r="R12" s="51">
        <f t="shared" ref="R12:R75" si="9">IF(P12&gt;N12,N12,P12)</f>
        <v>0.17844444444444446</v>
      </c>
      <c r="S12" s="16">
        <f t="shared" ref="S12:S75" si="10">IF(K12&lt;=$B$272,$F$272,N12)</f>
        <v>0.35688888888888892</v>
      </c>
      <c r="T12" s="16">
        <f t="shared" ref="T12:T75" si="11">IF(S12&lt;L12,S12,L12)</f>
        <v>0.35688888888888892</v>
      </c>
      <c r="U12" s="16">
        <f t="shared" ref="U12:U75" si="12">IF(K12&lt;0.04,S12,0)</f>
        <v>0.35688888888888892</v>
      </c>
      <c r="V12" s="51">
        <f t="shared" ref="V12:V75" si="13">IF(K12&lt;0.23,T12,0)</f>
        <v>0.35688888888888892</v>
      </c>
      <c r="W12" s="16">
        <f t="shared" si="2"/>
        <v>0.62306337032385084</v>
      </c>
      <c r="X12" s="16">
        <f t="shared" si="3"/>
        <v>0</v>
      </c>
      <c r="Y12" s="16">
        <f t="shared" ref="Y12:Y75" si="14">IF(W12&gt;$F$272,$F$272,W12)</f>
        <v>0.35688888888888892</v>
      </c>
      <c r="Z12" s="16">
        <f t="shared" ref="Z12:Z75" si="15">IF(W12&gt;$B$110,$B$110,W12)</f>
        <v>0.17844444444444446</v>
      </c>
    </row>
    <row r="13" spans="1:26" x14ac:dyDescent="0.25">
      <c r="A13" s="579"/>
      <c r="B13" s="579"/>
      <c r="C13" s="579"/>
      <c r="D13" s="579"/>
      <c r="E13" s="579"/>
      <c r="F13" s="579"/>
      <c r="J13" s="68">
        <v>20</v>
      </c>
      <c r="K13" s="68">
        <f t="shared" si="4"/>
        <v>2.2831050228310501E-3</v>
      </c>
      <c r="L13" s="68">
        <f t="shared" si="5"/>
        <v>0.63470739073146065</v>
      </c>
      <c r="M13" s="70">
        <f t="shared" si="6"/>
        <v>19.562899029394334</v>
      </c>
      <c r="N13" s="71">
        <f t="shared" si="7"/>
        <v>0.17844444444444446</v>
      </c>
      <c r="O13" s="72">
        <f t="shared" si="8"/>
        <v>0.17844444444444446</v>
      </c>
      <c r="P13" s="68">
        <f t="shared" si="0"/>
        <v>0.60956826437261291</v>
      </c>
      <c r="Q13" s="16">
        <f t="shared" si="1"/>
        <v>0</v>
      </c>
      <c r="R13" s="51">
        <f t="shared" si="9"/>
        <v>0.17844444444444446</v>
      </c>
      <c r="S13" s="16">
        <f t="shared" si="10"/>
        <v>0.35688888888888892</v>
      </c>
      <c r="T13" s="16">
        <f t="shared" si="11"/>
        <v>0.35688888888888892</v>
      </c>
      <c r="U13" s="16">
        <f t="shared" si="12"/>
        <v>0.35688888888888892</v>
      </c>
      <c r="V13" s="51">
        <f t="shared" si="13"/>
        <v>0.35688888888888892</v>
      </c>
      <c r="W13" s="16">
        <f t="shared" si="2"/>
        <v>0.57885355179454701</v>
      </c>
      <c r="X13" s="16">
        <f t="shared" si="3"/>
        <v>0</v>
      </c>
      <c r="Y13" s="16">
        <f t="shared" si="14"/>
        <v>0.35688888888888892</v>
      </c>
      <c r="Z13" s="16">
        <f t="shared" si="15"/>
        <v>0.17844444444444446</v>
      </c>
    </row>
    <row r="14" spans="1:26" x14ac:dyDescent="0.25">
      <c r="J14" s="68">
        <v>30</v>
      </c>
      <c r="K14" s="68">
        <f t="shared" si="4"/>
        <v>3.4246575342465752E-3</v>
      </c>
      <c r="L14" s="68">
        <f t="shared" si="5"/>
        <v>0.61022364771970794</v>
      </c>
      <c r="M14" s="70">
        <f t="shared" si="6"/>
        <v>18.808263114648533</v>
      </c>
      <c r="N14" s="71">
        <f t="shared" si="7"/>
        <v>0.17844444444444446</v>
      </c>
      <c r="O14" s="72">
        <f t="shared" si="8"/>
        <v>0.17844444444444446</v>
      </c>
      <c r="P14" s="68">
        <f t="shared" si="0"/>
        <v>0.58339957101230955</v>
      </c>
      <c r="Q14" s="16">
        <f t="shared" si="1"/>
        <v>0</v>
      </c>
      <c r="R14" s="51">
        <f t="shared" si="9"/>
        <v>0.17844444444444446</v>
      </c>
      <c r="S14" s="16">
        <f t="shared" si="10"/>
        <v>0.35688888888888892</v>
      </c>
      <c r="T14" s="16">
        <f t="shared" si="11"/>
        <v>0.35688888888888892</v>
      </c>
      <c r="U14" s="16">
        <f t="shared" si="12"/>
        <v>0.35688888888888892</v>
      </c>
      <c r="V14" s="51">
        <f t="shared" si="13"/>
        <v>0.35688888888888892</v>
      </c>
      <c r="W14" s="16">
        <f t="shared" si="2"/>
        <v>0.55062620432966969</v>
      </c>
      <c r="X14" s="16">
        <f t="shared" si="3"/>
        <v>0</v>
      </c>
      <c r="Y14" s="16">
        <f t="shared" si="14"/>
        <v>0.35688888888888892</v>
      </c>
      <c r="Z14" s="16">
        <f t="shared" si="15"/>
        <v>0.17844444444444446</v>
      </c>
    </row>
    <row r="15" spans="1:26" x14ac:dyDescent="0.25">
      <c r="A15" t="s">
        <v>141</v>
      </c>
      <c r="J15" s="68">
        <v>40</v>
      </c>
      <c r="K15" s="68">
        <f t="shared" si="4"/>
        <v>4.5662100456621002E-3</v>
      </c>
      <c r="L15" s="68">
        <f t="shared" si="5"/>
        <v>0.59186326603141992</v>
      </c>
      <c r="M15" s="70">
        <f t="shared" si="6"/>
        <v>18.242360939324584</v>
      </c>
      <c r="N15" s="71">
        <f t="shared" si="7"/>
        <v>0.17844444444444446</v>
      </c>
      <c r="O15" s="72">
        <f t="shared" si="8"/>
        <v>0.17844444444444446</v>
      </c>
      <c r="P15" s="68">
        <f t="shared" si="0"/>
        <v>0.56377564348830711</v>
      </c>
      <c r="Q15" s="16">
        <f t="shared" si="1"/>
        <v>0</v>
      </c>
      <c r="R15" s="51">
        <f t="shared" si="9"/>
        <v>0.17844444444444446</v>
      </c>
      <c r="S15" s="16">
        <f t="shared" si="10"/>
        <v>0.35688888888888892</v>
      </c>
      <c r="T15" s="16">
        <f t="shared" si="11"/>
        <v>0.35688888888888892</v>
      </c>
      <c r="U15" s="16">
        <f t="shared" si="12"/>
        <v>0.35688888888888892</v>
      </c>
      <c r="V15" s="51">
        <f t="shared" si="13"/>
        <v>0.35688888888888892</v>
      </c>
      <c r="W15" s="16">
        <f t="shared" si="2"/>
        <v>0.52945849017524904</v>
      </c>
      <c r="X15" s="16">
        <f t="shared" si="3"/>
        <v>0</v>
      </c>
      <c r="Y15" s="16">
        <f t="shared" si="14"/>
        <v>0.35688888888888892</v>
      </c>
      <c r="Z15" s="16">
        <f t="shared" si="15"/>
        <v>0.17844444444444446</v>
      </c>
    </row>
    <row r="16" spans="1:26" x14ac:dyDescent="0.25">
      <c r="J16" s="68">
        <v>50</v>
      </c>
      <c r="K16" s="68">
        <f t="shared" si="4"/>
        <v>5.7077625570776253E-3</v>
      </c>
      <c r="L16" s="68">
        <f t="shared" si="5"/>
        <v>0.57702832325870235</v>
      </c>
      <c r="M16" s="70">
        <f t="shared" si="6"/>
        <v>17.785119552494248</v>
      </c>
      <c r="N16" s="71">
        <f t="shared" si="7"/>
        <v>0.17844444444444446</v>
      </c>
      <c r="O16" s="72">
        <f t="shared" si="8"/>
        <v>0.17844444444444446</v>
      </c>
      <c r="P16" s="68">
        <f t="shared" si="0"/>
        <v>0.54791977258447733</v>
      </c>
      <c r="Q16" s="16">
        <f t="shared" si="1"/>
        <v>0</v>
      </c>
      <c r="R16" s="51">
        <f t="shared" si="9"/>
        <v>0.17844444444444446</v>
      </c>
      <c r="S16" s="16">
        <f t="shared" si="10"/>
        <v>0.35688888888888892</v>
      </c>
      <c r="T16" s="16">
        <f t="shared" si="11"/>
        <v>0.35688888888888892</v>
      </c>
      <c r="U16" s="16">
        <f t="shared" si="12"/>
        <v>0.35688888888888892</v>
      </c>
      <c r="V16" s="51">
        <f t="shared" si="13"/>
        <v>0.35688888888888892</v>
      </c>
      <c r="W16" s="16">
        <f t="shared" si="2"/>
        <v>0.51235526032734291</v>
      </c>
      <c r="X16" s="16">
        <f t="shared" si="3"/>
        <v>0</v>
      </c>
      <c r="Y16" s="16">
        <f t="shared" si="14"/>
        <v>0.35688888888888892</v>
      </c>
      <c r="Z16" s="16">
        <f t="shared" si="15"/>
        <v>0.17844444444444446</v>
      </c>
    </row>
    <row r="17" spans="1:26" x14ac:dyDescent="0.25">
      <c r="C17" t="s">
        <v>22</v>
      </c>
      <c r="J17" s="68">
        <v>60</v>
      </c>
      <c r="K17" s="68">
        <f t="shared" si="4"/>
        <v>6.8493150684931503E-3</v>
      </c>
      <c r="L17" s="68">
        <f t="shared" si="5"/>
        <v>0.56450789487252306</v>
      </c>
      <c r="M17" s="70">
        <f t="shared" si="6"/>
        <v>17.399215937851736</v>
      </c>
      <c r="N17" s="71">
        <f t="shared" si="7"/>
        <v>0.17844444444444446</v>
      </c>
      <c r="O17" s="72">
        <f t="shared" si="8"/>
        <v>0.17844444444444446</v>
      </c>
      <c r="P17" s="68">
        <f t="shared" si="0"/>
        <v>0.53453769897668435</v>
      </c>
      <c r="Q17" s="16">
        <f t="shared" si="1"/>
        <v>0</v>
      </c>
      <c r="R17" s="51">
        <f t="shared" si="9"/>
        <v>0.17844444444444446</v>
      </c>
      <c r="S17" s="16">
        <f t="shared" si="10"/>
        <v>0.35688888888888892</v>
      </c>
      <c r="T17" s="16">
        <f t="shared" si="11"/>
        <v>0.35688888888888892</v>
      </c>
      <c r="U17" s="16">
        <f t="shared" si="12"/>
        <v>0.35688888888888892</v>
      </c>
      <c r="V17" s="51">
        <f t="shared" si="13"/>
        <v>0.35688888888888892</v>
      </c>
      <c r="W17" s="16">
        <f t="shared" si="2"/>
        <v>0.49792043791084617</v>
      </c>
      <c r="X17" s="16">
        <f t="shared" si="3"/>
        <v>0</v>
      </c>
      <c r="Y17" s="16">
        <f t="shared" si="14"/>
        <v>0.35688888888888892</v>
      </c>
      <c r="Z17" s="16">
        <f t="shared" si="15"/>
        <v>0.17844444444444446</v>
      </c>
    </row>
    <row r="18" spans="1:26" x14ac:dyDescent="0.25">
      <c r="J18" s="68">
        <v>70</v>
      </c>
      <c r="K18" s="68">
        <f t="shared" si="4"/>
        <v>7.9908675799086754E-3</v>
      </c>
      <c r="L18" s="68">
        <f t="shared" si="5"/>
        <v>0.55363331558040563</v>
      </c>
      <c r="M18" s="70">
        <f t="shared" si="6"/>
        <v>17.06404054871113</v>
      </c>
      <c r="N18" s="71">
        <f t="shared" si="7"/>
        <v>0.17844444444444446</v>
      </c>
      <c r="O18" s="72">
        <f t="shared" si="8"/>
        <v>0.17844444444444446</v>
      </c>
      <c r="P18" s="68">
        <f t="shared" si="0"/>
        <v>0.52291474039632646</v>
      </c>
      <c r="Q18" s="16">
        <f t="shared" si="1"/>
        <v>0</v>
      </c>
      <c r="R18" s="51">
        <f t="shared" si="9"/>
        <v>0.17844444444444446</v>
      </c>
      <c r="S18" s="16">
        <f t="shared" si="10"/>
        <v>0.35688888888888892</v>
      </c>
      <c r="T18" s="16">
        <f t="shared" si="11"/>
        <v>0.35688888888888892</v>
      </c>
      <c r="U18" s="16">
        <f t="shared" si="12"/>
        <v>0.35688888888888892</v>
      </c>
      <c r="V18" s="51">
        <f t="shared" si="13"/>
        <v>0.35688888888888892</v>
      </c>
      <c r="W18" s="16">
        <f t="shared" si="2"/>
        <v>0.48538311761363451</v>
      </c>
      <c r="X18" s="16">
        <f t="shared" si="3"/>
        <v>0</v>
      </c>
      <c r="Y18" s="16">
        <f t="shared" si="14"/>
        <v>0.35688888888888892</v>
      </c>
      <c r="Z18" s="16">
        <f t="shared" si="15"/>
        <v>0.17844444444444446</v>
      </c>
    </row>
    <row r="19" spans="1:26" x14ac:dyDescent="0.25">
      <c r="J19" s="68">
        <v>80</v>
      </c>
      <c r="K19" s="68">
        <f t="shared" si="4"/>
        <v>9.1324200913242004E-3</v>
      </c>
      <c r="L19" s="68">
        <f t="shared" si="5"/>
        <v>0.54399407656210219</v>
      </c>
      <c r="M19" s="70">
        <f t="shared" si="6"/>
        <v>16.766940715955204</v>
      </c>
      <c r="N19" s="71">
        <f t="shared" si="7"/>
        <v>0.17844444444444446</v>
      </c>
      <c r="O19" s="72">
        <f t="shared" si="8"/>
        <v>0.17844444444444446</v>
      </c>
      <c r="P19" s="68">
        <f t="shared" si="0"/>
        <v>0.5126121371556549</v>
      </c>
      <c r="Q19" s="16">
        <f t="shared" si="1"/>
        <v>0</v>
      </c>
      <c r="R19" s="51">
        <f t="shared" si="9"/>
        <v>0.17844444444444446</v>
      </c>
      <c r="S19" s="16">
        <f t="shared" si="10"/>
        <v>0.35688888888888892</v>
      </c>
      <c r="T19" s="16">
        <f t="shared" si="11"/>
        <v>0.35688888888888892</v>
      </c>
      <c r="U19" s="16">
        <f t="shared" si="12"/>
        <v>0.35688888888888892</v>
      </c>
      <c r="V19" s="51">
        <f t="shared" si="13"/>
        <v>0.35688888888888892</v>
      </c>
      <c r="W19" s="16">
        <f t="shared" si="2"/>
        <v>0.47427002314372257</v>
      </c>
      <c r="X19" s="16">
        <f t="shared" si="3"/>
        <v>0</v>
      </c>
      <c r="Y19" s="16">
        <f t="shared" si="14"/>
        <v>0.35688888888888892</v>
      </c>
      <c r="Z19" s="16">
        <f t="shared" si="15"/>
        <v>0.17844444444444446</v>
      </c>
    </row>
    <row r="20" spans="1:26" x14ac:dyDescent="0.25">
      <c r="J20" s="68">
        <v>90</v>
      </c>
      <c r="K20" s="68">
        <f t="shared" si="4"/>
        <v>1.0273972602739725E-2</v>
      </c>
      <c r="L20" s="68">
        <f t="shared" si="5"/>
        <v>0.53531902952170518</v>
      </c>
      <c r="M20" s="70">
        <f t="shared" si="6"/>
        <v>16.499559129093651</v>
      </c>
      <c r="N20" s="71">
        <f t="shared" si="7"/>
        <v>0.17844444444444446</v>
      </c>
      <c r="O20" s="72">
        <f t="shared" si="8"/>
        <v>0.17844444444444446</v>
      </c>
      <c r="P20" s="68">
        <f t="shared" si="0"/>
        <v>0.50334008076389392</v>
      </c>
      <c r="Q20" s="16">
        <f t="shared" si="1"/>
        <v>0</v>
      </c>
      <c r="R20" s="51">
        <f t="shared" si="9"/>
        <v>0.17844444444444446</v>
      </c>
      <c r="S20" s="16">
        <f t="shared" si="10"/>
        <v>0.35688888888888892</v>
      </c>
      <c r="T20" s="16">
        <f t="shared" si="11"/>
        <v>0.35688888888888892</v>
      </c>
      <c r="U20" s="16">
        <f t="shared" si="12"/>
        <v>0.35688888888888892</v>
      </c>
      <c r="V20" s="51">
        <f t="shared" si="13"/>
        <v>0.35688888888888892</v>
      </c>
      <c r="W20" s="16">
        <f t="shared" si="2"/>
        <v>0.46426854718614952</v>
      </c>
      <c r="X20" s="16">
        <f t="shared" si="3"/>
        <v>0</v>
      </c>
      <c r="Y20" s="16">
        <f t="shared" si="14"/>
        <v>0.35688888888888892</v>
      </c>
      <c r="Z20" s="16">
        <f t="shared" si="15"/>
        <v>0.17844444444444446</v>
      </c>
    </row>
    <row r="21" spans="1:26" x14ac:dyDescent="0.25">
      <c r="J21" s="68">
        <v>100</v>
      </c>
      <c r="K21" s="68">
        <f t="shared" si="4"/>
        <v>1.1415525114155251E-2</v>
      </c>
      <c r="L21" s="68">
        <f t="shared" si="5"/>
        <v>0.52741918580810743</v>
      </c>
      <c r="M21" s="70">
        <f t="shared" si="6"/>
        <v>16.256070795455365</v>
      </c>
      <c r="N21" s="71">
        <f t="shared" si="7"/>
        <v>0.17844444444444446</v>
      </c>
      <c r="O21" s="72">
        <f t="shared" si="8"/>
        <v>0.17844444444444446</v>
      </c>
      <c r="P21" s="68">
        <f t="shared" si="0"/>
        <v>0.49489657653187225</v>
      </c>
      <c r="Q21" s="16">
        <f t="shared" si="1"/>
        <v>0</v>
      </c>
      <c r="R21" s="51">
        <f t="shared" si="9"/>
        <v>0.17844444444444446</v>
      </c>
      <c r="S21" s="16">
        <f t="shared" si="10"/>
        <v>0.35688888888888892</v>
      </c>
      <c r="T21" s="16">
        <f t="shared" si="11"/>
        <v>0.35688888888888892</v>
      </c>
      <c r="U21" s="16">
        <f t="shared" si="12"/>
        <v>0.35688888888888892</v>
      </c>
      <c r="V21" s="51">
        <f t="shared" si="13"/>
        <v>0.35688888888888892</v>
      </c>
      <c r="W21" s="16">
        <f t="shared" si="2"/>
        <v>0.45516080441516427</v>
      </c>
      <c r="X21" s="16">
        <f t="shared" si="3"/>
        <v>0</v>
      </c>
      <c r="Y21" s="16">
        <f t="shared" si="14"/>
        <v>0.35688888888888892</v>
      </c>
      <c r="Z21" s="16">
        <f t="shared" si="15"/>
        <v>0.17844444444444446</v>
      </c>
    </row>
    <row r="22" spans="1:26" x14ac:dyDescent="0.25">
      <c r="A22" s="22" t="s">
        <v>63</v>
      </c>
      <c r="B22" s="23"/>
      <c r="C22" s="23"/>
      <c r="D22" s="23"/>
      <c r="J22" s="68">
        <v>110</v>
      </c>
      <c r="K22" s="68">
        <f t="shared" si="4"/>
        <v>1.2557077625570776E-2</v>
      </c>
      <c r="L22" s="68">
        <f t="shared" si="5"/>
        <v>0.52015727382751709</v>
      </c>
      <c r="M22" s="70">
        <f t="shared" si="6"/>
        <v>16.032244741259088</v>
      </c>
      <c r="N22" s="71">
        <f t="shared" si="7"/>
        <v>0.17844444444444446</v>
      </c>
      <c r="O22" s="72">
        <f t="shared" si="8"/>
        <v>0.17844444444444446</v>
      </c>
      <c r="P22" s="68">
        <f t="shared" si="0"/>
        <v>0.48713490595158726</v>
      </c>
      <c r="Q22" s="16">
        <f t="shared" si="1"/>
        <v>0</v>
      </c>
      <c r="R22" s="51">
        <f t="shared" si="9"/>
        <v>0.17844444444444446</v>
      </c>
      <c r="S22" s="16">
        <f t="shared" si="10"/>
        <v>0.35688888888888892</v>
      </c>
      <c r="T22" s="16">
        <f t="shared" si="11"/>
        <v>0.35688888888888892</v>
      </c>
      <c r="U22" s="16">
        <f t="shared" si="12"/>
        <v>0.35688888888888892</v>
      </c>
      <c r="V22" s="51">
        <f t="shared" si="13"/>
        <v>0.35688888888888892</v>
      </c>
      <c r="W22" s="16">
        <f t="shared" si="2"/>
        <v>0.4467885341851966</v>
      </c>
      <c r="X22" s="16">
        <f t="shared" si="3"/>
        <v>0</v>
      </c>
      <c r="Y22" s="16">
        <f t="shared" si="14"/>
        <v>0.35688888888888892</v>
      </c>
      <c r="Z22" s="16">
        <f t="shared" si="15"/>
        <v>0.17844444444444446</v>
      </c>
    </row>
    <row r="23" spans="1:26" x14ac:dyDescent="0.25">
      <c r="B23" t="s">
        <v>64</v>
      </c>
      <c r="J23" s="68">
        <v>120</v>
      </c>
      <c r="K23" s="68">
        <f t="shared" si="4"/>
        <v>1.3698630136986301E-2</v>
      </c>
      <c r="L23" s="68">
        <f t="shared" si="5"/>
        <v>0.513430272209075</v>
      </c>
      <c r="M23" s="70">
        <f t="shared" si="6"/>
        <v>15.824905650279709</v>
      </c>
      <c r="N23" s="71">
        <f t="shared" si="7"/>
        <v>0.17844444444444446</v>
      </c>
      <c r="O23" s="72">
        <f t="shared" si="8"/>
        <v>0.17844444444444446</v>
      </c>
      <c r="P23" s="68">
        <f t="shared" si="0"/>
        <v>0.47994495780914948</v>
      </c>
      <c r="Q23" s="16">
        <f t="shared" si="1"/>
        <v>0</v>
      </c>
      <c r="R23" s="51">
        <f t="shared" si="9"/>
        <v>0.17844444444444446</v>
      </c>
      <c r="S23" s="16">
        <f t="shared" si="10"/>
        <v>0.35688888888888892</v>
      </c>
      <c r="T23" s="16">
        <f t="shared" si="11"/>
        <v>0.35688888888888892</v>
      </c>
      <c r="U23" s="16">
        <f t="shared" si="12"/>
        <v>0.35688888888888892</v>
      </c>
      <c r="V23" s="51">
        <f t="shared" si="13"/>
        <v>0.35688888888888892</v>
      </c>
      <c r="W23" s="16">
        <f t="shared" si="2"/>
        <v>0.43903296298885575</v>
      </c>
      <c r="X23" s="16">
        <f t="shared" si="3"/>
        <v>0</v>
      </c>
      <c r="Y23" s="16">
        <f t="shared" si="14"/>
        <v>0.35688888888888892</v>
      </c>
      <c r="Z23" s="16">
        <f t="shared" si="15"/>
        <v>0.17844444444444446</v>
      </c>
    </row>
    <row r="24" spans="1:26" ht="18" x14ac:dyDescent="0.35">
      <c r="A24" s="20" t="s">
        <v>142</v>
      </c>
      <c r="B24" s="571">
        <v>45000</v>
      </c>
      <c r="D24" s="24" t="s">
        <v>65</v>
      </c>
      <c r="E24" s="48">
        <f>1-E26</f>
        <v>0.96666666666666667</v>
      </c>
      <c r="J24" s="68">
        <v>130</v>
      </c>
      <c r="K24" s="68">
        <f t="shared" si="4"/>
        <v>1.4840182648401826E-2</v>
      </c>
      <c r="L24" s="68">
        <f t="shared" si="5"/>
        <v>0.50715878160239736</v>
      </c>
      <c r="M24" s="70">
        <f t="shared" si="6"/>
        <v>15.63160628226567</v>
      </c>
      <c r="N24" s="71">
        <f t="shared" si="7"/>
        <v>0.17844444444444446</v>
      </c>
      <c r="O24" s="72">
        <f t="shared" si="8"/>
        <v>0.17844444444444446</v>
      </c>
      <c r="P24" s="68">
        <f t="shared" si="0"/>
        <v>0.4732418685584826</v>
      </c>
      <c r="Q24" s="16">
        <f t="shared" si="1"/>
        <v>0</v>
      </c>
      <c r="R24" s="51">
        <f t="shared" si="9"/>
        <v>0.17844444444444446</v>
      </c>
      <c r="S24" s="16">
        <f t="shared" si="10"/>
        <v>0.35688888888888892</v>
      </c>
      <c r="T24" s="16">
        <f t="shared" si="11"/>
        <v>0.35688888888888892</v>
      </c>
      <c r="U24" s="16">
        <f t="shared" si="12"/>
        <v>0.35688888888888892</v>
      </c>
      <c r="V24" s="51">
        <f t="shared" si="13"/>
        <v>0.35688888888888892</v>
      </c>
      <c r="W24" s="16">
        <f t="shared" si="2"/>
        <v>0.43180255118489153</v>
      </c>
      <c r="X24" s="16">
        <f t="shared" si="3"/>
        <v>0</v>
      </c>
      <c r="Y24" s="16">
        <f t="shared" si="14"/>
        <v>0.35688888888888892</v>
      </c>
      <c r="Z24" s="16">
        <f t="shared" si="15"/>
        <v>0.17844444444444446</v>
      </c>
    </row>
    <row r="25" spans="1:26" ht="18" x14ac:dyDescent="0.35">
      <c r="A25" s="20" t="s">
        <v>148</v>
      </c>
      <c r="B25" s="483">
        <v>6</v>
      </c>
      <c r="D25" s="24" t="s">
        <v>66</v>
      </c>
      <c r="E25" s="48">
        <f>(E27-E26)/(1-E27)</f>
        <v>0.16</v>
      </c>
      <c r="J25" s="68">
        <v>140</v>
      </c>
      <c r="K25" s="68">
        <f t="shared" si="4"/>
        <v>1.5981735159817351E-2</v>
      </c>
      <c r="L25" s="68">
        <f t="shared" si="5"/>
        <v>0.50128024463404564</v>
      </c>
      <c r="M25" s="70">
        <f t="shared" si="6"/>
        <v>15.450418498994557</v>
      </c>
      <c r="N25" s="71">
        <f t="shared" si="7"/>
        <v>0.17844444444444446</v>
      </c>
      <c r="O25" s="72">
        <f t="shared" si="8"/>
        <v>0.17844444444444446</v>
      </c>
      <c r="P25" s="68">
        <f t="shared" si="0"/>
        <v>0.46695877568096944</v>
      </c>
      <c r="Q25" s="16">
        <f t="shared" si="1"/>
        <v>0</v>
      </c>
      <c r="R25" s="51">
        <f t="shared" si="9"/>
        <v>0.17844444444444446</v>
      </c>
      <c r="S25" s="16">
        <f t="shared" si="10"/>
        <v>0.35688888888888892</v>
      </c>
      <c r="T25" s="16">
        <f t="shared" si="11"/>
        <v>0.35688888888888892</v>
      </c>
      <c r="U25" s="16">
        <f t="shared" si="12"/>
        <v>0.35688888888888892</v>
      </c>
      <c r="V25" s="51">
        <f t="shared" si="13"/>
        <v>0.35688888888888892</v>
      </c>
      <c r="W25" s="16">
        <f t="shared" si="2"/>
        <v>0.42502517627488945</v>
      </c>
      <c r="X25" s="16">
        <f t="shared" si="3"/>
        <v>0</v>
      </c>
      <c r="Y25" s="16">
        <f t="shared" si="14"/>
        <v>0.35688888888888892</v>
      </c>
      <c r="Z25" s="16">
        <f t="shared" si="15"/>
        <v>0.17844444444444446</v>
      </c>
    </row>
    <row r="26" spans="1:26" ht="18" x14ac:dyDescent="0.35">
      <c r="A26" s="20" t="s">
        <v>149</v>
      </c>
      <c r="B26" s="483">
        <v>5</v>
      </c>
      <c r="D26" s="24" t="s">
        <v>68</v>
      </c>
      <c r="E26" s="48">
        <f>B29/B28</f>
        <v>3.3333333333333333E-2</v>
      </c>
      <c r="J26" s="68">
        <v>150</v>
      </c>
      <c r="K26" s="68">
        <f t="shared" si="4"/>
        <v>1.7123287671232876E-2</v>
      </c>
      <c r="L26" s="68">
        <f t="shared" si="5"/>
        <v>0.49574444913569571</v>
      </c>
      <c r="M26" s="70">
        <f t="shared" si="6"/>
        <v>15.279794665141305</v>
      </c>
      <c r="N26" s="71">
        <f t="shared" si="7"/>
        <v>0.17844444444444446</v>
      </c>
      <c r="O26" s="72">
        <f t="shared" si="8"/>
        <v>0.17844444444444446</v>
      </c>
      <c r="P26" s="68">
        <f t="shared" si="0"/>
        <v>0.46104201144961299</v>
      </c>
      <c r="Q26" s="16">
        <f t="shared" si="1"/>
        <v>0</v>
      </c>
      <c r="R26" s="51">
        <f t="shared" si="9"/>
        <v>0.17844444444444446</v>
      </c>
      <c r="S26" s="16">
        <f t="shared" si="10"/>
        <v>0.35688888888888892</v>
      </c>
      <c r="T26" s="16">
        <f t="shared" si="11"/>
        <v>0.35688888888888892</v>
      </c>
      <c r="U26" s="16">
        <f t="shared" si="12"/>
        <v>0.35688888888888892</v>
      </c>
      <c r="V26" s="51">
        <f t="shared" si="13"/>
        <v>0.35688888888888892</v>
      </c>
      <c r="W26" s="16">
        <f t="shared" si="2"/>
        <v>0.41864294856765472</v>
      </c>
      <c r="X26" s="16">
        <f t="shared" si="3"/>
        <v>0</v>
      </c>
      <c r="Y26" s="16">
        <f t="shared" si="14"/>
        <v>0.35688888888888892</v>
      </c>
      <c r="Z26" s="16">
        <f t="shared" si="15"/>
        <v>0.17844444444444446</v>
      </c>
    </row>
    <row r="27" spans="1:26" ht="18" x14ac:dyDescent="0.35">
      <c r="A27" s="21" t="s">
        <v>147</v>
      </c>
      <c r="B27" s="46">
        <f>B24/8760</f>
        <v>5.1369863013698627</v>
      </c>
      <c r="D27" s="24" t="s">
        <v>67</v>
      </c>
      <c r="E27" s="48">
        <f>B27/B28</f>
        <v>0.16666666666666666</v>
      </c>
      <c r="J27" s="68">
        <v>160</v>
      </c>
      <c r="K27" s="68">
        <f t="shared" si="4"/>
        <v>1.8264840182648401E-2</v>
      </c>
      <c r="L27" s="68">
        <f t="shared" si="5"/>
        <v>0.4905104468580912</v>
      </c>
      <c r="M27" s="70">
        <f t="shared" si="6"/>
        <v>15.118472677132948</v>
      </c>
      <c r="N27" s="71">
        <f t="shared" si="7"/>
        <v>0.17844444444444446</v>
      </c>
      <c r="O27" s="72">
        <f t="shared" si="8"/>
        <v>0.17844444444444446</v>
      </c>
      <c r="P27" s="68">
        <f t="shared" si="0"/>
        <v>0.45544780959150588</v>
      </c>
      <c r="Q27" s="16">
        <f t="shared" si="1"/>
        <v>0</v>
      </c>
      <c r="R27" s="51">
        <f t="shared" si="9"/>
        <v>0.17844444444444446</v>
      </c>
      <c r="S27" s="16">
        <f t="shared" si="10"/>
        <v>0.35688888888888892</v>
      </c>
      <c r="T27" s="16">
        <f t="shared" si="11"/>
        <v>0.35688888888888892</v>
      </c>
      <c r="U27" s="16">
        <f t="shared" si="12"/>
        <v>0.35688888888888892</v>
      </c>
      <c r="V27" s="51">
        <f t="shared" si="13"/>
        <v>0.35688888888888892</v>
      </c>
      <c r="W27" s="16">
        <f t="shared" si="2"/>
        <v>0.41260865875947539</v>
      </c>
      <c r="X27" s="16">
        <f t="shared" si="3"/>
        <v>0</v>
      </c>
      <c r="Y27" s="16">
        <f t="shared" si="14"/>
        <v>0.35688888888888892</v>
      </c>
      <c r="Z27" s="16">
        <f t="shared" si="15"/>
        <v>0.17844444444444446</v>
      </c>
    </row>
    <row r="28" spans="1:26" ht="18" x14ac:dyDescent="0.35">
      <c r="A28" s="21" t="s">
        <v>145</v>
      </c>
      <c r="B28" s="46">
        <f>B27*B25</f>
        <v>30.821917808219176</v>
      </c>
      <c r="J28" s="68">
        <v>170</v>
      </c>
      <c r="K28" s="68">
        <f t="shared" si="4"/>
        <v>1.9406392694063926E-2</v>
      </c>
      <c r="L28" s="68">
        <f t="shared" si="5"/>
        <v>0.48554438269811229</v>
      </c>
      <c r="M28" s="70">
        <f t="shared" si="6"/>
        <v>14.965409055763734</v>
      </c>
      <c r="N28" s="71">
        <f t="shared" si="7"/>
        <v>0.17844444444444446</v>
      </c>
      <c r="O28" s="72">
        <f t="shared" si="8"/>
        <v>0.17844444444444446</v>
      </c>
      <c r="P28" s="68">
        <f t="shared" si="0"/>
        <v>0.45013998512415609</v>
      </c>
      <c r="Q28" s="16">
        <f t="shared" si="1"/>
        <v>0</v>
      </c>
      <c r="R28" s="51">
        <f t="shared" si="9"/>
        <v>0.17844444444444446</v>
      </c>
      <c r="S28" s="16">
        <f t="shared" si="10"/>
        <v>0.35688888888888892</v>
      </c>
      <c r="T28" s="16">
        <f t="shared" si="11"/>
        <v>0.35688888888888892</v>
      </c>
      <c r="U28" s="16">
        <f t="shared" si="12"/>
        <v>0.35688888888888892</v>
      </c>
      <c r="V28" s="51">
        <f t="shared" si="13"/>
        <v>0.35688888888888892</v>
      </c>
      <c r="W28" s="16">
        <f t="shared" si="2"/>
        <v>0.40688327524645151</v>
      </c>
      <c r="X28" s="16">
        <f t="shared" si="3"/>
        <v>0</v>
      </c>
      <c r="Y28" s="16">
        <f t="shared" si="14"/>
        <v>0.35688888888888892</v>
      </c>
      <c r="Z28" s="16">
        <f t="shared" si="15"/>
        <v>0.17844444444444446</v>
      </c>
    </row>
    <row r="29" spans="1:26" ht="18" x14ac:dyDescent="0.35">
      <c r="A29" s="21" t="s">
        <v>146</v>
      </c>
      <c r="B29" s="46">
        <f>B27/B26</f>
        <v>1.0273972602739725</v>
      </c>
      <c r="J29" s="68">
        <v>180</v>
      </c>
      <c r="K29" s="68">
        <f t="shared" si="4"/>
        <v>2.0547945205479451E-2</v>
      </c>
      <c r="L29" s="68">
        <f t="shared" si="5"/>
        <v>0.48081792837768422</v>
      </c>
      <c r="M29" s="70">
        <f t="shared" si="6"/>
        <v>14.819730669175197</v>
      </c>
      <c r="N29" s="71">
        <f t="shared" si="7"/>
        <v>0.17844444444444446</v>
      </c>
      <c r="O29" s="72">
        <f t="shared" si="8"/>
        <v>0.17844444444444446</v>
      </c>
      <c r="P29" s="68">
        <f t="shared" si="0"/>
        <v>0.44508826024151105</v>
      </c>
      <c r="Q29" s="16">
        <f t="shared" si="1"/>
        <v>0</v>
      </c>
      <c r="R29" s="51">
        <f t="shared" si="9"/>
        <v>0.17844444444444446</v>
      </c>
      <c r="S29" s="16">
        <f t="shared" si="10"/>
        <v>0.35688888888888892</v>
      </c>
      <c r="T29" s="16">
        <f t="shared" si="11"/>
        <v>0.35688888888888892</v>
      </c>
      <c r="U29" s="16">
        <f t="shared" si="12"/>
        <v>0.35688888888888892</v>
      </c>
      <c r="V29" s="51">
        <f t="shared" si="13"/>
        <v>0.35688888888888892</v>
      </c>
      <c r="W29" s="16">
        <f t="shared" si="2"/>
        <v>0.40143413831034047</v>
      </c>
      <c r="X29" s="16">
        <f t="shared" si="3"/>
        <v>0</v>
      </c>
      <c r="Y29" s="16">
        <f t="shared" si="14"/>
        <v>0.35688888888888892</v>
      </c>
      <c r="Z29" s="16">
        <f t="shared" si="15"/>
        <v>0.17844444444444446</v>
      </c>
    </row>
    <row r="30" spans="1:26" x14ac:dyDescent="0.25">
      <c r="J30" s="68">
        <v>190</v>
      </c>
      <c r="K30" s="68">
        <f t="shared" si="4"/>
        <v>2.1689497716894976E-2</v>
      </c>
      <c r="L30" s="68">
        <f t="shared" si="5"/>
        <v>0.47630712848370671</v>
      </c>
      <c r="M30" s="70">
        <f t="shared" si="6"/>
        <v>14.680699165593699</v>
      </c>
      <c r="N30" s="71">
        <f t="shared" si="7"/>
        <v>0.17844444444444446</v>
      </c>
      <c r="O30" s="72">
        <f t="shared" si="8"/>
        <v>0.17844444444444446</v>
      </c>
      <c r="P30" s="68">
        <f t="shared" si="0"/>
        <v>0.44026703093933595</v>
      </c>
      <c r="Q30" s="16">
        <f t="shared" si="1"/>
        <v>0</v>
      </c>
      <c r="R30" s="51">
        <f t="shared" si="9"/>
        <v>0.17844444444444446</v>
      </c>
      <c r="S30" s="16">
        <f t="shared" si="10"/>
        <v>0.35688888888888892</v>
      </c>
      <c r="T30" s="16">
        <f t="shared" si="11"/>
        <v>0.35688888888888892</v>
      </c>
      <c r="U30" s="16">
        <f t="shared" si="12"/>
        <v>0.35688888888888892</v>
      </c>
      <c r="V30" s="51">
        <f t="shared" si="13"/>
        <v>0.35688888888888892</v>
      </c>
      <c r="W30" s="16">
        <f t="shared" si="2"/>
        <v>0.39623362971609843</v>
      </c>
      <c r="X30" s="16">
        <f t="shared" si="3"/>
        <v>0</v>
      </c>
      <c r="Y30" s="16">
        <f t="shared" si="14"/>
        <v>0.35688888888888892</v>
      </c>
      <c r="Z30" s="16">
        <f t="shared" si="15"/>
        <v>0.17844444444444446</v>
      </c>
    </row>
    <row r="31" spans="1:26" x14ac:dyDescent="0.25">
      <c r="A31" s="49" t="s">
        <v>28</v>
      </c>
      <c r="J31" s="68">
        <v>200</v>
      </c>
      <c r="K31" s="68">
        <f t="shared" si="4"/>
        <v>2.2831050228310501E-2</v>
      </c>
      <c r="L31" s="68">
        <f t="shared" si="5"/>
        <v>0.47199153460370069</v>
      </c>
      <c r="M31" s="70">
        <f t="shared" si="6"/>
        <v>14.547684285730499</v>
      </c>
      <c r="N31" s="71">
        <f t="shared" si="7"/>
        <v>0.17844444444444446</v>
      </c>
      <c r="O31" s="72">
        <f t="shared" si="8"/>
        <v>0.17844444444444446</v>
      </c>
      <c r="P31" s="68">
        <f t="shared" si="0"/>
        <v>0.43565444156281508</v>
      </c>
      <c r="Q31" s="16">
        <f t="shared" si="1"/>
        <v>0</v>
      </c>
      <c r="R31" s="51">
        <f t="shared" si="9"/>
        <v>0.17844444444444446</v>
      </c>
      <c r="S31" s="16">
        <f t="shared" si="10"/>
        <v>0.35688888888888892</v>
      </c>
      <c r="T31" s="16">
        <f t="shared" si="11"/>
        <v>0.35688888888888892</v>
      </c>
      <c r="U31" s="16">
        <f t="shared" si="12"/>
        <v>0.35688888888888892</v>
      </c>
      <c r="V31" s="51">
        <f t="shared" si="13"/>
        <v>0.35688888888888892</v>
      </c>
      <c r="W31" s="16">
        <f t="shared" si="2"/>
        <v>0.39125817445544842</v>
      </c>
      <c r="X31" s="16">
        <f t="shared" si="3"/>
        <v>0</v>
      </c>
      <c r="Y31" s="16">
        <f t="shared" si="14"/>
        <v>0.35688888888888892</v>
      </c>
      <c r="Z31" s="16">
        <f t="shared" si="15"/>
        <v>0.17844444444444446</v>
      </c>
    </row>
    <row r="32" spans="1:26" ht="18" x14ac:dyDescent="0.35">
      <c r="A32" s="21" t="s">
        <v>202</v>
      </c>
      <c r="B32" s="572">
        <v>5.5</v>
      </c>
      <c r="J32" s="68">
        <v>210</v>
      </c>
      <c r="K32" s="68">
        <f t="shared" si="4"/>
        <v>2.3972602739726026E-2</v>
      </c>
      <c r="L32" s="68">
        <f t="shared" si="5"/>
        <v>0.467853545009012</v>
      </c>
      <c r="M32" s="70">
        <f t="shared" si="6"/>
        <v>14.420143510551739</v>
      </c>
      <c r="N32" s="71">
        <f t="shared" si="7"/>
        <v>0.17844444444444446</v>
      </c>
      <c r="O32" s="72">
        <f t="shared" si="8"/>
        <v>0.17844444444444446</v>
      </c>
      <c r="P32" s="68">
        <f t="shared" si="0"/>
        <v>0.43123167904731441</v>
      </c>
      <c r="Q32" s="16">
        <f t="shared" si="1"/>
        <v>0</v>
      </c>
      <c r="R32" s="51">
        <f t="shared" si="9"/>
        <v>0.17844444444444446</v>
      </c>
      <c r="S32" s="16">
        <f t="shared" si="10"/>
        <v>0.35688888888888892</v>
      </c>
      <c r="T32" s="16">
        <f t="shared" si="11"/>
        <v>0.35688888888888892</v>
      </c>
      <c r="U32" s="16">
        <f t="shared" si="12"/>
        <v>0.35688888888888892</v>
      </c>
      <c r="V32" s="51">
        <f t="shared" si="13"/>
        <v>0.35688888888888892</v>
      </c>
      <c r="W32" s="16">
        <f t="shared" si="2"/>
        <v>0.38648747946656326</v>
      </c>
      <c r="X32" s="16">
        <f t="shared" si="3"/>
        <v>0</v>
      </c>
      <c r="Y32" s="16">
        <f t="shared" si="14"/>
        <v>0.35688888888888892</v>
      </c>
      <c r="Z32" s="16">
        <f t="shared" si="15"/>
        <v>0.17844444444444446</v>
      </c>
    </row>
    <row r="33" spans="1:26" ht="18" x14ac:dyDescent="0.35">
      <c r="A33" s="21" t="s">
        <v>203</v>
      </c>
      <c r="B33" s="573">
        <v>5779</v>
      </c>
      <c r="J33" s="68">
        <v>220</v>
      </c>
      <c r="K33" s="68">
        <f t="shared" si="4"/>
        <v>2.5114155251141551E-2</v>
      </c>
      <c r="L33" s="68">
        <f t="shared" si="5"/>
        <v>0.46387789374997468</v>
      </c>
      <c r="M33" s="70">
        <f t="shared" si="6"/>
        <v>14.297606314211547</v>
      </c>
      <c r="N33" s="71">
        <f t="shared" si="7"/>
        <v>0.17844444444444446</v>
      </c>
      <c r="O33" s="72">
        <f t="shared" si="8"/>
        <v>0.17844444444444446</v>
      </c>
      <c r="P33" s="68">
        <f t="shared" si="0"/>
        <v>0.42698242685350907</v>
      </c>
      <c r="Q33" s="16">
        <f t="shared" si="1"/>
        <v>0</v>
      </c>
      <c r="R33" s="51">
        <f t="shared" si="9"/>
        <v>0.17844444444444446</v>
      </c>
      <c r="S33" s="16">
        <f t="shared" si="10"/>
        <v>0.35688888888888892</v>
      </c>
      <c r="T33" s="16">
        <f t="shared" si="11"/>
        <v>0.35688888888888892</v>
      </c>
      <c r="U33" s="16">
        <f t="shared" si="12"/>
        <v>0.35688888888888892</v>
      </c>
      <c r="V33" s="51">
        <f t="shared" si="13"/>
        <v>0.35688888888888892</v>
      </c>
      <c r="W33" s="16">
        <f t="shared" si="2"/>
        <v>0.38190394461104049</v>
      </c>
      <c r="X33" s="16">
        <f t="shared" si="3"/>
        <v>0</v>
      </c>
      <c r="Y33" s="16">
        <f t="shared" si="14"/>
        <v>0.35688888888888892</v>
      </c>
      <c r="Z33" s="16">
        <f t="shared" si="15"/>
        <v>0.17844444444444446</v>
      </c>
    </row>
    <row r="34" spans="1:26" x14ac:dyDescent="0.25">
      <c r="J34" s="68">
        <v>230</v>
      </c>
      <c r="K34" s="68">
        <f t="shared" si="4"/>
        <v>2.6255707762557076E-2</v>
      </c>
      <c r="L34" s="68">
        <f t="shared" si="5"/>
        <v>0.46005125018445869</v>
      </c>
      <c r="M34" s="70">
        <f t="shared" si="6"/>
        <v>14.179661820753863</v>
      </c>
      <c r="N34" s="71">
        <f t="shared" si="7"/>
        <v>0.17844444444444446</v>
      </c>
      <c r="O34" s="72">
        <f t="shared" si="8"/>
        <v>0.17844444444444446</v>
      </c>
      <c r="P34" s="68">
        <f t="shared" si="0"/>
        <v>0.4228924369358279</v>
      </c>
      <c r="Q34" s="16">
        <f t="shared" si="1"/>
        <v>0</v>
      </c>
      <c r="R34" s="51">
        <f t="shared" si="9"/>
        <v>0.17844444444444446</v>
      </c>
      <c r="S34" s="16">
        <f t="shared" si="10"/>
        <v>0.35688888888888892</v>
      </c>
      <c r="T34" s="16">
        <f t="shared" si="11"/>
        <v>0.35688888888888892</v>
      </c>
      <c r="U34" s="16">
        <f t="shared" si="12"/>
        <v>0.35688888888888892</v>
      </c>
      <c r="V34" s="51">
        <f t="shared" si="13"/>
        <v>0.35688888888888892</v>
      </c>
      <c r="W34" s="16">
        <f t="shared" si="2"/>
        <v>0.3774922009697107</v>
      </c>
      <c r="X34" s="16">
        <f t="shared" si="3"/>
        <v>0</v>
      </c>
      <c r="Y34" s="16">
        <f t="shared" si="14"/>
        <v>0.35688888888888892</v>
      </c>
      <c r="Z34" s="16">
        <f t="shared" si="15"/>
        <v>0.17844444444444446</v>
      </c>
    </row>
    <row r="35" spans="1:26" x14ac:dyDescent="0.25">
      <c r="J35" s="68">
        <v>240</v>
      </c>
      <c r="K35" s="68">
        <f t="shared" si="4"/>
        <v>2.7397260273972601E-2</v>
      </c>
      <c r="L35" s="68">
        <f t="shared" si="5"/>
        <v>0.45636190136389831</v>
      </c>
      <c r="M35" s="70">
        <f t="shared" si="6"/>
        <v>14.065949014640701</v>
      </c>
      <c r="N35" s="71">
        <f t="shared" si="7"/>
        <v>0.17844444444444446</v>
      </c>
      <c r="O35" s="72">
        <f t="shared" si="8"/>
        <v>0.17844444444444446</v>
      </c>
      <c r="P35" s="68">
        <f t="shared" si="0"/>
        <v>0.41894919027055699</v>
      </c>
      <c r="Q35" s="16">
        <f t="shared" si="1"/>
        <v>0</v>
      </c>
      <c r="R35" s="51">
        <f t="shared" si="9"/>
        <v>0.17844444444444446</v>
      </c>
      <c r="S35" s="16">
        <f t="shared" si="10"/>
        <v>0.35688888888888892</v>
      </c>
      <c r="T35" s="16">
        <f t="shared" si="11"/>
        <v>0.35688888888888892</v>
      </c>
      <c r="U35" s="16">
        <f t="shared" si="12"/>
        <v>0.35688888888888892</v>
      </c>
      <c r="V35" s="51">
        <f t="shared" si="13"/>
        <v>0.35688888888888892</v>
      </c>
      <c r="W35" s="16">
        <f t="shared" si="2"/>
        <v>0.37323874466496554</v>
      </c>
      <c r="X35" s="16">
        <f t="shared" si="3"/>
        <v>0</v>
      </c>
      <c r="Y35" s="16">
        <f t="shared" si="14"/>
        <v>0.35688888888888892</v>
      </c>
      <c r="Z35" s="16">
        <f t="shared" si="15"/>
        <v>0.17844444444444446</v>
      </c>
    </row>
    <row r="36" spans="1:26" x14ac:dyDescent="0.25">
      <c r="J36" s="68">
        <v>250</v>
      </c>
      <c r="K36" s="68">
        <f t="shared" si="4"/>
        <v>2.8538812785388126E-2</v>
      </c>
      <c r="L36" s="68">
        <f t="shared" si="5"/>
        <v>0.45279949743640291</v>
      </c>
      <c r="M36" s="70">
        <f t="shared" si="6"/>
        <v>13.956148893587759</v>
      </c>
      <c r="N36" s="71">
        <f t="shared" si="7"/>
        <v>0.17844444444444446</v>
      </c>
      <c r="O36" s="72">
        <f t="shared" si="8"/>
        <v>0.17844444444444446</v>
      </c>
      <c r="P36" s="68">
        <f t="shared" si="0"/>
        <v>0.4151416247378108</v>
      </c>
      <c r="Q36" s="16">
        <f t="shared" si="1"/>
        <v>0</v>
      </c>
      <c r="R36" s="51">
        <f t="shared" si="9"/>
        <v>0.17844444444444446</v>
      </c>
      <c r="S36" s="16">
        <f t="shared" si="10"/>
        <v>0.35688888888888892</v>
      </c>
      <c r="T36" s="16">
        <f t="shared" si="11"/>
        <v>0.35688888888888892</v>
      </c>
      <c r="U36" s="16">
        <f t="shared" si="12"/>
        <v>0.35688888888888892</v>
      </c>
      <c r="V36" s="51">
        <f t="shared" si="13"/>
        <v>0.35688888888888892</v>
      </c>
      <c r="W36" s="16">
        <f t="shared" si="2"/>
        <v>0.36913164333559023</v>
      </c>
      <c r="X36" s="16">
        <f t="shared" si="3"/>
        <v>0</v>
      </c>
      <c r="Y36" s="16">
        <f t="shared" si="14"/>
        <v>0.35688888888888892</v>
      </c>
      <c r="Z36" s="16">
        <f t="shared" si="15"/>
        <v>0.17844444444444446</v>
      </c>
    </row>
    <row r="37" spans="1:26" x14ac:dyDescent="0.25">
      <c r="J37" s="68">
        <v>260</v>
      </c>
      <c r="K37" s="68">
        <f t="shared" si="4"/>
        <v>2.9680365296803651E-2</v>
      </c>
      <c r="L37" s="68">
        <f t="shared" si="5"/>
        <v>0.44935484557251659</v>
      </c>
      <c r="M37" s="70">
        <f t="shared" si="6"/>
        <v>13.849978116961127</v>
      </c>
      <c r="N37" s="71">
        <f t="shared" si="7"/>
        <v>0.17844444444444446</v>
      </c>
      <c r="O37" s="72">
        <f t="shared" si="8"/>
        <v>0.17844444444444446</v>
      </c>
      <c r="P37" s="68">
        <f t="shared" si="0"/>
        <v>0.41145991486543676</v>
      </c>
      <c r="Q37" s="16">
        <f t="shared" si="1"/>
        <v>0</v>
      </c>
      <c r="R37" s="51">
        <f t="shared" si="9"/>
        <v>0.17844444444444446</v>
      </c>
      <c r="S37" s="16">
        <f t="shared" si="10"/>
        <v>0.35688888888888892</v>
      </c>
      <c r="T37" s="16">
        <f t="shared" si="11"/>
        <v>0.35688888888888892</v>
      </c>
      <c r="U37" s="16">
        <f t="shared" si="12"/>
        <v>0.35688888888888892</v>
      </c>
      <c r="V37" s="51">
        <f t="shared" si="13"/>
        <v>0.35688888888888892</v>
      </c>
      <c r="W37" s="16">
        <f t="shared" si="2"/>
        <v>0.36516029855343091</v>
      </c>
      <c r="X37" s="16">
        <f t="shared" si="3"/>
        <v>0</v>
      </c>
      <c r="Y37" s="16">
        <f t="shared" si="14"/>
        <v>0.35688888888888892</v>
      </c>
      <c r="Z37" s="16">
        <f t="shared" si="15"/>
        <v>0.17844444444444446</v>
      </c>
    </row>
    <row r="38" spans="1:26" x14ac:dyDescent="0.25">
      <c r="J38" s="68">
        <v>270</v>
      </c>
      <c r="K38" s="68">
        <f t="shared" si="4"/>
        <v>3.0821917808219176E-2</v>
      </c>
      <c r="L38" s="68">
        <f t="shared" si="5"/>
        <v>0.44601974167644309</v>
      </c>
      <c r="M38" s="70">
        <f t="shared" si="6"/>
        <v>13.747183818794477</v>
      </c>
      <c r="N38" s="71">
        <f t="shared" si="7"/>
        <v>0.17844444444444446</v>
      </c>
      <c r="O38" s="72">
        <f t="shared" si="8"/>
        <v>0.17844444444444446</v>
      </c>
      <c r="P38" s="68">
        <f t="shared" si="0"/>
        <v>0.40789529195875107</v>
      </c>
      <c r="Q38" s="16">
        <f t="shared" si="1"/>
        <v>0</v>
      </c>
      <c r="R38" s="51">
        <f t="shared" si="9"/>
        <v>0.17844444444444446</v>
      </c>
      <c r="S38" s="16">
        <f t="shared" si="10"/>
        <v>0.35688888888888892</v>
      </c>
      <c r="T38" s="16">
        <f t="shared" si="11"/>
        <v>0.35688888888888892</v>
      </c>
      <c r="U38" s="16">
        <f t="shared" si="12"/>
        <v>0.35688888888888892</v>
      </c>
      <c r="V38" s="51">
        <f t="shared" si="13"/>
        <v>0.35688888888888892</v>
      </c>
      <c r="W38" s="16">
        <f t="shared" si="2"/>
        <v>0.3613152518029914</v>
      </c>
      <c r="X38" s="16">
        <f t="shared" si="3"/>
        <v>0</v>
      </c>
      <c r="Y38" s="16">
        <f t="shared" si="14"/>
        <v>0.35688888888888892</v>
      </c>
      <c r="Z38" s="16">
        <f t="shared" si="15"/>
        <v>0.17844444444444446</v>
      </c>
    </row>
    <row r="39" spans="1:26" x14ac:dyDescent="0.25">
      <c r="J39" s="68">
        <v>280</v>
      </c>
      <c r="K39" s="68">
        <f t="shared" si="4"/>
        <v>3.1963470319634701E-2</v>
      </c>
      <c r="L39" s="68">
        <f t="shared" si="5"/>
        <v>0.44278683182709522</v>
      </c>
      <c r="M39" s="70">
        <f t="shared" si="6"/>
        <v>13.647539337136495</v>
      </c>
      <c r="N39" s="71">
        <f t="shared" si="7"/>
        <v>0.17844444444444446</v>
      </c>
      <c r="O39" s="72">
        <f t="shared" si="8"/>
        <v>0.17844444444444446</v>
      </c>
      <c r="P39" s="68">
        <f t="shared" si="0"/>
        <v>0.4044398960060781</v>
      </c>
      <c r="Q39" s="16">
        <f t="shared" si="1"/>
        <v>0</v>
      </c>
      <c r="R39" s="51">
        <f t="shared" si="9"/>
        <v>0.17844444444444446</v>
      </c>
      <c r="S39" s="16">
        <f t="shared" si="10"/>
        <v>0.35688888888888892</v>
      </c>
      <c r="T39" s="16">
        <f t="shared" si="11"/>
        <v>0.35688888888888892</v>
      </c>
      <c r="U39" s="16">
        <f t="shared" si="12"/>
        <v>0.35688888888888892</v>
      </c>
      <c r="V39" s="51">
        <f t="shared" si="13"/>
        <v>0.35688888888888892</v>
      </c>
      <c r="W39" s="16">
        <f t="shared" si="2"/>
        <v>0.35758802473659212</v>
      </c>
      <c r="X39" s="16">
        <f t="shared" si="3"/>
        <v>0</v>
      </c>
      <c r="Y39" s="16">
        <f t="shared" si="14"/>
        <v>0.35688888888888892</v>
      </c>
      <c r="Z39" s="16">
        <f t="shared" si="15"/>
        <v>0.17844444444444446</v>
      </c>
    </row>
    <row r="40" spans="1:26" x14ac:dyDescent="0.25">
      <c r="J40" s="68">
        <v>290</v>
      </c>
      <c r="K40" s="68">
        <f t="shared" si="4"/>
        <v>3.3105022831050226E-2</v>
      </c>
      <c r="L40" s="68">
        <f t="shared" si="5"/>
        <v>0.43964949733420289</v>
      </c>
      <c r="M40" s="70">
        <f t="shared" si="6"/>
        <v>13.550840671259676</v>
      </c>
      <c r="N40" s="71">
        <f t="shared" si="7"/>
        <v>0.17844444444444446</v>
      </c>
      <c r="O40" s="72">
        <f t="shared" si="8"/>
        <v>0.17844444444444446</v>
      </c>
      <c r="P40" s="68">
        <f t="shared" si="0"/>
        <v>0.40108665282451939</v>
      </c>
      <c r="Q40" s="16">
        <f t="shared" si="1"/>
        <v>0</v>
      </c>
      <c r="R40" s="51">
        <f t="shared" si="9"/>
        <v>0.17844444444444446</v>
      </c>
      <c r="S40" s="16">
        <f t="shared" si="10"/>
        <v>0.35688888888888892</v>
      </c>
      <c r="T40" s="16">
        <f t="shared" si="11"/>
        <v>0.35688888888888892</v>
      </c>
      <c r="U40" s="16">
        <f t="shared" si="12"/>
        <v>0.35688888888888892</v>
      </c>
      <c r="V40" s="51">
        <f t="shared" si="13"/>
        <v>0.35688888888888892</v>
      </c>
      <c r="W40" s="16">
        <f t="shared" si="2"/>
        <v>0.35397098665536797</v>
      </c>
      <c r="X40" s="16">
        <f t="shared" si="3"/>
        <v>0</v>
      </c>
      <c r="Y40" s="16">
        <f t="shared" si="14"/>
        <v>0.35397098665536797</v>
      </c>
      <c r="Z40" s="16">
        <f t="shared" si="15"/>
        <v>0.17844444444444446</v>
      </c>
    </row>
    <row r="41" spans="1:26" x14ac:dyDescent="0.25">
      <c r="J41" s="68">
        <v>300</v>
      </c>
      <c r="K41" s="68">
        <f t="shared" si="4"/>
        <v>3.4246575342465752E-2</v>
      </c>
      <c r="L41" s="68">
        <f t="shared" si="5"/>
        <v>0.43660175871779072</v>
      </c>
      <c r="M41" s="70">
        <f t="shared" si="6"/>
        <v>13.456903522123685</v>
      </c>
      <c r="N41" s="71">
        <f t="shared" si="7"/>
        <v>0.17844444444444446</v>
      </c>
      <c r="O41" s="72">
        <f t="shared" si="8"/>
        <v>0.17844444444444446</v>
      </c>
      <c r="P41" s="68">
        <f t="shared" si="0"/>
        <v>0.39782917143137775</v>
      </c>
      <c r="Q41" s="16">
        <f t="shared" si="1"/>
        <v>0</v>
      </c>
      <c r="R41" s="51">
        <f t="shared" si="9"/>
        <v>0.17844444444444446</v>
      </c>
      <c r="S41" s="16">
        <f t="shared" si="10"/>
        <v>0.35688888888888892</v>
      </c>
      <c r="T41" s="16">
        <f t="shared" si="11"/>
        <v>0.35688888888888892</v>
      </c>
      <c r="U41" s="16">
        <f t="shared" si="12"/>
        <v>0.35688888888888892</v>
      </c>
      <c r="V41" s="51">
        <f t="shared" si="13"/>
        <v>0.35688888888888892</v>
      </c>
      <c r="W41" s="16">
        <f t="shared" si="2"/>
        <v>0.35045724380705046</v>
      </c>
      <c r="X41" s="16">
        <f t="shared" si="3"/>
        <v>0</v>
      </c>
      <c r="Y41" s="16">
        <f t="shared" si="14"/>
        <v>0.35045724380705046</v>
      </c>
      <c r="Z41" s="16">
        <f t="shared" si="15"/>
        <v>0.17844444444444446</v>
      </c>
    </row>
    <row r="42" spans="1:26" x14ac:dyDescent="0.25">
      <c r="J42" s="68">
        <v>310</v>
      </c>
      <c r="K42" s="68">
        <f t="shared" si="4"/>
        <v>3.5388127853881277E-2</v>
      </c>
      <c r="L42" s="68">
        <f t="shared" si="5"/>
        <v>0.43363819497524558</v>
      </c>
      <c r="M42" s="70">
        <f t="shared" si="6"/>
        <v>13.36556080403154</v>
      </c>
      <c r="N42" s="71">
        <f t="shared" si="7"/>
        <v>0.17844444444444446</v>
      </c>
      <c r="O42" s="72">
        <f t="shared" si="8"/>
        <v>0.17844444444444446</v>
      </c>
      <c r="P42" s="68">
        <f t="shared" si="0"/>
        <v>0.39466165775525608</v>
      </c>
      <c r="Q42" s="16">
        <f t="shared" si="1"/>
        <v>0</v>
      </c>
      <c r="R42" s="51">
        <f t="shared" si="9"/>
        <v>0.17844444444444446</v>
      </c>
      <c r="S42" s="16">
        <f t="shared" si="10"/>
        <v>0.35688888888888892</v>
      </c>
      <c r="T42" s="16">
        <f t="shared" si="11"/>
        <v>0.35688888888888892</v>
      </c>
      <c r="U42" s="16">
        <f t="shared" si="12"/>
        <v>0.35688888888888892</v>
      </c>
      <c r="V42" s="51">
        <f t="shared" si="13"/>
        <v>0.35688888888888892</v>
      </c>
      <c r="W42" s="16">
        <f t="shared" si="2"/>
        <v>0.34704054630883807</v>
      </c>
      <c r="X42" s="16">
        <f t="shared" si="3"/>
        <v>0</v>
      </c>
      <c r="Y42" s="16">
        <f t="shared" si="14"/>
        <v>0.34704054630883807</v>
      </c>
      <c r="Z42" s="16">
        <f t="shared" si="15"/>
        <v>0.17844444444444446</v>
      </c>
    </row>
    <row r="43" spans="1:26" x14ac:dyDescent="0.25">
      <c r="J43" s="68">
        <v>320</v>
      </c>
      <c r="K43" s="68">
        <f t="shared" si="4"/>
        <v>3.6529680365296802E-2</v>
      </c>
      <c r="L43" s="68">
        <f t="shared" si="5"/>
        <v>0.43075387529238252</v>
      </c>
      <c r="M43" s="70">
        <f t="shared" si="6"/>
        <v>13.276660539833706</v>
      </c>
      <c r="N43" s="71">
        <f t="shared" si="7"/>
        <v>0.17844444444444446</v>
      </c>
      <c r="O43" s="72">
        <f t="shared" si="8"/>
        <v>0.17844444444444446</v>
      </c>
      <c r="P43" s="68">
        <f t="shared" si="0"/>
        <v>0.39157884164753509</v>
      </c>
      <c r="Q43" s="16">
        <f t="shared" si="1"/>
        <v>0</v>
      </c>
      <c r="R43" s="51">
        <f t="shared" si="9"/>
        <v>0.17844444444444446</v>
      </c>
      <c r="S43" s="16">
        <f t="shared" si="10"/>
        <v>0.35688888888888892</v>
      </c>
      <c r="T43" s="16">
        <f t="shared" si="11"/>
        <v>0.35688888888888892</v>
      </c>
      <c r="U43" s="16">
        <f t="shared" si="12"/>
        <v>0.35688888888888892</v>
      </c>
      <c r="V43" s="51">
        <f t="shared" si="13"/>
        <v>0.35688888888888892</v>
      </c>
      <c r="W43" s="16">
        <f t="shared" si="2"/>
        <v>0.34371520941697153</v>
      </c>
      <c r="X43" s="16">
        <f t="shared" si="3"/>
        <v>0</v>
      </c>
      <c r="Y43" s="16">
        <f t="shared" si="14"/>
        <v>0.34371520941697153</v>
      </c>
      <c r="Z43" s="16">
        <f t="shared" si="15"/>
        <v>0.17844444444444446</v>
      </c>
    </row>
    <row r="44" spans="1:26" x14ac:dyDescent="0.25">
      <c r="J44" s="68">
        <v>330</v>
      </c>
      <c r="K44" s="68">
        <f t="shared" si="4"/>
        <v>3.7671232876712327E-2</v>
      </c>
      <c r="L44" s="68">
        <f t="shared" si="5"/>
        <v>0.42794430095534031</v>
      </c>
      <c r="M44" s="70">
        <f t="shared" si="6"/>
        <v>13.190064070541309</v>
      </c>
      <c r="N44" s="71">
        <f t="shared" si="7"/>
        <v>0.17844444444444446</v>
      </c>
      <c r="O44" s="72">
        <f t="shared" si="8"/>
        <v>0.17844444444444446</v>
      </c>
      <c r="P44" s="68">
        <f t="shared" si="0"/>
        <v>0.38857591479669595</v>
      </c>
      <c r="Q44" s="16">
        <f t="shared" si="1"/>
        <v>0</v>
      </c>
      <c r="R44" s="51">
        <f t="shared" si="9"/>
        <v>0.17844444444444446</v>
      </c>
      <c r="S44" s="16">
        <f t="shared" si="10"/>
        <v>0.35688888888888892</v>
      </c>
      <c r="T44" s="16">
        <f t="shared" si="11"/>
        <v>0.35688888888888892</v>
      </c>
      <c r="U44" s="16">
        <f t="shared" si="12"/>
        <v>0.35688888888888892</v>
      </c>
      <c r="V44" s="51">
        <f t="shared" si="13"/>
        <v>0.35688888888888892</v>
      </c>
      <c r="W44" s="16">
        <f t="shared" si="2"/>
        <v>0.3404760465568637</v>
      </c>
      <c r="X44" s="16">
        <f t="shared" si="3"/>
        <v>0</v>
      </c>
      <c r="Y44" s="16">
        <f t="shared" si="14"/>
        <v>0.3404760465568637</v>
      </c>
      <c r="Z44" s="16">
        <f t="shared" si="15"/>
        <v>0.17844444444444446</v>
      </c>
    </row>
    <row r="45" spans="1:26" x14ac:dyDescent="0.25">
      <c r="J45" s="68">
        <v>340</v>
      </c>
      <c r="K45" s="68">
        <f t="shared" si="4"/>
        <v>3.8812785388127852E-2</v>
      </c>
      <c r="L45" s="68">
        <f t="shared" si="5"/>
        <v>0.4252053556795965</v>
      </c>
      <c r="M45" s="70">
        <f t="shared" si="6"/>
        <v>13.105644524371124</v>
      </c>
      <c r="N45" s="71">
        <f t="shared" si="7"/>
        <v>0.17844444444444446</v>
      </c>
      <c r="O45" s="72">
        <f t="shared" si="8"/>
        <v>0.17844444444444446</v>
      </c>
      <c r="P45" s="68">
        <f t="shared" si="0"/>
        <v>0.38564847763902022</v>
      </c>
      <c r="Q45" s="16">
        <f t="shared" si="1"/>
        <v>0</v>
      </c>
      <c r="R45" s="51">
        <f t="shared" si="9"/>
        <v>0.17844444444444446</v>
      </c>
      <c r="S45" s="16">
        <f t="shared" si="10"/>
        <v>0.35688888888888892</v>
      </c>
      <c r="T45" s="16">
        <f t="shared" si="11"/>
        <v>0.35688888888888892</v>
      </c>
      <c r="U45" s="16">
        <f t="shared" si="12"/>
        <v>0.35688888888888892</v>
      </c>
      <c r="V45" s="51">
        <f t="shared" si="13"/>
        <v>0.35688888888888892</v>
      </c>
      <c r="W45" s="16">
        <f t="shared" si="2"/>
        <v>0.33731831205733909</v>
      </c>
      <c r="X45" s="16">
        <f t="shared" si="3"/>
        <v>0</v>
      </c>
      <c r="Y45" s="16">
        <f t="shared" si="14"/>
        <v>0.33731831205733909</v>
      </c>
      <c r="Z45" s="16">
        <f t="shared" si="15"/>
        <v>0.17844444444444446</v>
      </c>
    </row>
    <row r="46" spans="1:26" x14ac:dyDescent="0.25">
      <c r="J46" s="68">
        <v>350</v>
      </c>
      <c r="K46" s="68">
        <f t="shared" si="4"/>
        <v>3.9954337899543377E-2</v>
      </c>
      <c r="L46" s="68">
        <f t="shared" si="5"/>
        <v>0.42253326292710469</v>
      </c>
      <c r="M46" s="70">
        <f t="shared" si="6"/>
        <v>13.023285501177883</v>
      </c>
      <c r="N46" s="71">
        <f t="shared" si="7"/>
        <v>0.17844444444444446</v>
      </c>
      <c r="O46" s="72">
        <f t="shared" si="8"/>
        <v>0.17844444444444446</v>
      </c>
      <c r="P46" s="68">
        <f t="shared" si="0"/>
        <v>0.38279249373832802</v>
      </c>
      <c r="Q46" s="16">
        <f t="shared" si="1"/>
        <v>0</v>
      </c>
      <c r="R46" s="51">
        <f t="shared" si="9"/>
        <v>0.17844444444444446</v>
      </c>
      <c r="S46" s="16">
        <f t="shared" si="10"/>
        <v>0.35688888888888892</v>
      </c>
      <c r="T46" s="16">
        <f t="shared" si="11"/>
        <v>0.35688888888888892</v>
      </c>
      <c r="U46" s="16">
        <f t="shared" si="12"/>
        <v>0.35688888888888892</v>
      </c>
      <c r="V46" s="51">
        <f t="shared" si="13"/>
        <v>0.35688888888888892</v>
      </c>
      <c r="W46" s="16">
        <f t="shared" si="2"/>
        <v>0.33423765194149158</v>
      </c>
      <c r="X46" s="16">
        <f t="shared" si="3"/>
        <v>0</v>
      </c>
      <c r="Y46" s="16">
        <f t="shared" si="14"/>
        <v>0.33423765194149158</v>
      </c>
      <c r="Z46" s="16">
        <f t="shared" si="15"/>
        <v>0.17844444444444446</v>
      </c>
    </row>
    <row r="47" spans="1:26" x14ac:dyDescent="0.25">
      <c r="J47" s="68">
        <v>360</v>
      </c>
      <c r="K47" s="68">
        <f t="shared" si="4"/>
        <v>4.1095890410958902E-2</v>
      </c>
      <c r="L47" s="68">
        <f t="shared" si="5"/>
        <v>0.41992454905869647</v>
      </c>
      <c r="M47" s="70">
        <f t="shared" si="6"/>
        <v>12.942879936740644</v>
      </c>
      <c r="N47" s="71">
        <f t="shared" si="7"/>
        <v>0.17844444444444446</v>
      </c>
      <c r="O47" s="72">
        <f t="shared" si="8"/>
        <v>0.17844444444444446</v>
      </c>
      <c r="P47" s="68">
        <f t="shared" si="0"/>
        <v>0.38000425040256125</v>
      </c>
      <c r="Q47" s="16">
        <f t="shared" si="1"/>
        <v>0</v>
      </c>
      <c r="R47" s="51">
        <f t="shared" si="9"/>
        <v>0.17844444444444446</v>
      </c>
      <c r="S47" s="16">
        <f t="shared" si="10"/>
        <v>0.35688888888888892</v>
      </c>
      <c r="T47" s="16">
        <f t="shared" si="11"/>
        <v>0.35688888888888892</v>
      </c>
      <c r="U47" s="16">
        <f t="shared" si="12"/>
        <v>0</v>
      </c>
      <c r="V47" s="51">
        <f t="shared" si="13"/>
        <v>0.35688888888888892</v>
      </c>
      <c r="W47" s="16">
        <f t="shared" si="2"/>
        <v>0.33123006144502798</v>
      </c>
      <c r="X47" s="16">
        <f t="shared" si="3"/>
        <v>0</v>
      </c>
      <c r="Y47" s="16">
        <f t="shared" si="14"/>
        <v>0.33123006144502798</v>
      </c>
      <c r="Z47" s="16">
        <f t="shared" si="15"/>
        <v>0.17844444444444446</v>
      </c>
    </row>
    <row r="48" spans="1:26" x14ac:dyDescent="0.25">
      <c r="J48" s="68">
        <v>370</v>
      </c>
      <c r="K48" s="68">
        <f t="shared" si="4"/>
        <v>4.2237442922374427E-2</v>
      </c>
      <c r="L48" s="68">
        <f t="shared" si="5"/>
        <v>0.41737601138554803</v>
      </c>
      <c r="M48" s="70">
        <f t="shared" si="6"/>
        <v>12.864329118047712</v>
      </c>
      <c r="N48" s="71">
        <f t="shared" si="7"/>
        <v>0.17844444444444446</v>
      </c>
      <c r="O48" s="72">
        <f t="shared" si="8"/>
        <v>0.17844444444444446</v>
      </c>
      <c r="P48" s="68">
        <f t="shared" si="0"/>
        <v>0.37728032453657789</v>
      </c>
      <c r="Q48" s="16">
        <f t="shared" si="1"/>
        <v>0</v>
      </c>
      <c r="R48" s="51">
        <f t="shared" si="9"/>
        <v>0.17844444444444446</v>
      </c>
      <c r="S48" s="16">
        <f t="shared" si="10"/>
        <v>0.35688888888888892</v>
      </c>
      <c r="T48" s="16">
        <f t="shared" si="11"/>
        <v>0.35688888888888892</v>
      </c>
      <c r="U48" s="16">
        <f t="shared" si="12"/>
        <v>0</v>
      </c>
      <c r="V48" s="51">
        <f t="shared" si="13"/>
        <v>0.35688888888888892</v>
      </c>
      <c r="W48" s="16">
        <f t="shared" si="2"/>
        <v>0.32829184818275203</v>
      </c>
      <c r="X48" s="16">
        <f t="shared" si="3"/>
        <v>0</v>
      </c>
      <c r="Y48" s="16">
        <f t="shared" si="14"/>
        <v>0.32829184818275203</v>
      </c>
      <c r="Z48" s="16">
        <f t="shared" si="15"/>
        <v>0.17844444444444446</v>
      </c>
    </row>
    <row r="49" spans="1:26" x14ac:dyDescent="0.25">
      <c r="J49" s="68">
        <v>380</v>
      </c>
      <c r="K49" s="68">
        <f t="shared" si="4"/>
        <v>4.3378995433789952E-2</v>
      </c>
      <c r="L49" s="68">
        <f t="shared" si="5"/>
        <v>0.41488469035473796</v>
      </c>
      <c r="M49" s="70">
        <f t="shared" si="6"/>
        <v>12.787541826002197</v>
      </c>
      <c r="N49" s="71">
        <f t="shared" si="7"/>
        <v>0.17844444444444446</v>
      </c>
      <c r="O49" s="72">
        <f t="shared" si="8"/>
        <v>0.17844444444444446</v>
      </c>
      <c r="P49" s="68">
        <f t="shared" si="0"/>
        <v>0.37461755291354426</v>
      </c>
      <c r="Q49" s="16">
        <f t="shared" si="1"/>
        <v>0</v>
      </c>
      <c r="R49" s="51">
        <f t="shared" si="9"/>
        <v>0.17844444444444446</v>
      </c>
      <c r="S49" s="16">
        <f t="shared" si="10"/>
        <v>0.35688888888888892</v>
      </c>
      <c r="T49" s="16">
        <f t="shared" si="11"/>
        <v>0.35688888888888892</v>
      </c>
      <c r="U49" s="16">
        <f t="shared" si="12"/>
        <v>0</v>
      </c>
      <c r="V49" s="51">
        <f t="shared" si="13"/>
        <v>0.35688888888888892</v>
      </c>
      <c r="W49" s="16">
        <f t="shared" si="2"/>
        <v>0.32541960008124737</v>
      </c>
      <c r="X49" s="16">
        <f t="shared" si="3"/>
        <v>0</v>
      </c>
      <c r="Y49" s="16">
        <f t="shared" si="14"/>
        <v>0.32541960008124737</v>
      </c>
      <c r="Z49" s="16">
        <f t="shared" si="15"/>
        <v>0.17844444444444446</v>
      </c>
    </row>
    <row r="50" spans="1:26" x14ac:dyDescent="0.25">
      <c r="J50" s="68">
        <v>390</v>
      </c>
      <c r="K50" s="68">
        <f t="shared" si="4"/>
        <v>4.4520547945205477E-2</v>
      </c>
      <c r="L50" s="68">
        <f t="shared" si="5"/>
        <v>0.41244784524019296</v>
      </c>
      <c r="M50" s="70">
        <f t="shared" si="6"/>
        <v>12.712433586170331</v>
      </c>
      <c r="N50" s="71">
        <f t="shared" si="7"/>
        <v>0.17844444444444446</v>
      </c>
      <c r="O50" s="72">
        <f t="shared" si="8"/>
        <v>0.17844444444444446</v>
      </c>
      <c r="P50" s="68">
        <f t="shared" si="0"/>
        <v>0.37201300619295208</v>
      </c>
      <c r="Q50" s="16">
        <f t="shared" si="1"/>
        <v>0</v>
      </c>
      <c r="R50" s="51">
        <f t="shared" si="9"/>
        <v>0.17844444444444446</v>
      </c>
      <c r="S50" s="16">
        <f t="shared" si="10"/>
        <v>0.35688888888888892</v>
      </c>
      <c r="T50" s="16">
        <f t="shared" si="11"/>
        <v>0.35688888888888892</v>
      </c>
      <c r="U50" s="16">
        <f t="shared" si="12"/>
        <v>0</v>
      </c>
      <c r="V50" s="51">
        <f t="shared" si="13"/>
        <v>0.35688888888888892</v>
      </c>
      <c r="W50" s="16">
        <f t="shared" si="2"/>
        <v>0.3226101573529303</v>
      </c>
      <c r="X50" s="16">
        <f t="shared" si="3"/>
        <v>0</v>
      </c>
      <c r="Y50" s="16">
        <f t="shared" si="14"/>
        <v>0.3226101573529303</v>
      </c>
      <c r="Z50" s="16">
        <f t="shared" si="15"/>
        <v>0.17844444444444446</v>
      </c>
    </row>
    <row r="51" spans="1:26" x14ac:dyDescent="0.25">
      <c r="A51" s="656" t="s">
        <v>155</v>
      </c>
      <c r="B51" s="656"/>
      <c r="C51" s="656"/>
      <c r="D51" s="656"/>
      <c r="E51" s="656"/>
      <c r="F51" s="656"/>
      <c r="J51" s="68">
        <v>400</v>
      </c>
      <c r="K51" s="68">
        <f t="shared" si="4"/>
        <v>4.5662100456621002E-2</v>
      </c>
      <c r="L51" s="68">
        <f t="shared" si="5"/>
        <v>0.41006293281946404</v>
      </c>
      <c r="M51" s="70">
        <f t="shared" si="6"/>
        <v>12.638926011558823</v>
      </c>
      <c r="N51" s="71">
        <f t="shared" si="7"/>
        <v>0.17844444444444446</v>
      </c>
      <c r="O51" s="72">
        <f t="shared" si="8"/>
        <v>0.17844444444444446</v>
      </c>
      <c r="P51" s="68">
        <f t="shared" si="0"/>
        <v>0.36946396612994892</v>
      </c>
      <c r="Q51" s="16">
        <f t="shared" si="1"/>
        <v>0</v>
      </c>
      <c r="R51" s="51">
        <f t="shared" si="9"/>
        <v>0.17844444444444446</v>
      </c>
      <c r="S51" s="16">
        <f t="shared" si="10"/>
        <v>0.35688888888888892</v>
      </c>
      <c r="T51" s="16">
        <f t="shared" si="11"/>
        <v>0.35688888888888892</v>
      </c>
      <c r="U51" s="16">
        <f t="shared" si="12"/>
        <v>0</v>
      </c>
      <c r="V51" s="51">
        <f t="shared" si="13"/>
        <v>0.35688888888888892</v>
      </c>
      <c r="W51" s="16">
        <f t="shared" si="2"/>
        <v>0.3198605879124693</v>
      </c>
      <c r="X51" s="16">
        <f t="shared" si="3"/>
        <v>0</v>
      </c>
      <c r="Y51" s="16">
        <f t="shared" si="14"/>
        <v>0.3198605879124693</v>
      </c>
      <c r="Z51" s="16">
        <f t="shared" si="15"/>
        <v>0.17844444444444446</v>
      </c>
    </row>
    <row r="52" spans="1:26" x14ac:dyDescent="0.25">
      <c r="A52" s="656"/>
      <c r="B52" s="656"/>
      <c r="C52" s="656"/>
      <c r="D52" s="656"/>
      <c r="E52" s="656"/>
      <c r="F52" s="656"/>
      <c r="J52" s="68">
        <v>410</v>
      </c>
      <c r="K52" s="68">
        <f t="shared" si="4"/>
        <v>4.6803652968036527E-2</v>
      </c>
      <c r="L52" s="68">
        <f t="shared" si="5"/>
        <v>0.40772758860474412</v>
      </c>
      <c r="M52" s="70">
        <f t="shared" si="6"/>
        <v>12.566946224118825</v>
      </c>
      <c r="N52" s="71">
        <f t="shared" si="7"/>
        <v>0.17844444444444446</v>
      </c>
      <c r="O52" s="72">
        <f t="shared" si="8"/>
        <v>0.17844444444444446</v>
      </c>
      <c r="P52" s="68">
        <f t="shared" si="0"/>
        <v>0.36696790551468961</v>
      </c>
      <c r="Q52" s="16">
        <f t="shared" si="1"/>
        <v>0</v>
      </c>
      <c r="R52" s="51">
        <f t="shared" si="9"/>
        <v>0.17844444444444446</v>
      </c>
      <c r="S52" s="16">
        <f t="shared" si="10"/>
        <v>0.35688888888888892</v>
      </c>
      <c r="T52" s="16">
        <f t="shared" si="11"/>
        <v>0.35688888888888892</v>
      </c>
      <c r="U52" s="16">
        <f t="shared" si="12"/>
        <v>0</v>
      </c>
      <c r="V52" s="51">
        <f t="shared" si="13"/>
        <v>0.35688888888888892</v>
      </c>
      <c r="W52" s="16">
        <f t="shared" si="2"/>
        <v>0.31716816573799422</v>
      </c>
      <c r="X52" s="16">
        <f t="shared" si="3"/>
        <v>0</v>
      </c>
      <c r="Y52" s="16">
        <f t="shared" si="14"/>
        <v>0.31716816573799422</v>
      </c>
      <c r="Z52" s="16">
        <f t="shared" si="15"/>
        <v>0.17844444444444446</v>
      </c>
    </row>
    <row r="53" spans="1:26" x14ac:dyDescent="0.25">
      <c r="A53" s="656"/>
      <c r="B53" s="656"/>
      <c r="C53" s="656"/>
      <c r="D53" s="656"/>
      <c r="E53" s="656"/>
      <c r="F53" s="656"/>
      <c r="J53" s="68">
        <v>420</v>
      </c>
      <c r="K53" s="68">
        <f t="shared" si="4"/>
        <v>4.7945205479452052E-2</v>
      </c>
      <c r="L53" s="68">
        <f t="shared" si="5"/>
        <v>0.40543961026784181</v>
      </c>
      <c r="M53" s="70">
        <f t="shared" si="6"/>
        <v>12.496426343871835</v>
      </c>
      <c r="N53" s="71">
        <f t="shared" si="7"/>
        <v>0.17844444444444446</v>
      </c>
      <c r="O53" s="72">
        <f t="shared" si="8"/>
        <v>0.17844444444444446</v>
      </c>
      <c r="P53" s="68">
        <f t="shared" si="0"/>
        <v>0.364522470456632</v>
      </c>
      <c r="Q53" s="16">
        <f t="shared" si="1"/>
        <v>0</v>
      </c>
      <c r="R53" s="51">
        <f t="shared" si="9"/>
        <v>0.17844444444444446</v>
      </c>
      <c r="S53" s="16">
        <f t="shared" si="10"/>
        <v>0.35688888888888892</v>
      </c>
      <c r="T53" s="16">
        <f t="shared" si="11"/>
        <v>0.35688888888888892</v>
      </c>
      <c r="U53" s="16">
        <f t="shared" si="12"/>
        <v>0</v>
      </c>
      <c r="V53" s="51">
        <f t="shared" si="13"/>
        <v>0.35688888888888892</v>
      </c>
      <c r="W53" s="16">
        <f t="shared" si="2"/>
        <v>0.31453035176172228</v>
      </c>
      <c r="X53" s="16">
        <f t="shared" si="3"/>
        <v>0</v>
      </c>
      <c r="Y53" s="16">
        <f t="shared" si="14"/>
        <v>0.31453035176172228</v>
      </c>
      <c r="Z53" s="16">
        <f t="shared" si="15"/>
        <v>0.17844444444444446</v>
      </c>
    </row>
    <row r="54" spans="1:26" x14ac:dyDescent="0.25">
      <c r="J54" s="68">
        <v>430</v>
      </c>
      <c r="K54" s="68">
        <f t="shared" si="4"/>
        <v>4.9086757990867577E-2</v>
      </c>
      <c r="L54" s="68">
        <f t="shared" si="5"/>
        <v>0.40319694295694897</v>
      </c>
      <c r="M54" s="70">
        <f t="shared" si="6"/>
        <v>12.427303036344316</v>
      </c>
      <c r="N54" s="71">
        <f t="shared" si="7"/>
        <v>0.17844444444444446</v>
      </c>
      <c r="O54" s="72">
        <f t="shared" si="8"/>
        <v>0.17844444444444446</v>
      </c>
      <c r="P54" s="68">
        <f t="shared" si="0"/>
        <v>0.36212546469081586</v>
      </c>
      <c r="Q54" s="16">
        <f t="shared" si="1"/>
        <v>0</v>
      </c>
      <c r="R54" s="51">
        <f t="shared" si="9"/>
        <v>0.17844444444444446</v>
      </c>
      <c r="S54" s="16">
        <f t="shared" si="10"/>
        <v>0.35688888888888892</v>
      </c>
      <c r="T54" s="16">
        <f t="shared" si="11"/>
        <v>0.35688888888888892</v>
      </c>
      <c r="U54" s="16">
        <f t="shared" si="12"/>
        <v>0</v>
      </c>
      <c r="V54" s="51">
        <f t="shared" si="13"/>
        <v>0.35688888888888892</v>
      </c>
      <c r="W54" s="16">
        <f t="shared" si="2"/>
        <v>0.31194477694163425</v>
      </c>
      <c r="X54" s="16">
        <f t="shared" si="3"/>
        <v>0</v>
      </c>
      <c r="Y54" s="16">
        <f t="shared" si="14"/>
        <v>0.31194477694163425</v>
      </c>
      <c r="Z54" s="16">
        <f t="shared" si="15"/>
        <v>0.17844444444444446</v>
      </c>
    </row>
    <row r="55" spans="1:26" x14ac:dyDescent="0.25">
      <c r="J55" s="68">
        <v>440</v>
      </c>
      <c r="K55" s="68">
        <f t="shared" si="4"/>
        <v>5.0228310502283102E-2</v>
      </c>
      <c r="L55" s="68">
        <f t="shared" si="5"/>
        <v>0.40099766625065858</v>
      </c>
      <c r="M55" s="70">
        <f t="shared" si="6"/>
        <v>12.359517110465504</v>
      </c>
      <c r="N55" s="71">
        <f t="shared" si="7"/>
        <v>0.17844444444444446</v>
      </c>
      <c r="O55" s="72">
        <f t="shared" si="8"/>
        <v>0.17844444444444446</v>
      </c>
      <c r="P55" s="68">
        <f t="shared" si="0"/>
        <v>0.35977483563406809</v>
      </c>
      <c r="Q55" s="16">
        <f t="shared" si="1"/>
        <v>0</v>
      </c>
      <c r="R55" s="51">
        <f t="shared" si="9"/>
        <v>0.17844444444444446</v>
      </c>
      <c r="S55" s="16">
        <f t="shared" si="10"/>
        <v>0.35688888888888892</v>
      </c>
      <c r="T55" s="16">
        <f t="shared" si="11"/>
        <v>0.35688888888888892</v>
      </c>
      <c r="U55" s="16">
        <f t="shared" si="12"/>
        <v>0</v>
      </c>
      <c r="V55" s="51">
        <f t="shared" si="13"/>
        <v>0.35688888888888892</v>
      </c>
      <c r="W55" s="16">
        <f t="shared" si="2"/>
        <v>0.30940922722074105</v>
      </c>
      <c r="X55" s="16">
        <f t="shared" si="3"/>
        <v>0</v>
      </c>
      <c r="Y55" s="16">
        <f t="shared" si="14"/>
        <v>0.30940922722074105</v>
      </c>
      <c r="Z55" s="16">
        <f t="shared" si="15"/>
        <v>0.17844444444444446</v>
      </c>
    </row>
    <row r="56" spans="1:26" x14ac:dyDescent="0.25">
      <c r="A56" s="16" t="s">
        <v>74</v>
      </c>
      <c r="J56" s="68">
        <v>450</v>
      </c>
      <c r="K56" s="68">
        <f t="shared" si="4"/>
        <v>5.1369863013698627E-2</v>
      </c>
      <c r="L56" s="68">
        <f t="shared" si="5"/>
        <v>0.39883998253390274</v>
      </c>
      <c r="M56" s="70">
        <f t="shared" si="6"/>
        <v>12.293013160291522</v>
      </c>
      <c r="N56" s="71">
        <f t="shared" si="7"/>
        <v>0.17844444444444446</v>
      </c>
      <c r="O56" s="72">
        <f t="shared" si="8"/>
        <v>0.17844444444444446</v>
      </c>
      <c r="P56" s="68">
        <f t="shared" si="0"/>
        <v>0.35746866196098237</v>
      </c>
      <c r="Q56" s="16">
        <f t="shared" si="1"/>
        <v>0</v>
      </c>
      <c r="R56" s="51">
        <f t="shared" si="9"/>
        <v>0.17844444444444446</v>
      </c>
      <c r="S56" s="16">
        <f t="shared" si="10"/>
        <v>0.35688888888888892</v>
      </c>
      <c r="T56" s="16">
        <f t="shared" si="11"/>
        <v>0.35688888888888892</v>
      </c>
      <c r="U56" s="16">
        <f t="shared" si="12"/>
        <v>0</v>
      </c>
      <c r="V56" s="51">
        <f t="shared" si="13"/>
        <v>0.35688888888888892</v>
      </c>
      <c r="W56" s="16">
        <f t="shared" si="2"/>
        <v>0.30692163012568341</v>
      </c>
      <c r="X56" s="16">
        <f t="shared" si="3"/>
        <v>0</v>
      </c>
      <c r="Y56" s="16">
        <f t="shared" si="14"/>
        <v>0.30692163012568341</v>
      </c>
      <c r="Z56" s="16">
        <f t="shared" si="15"/>
        <v>0.17844444444444446</v>
      </c>
    </row>
    <row r="57" spans="1:26" x14ac:dyDescent="0.25">
      <c r="J57" s="68">
        <v>460</v>
      </c>
      <c r="K57" s="68">
        <f t="shared" si="4"/>
        <v>5.2511415525114152E-2</v>
      </c>
      <c r="L57" s="68">
        <f t="shared" si="5"/>
        <v>0.39672220661292079</v>
      </c>
      <c r="M57" s="70">
        <f t="shared" si="6"/>
        <v>12.227739244918791</v>
      </c>
      <c r="N57" s="71">
        <f t="shared" si="7"/>
        <v>0.17844444444444446</v>
      </c>
      <c r="O57" s="72">
        <f t="shared" si="8"/>
        <v>0.17844444444444446</v>
      </c>
      <c r="P57" s="68">
        <f t="shared" si="0"/>
        <v>0.35520514250419788</v>
      </c>
      <c r="Q57" s="16">
        <f t="shared" si="1"/>
        <v>0</v>
      </c>
      <c r="R57" s="51">
        <f t="shared" si="9"/>
        <v>0.17844444444444446</v>
      </c>
      <c r="S57" s="16">
        <f t="shared" si="10"/>
        <v>0.35688888888888892</v>
      </c>
      <c r="T57" s="16">
        <f t="shared" si="11"/>
        <v>0.35688888888888892</v>
      </c>
      <c r="U57" s="16">
        <f t="shared" si="12"/>
        <v>0</v>
      </c>
      <c r="V57" s="51">
        <f t="shared" si="13"/>
        <v>0.35688888888888892</v>
      </c>
      <c r="W57" s="16">
        <f t="shared" si="2"/>
        <v>0.30448004279381125</v>
      </c>
      <c r="X57" s="16">
        <f t="shared" si="3"/>
        <v>0</v>
      </c>
      <c r="Y57" s="16">
        <f t="shared" si="14"/>
        <v>0.30448004279381125</v>
      </c>
      <c r="Z57" s="16">
        <f t="shared" si="15"/>
        <v>0.17844444444444446</v>
      </c>
    </row>
    <row r="58" spans="1:26" x14ac:dyDescent="0.25">
      <c r="J58" s="68">
        <v>470</v>
      </c>
      <c r="K58" s="68">
        <f t="shared" si="4"/>
        <v>5.3652968036529677E-2</v>
      </c>
      <c r="L58" s="68">
        <f t="shared" si="5"/>
        <v>0.39464275641332702</v>
      </c>
      <c r="M58" s="70">
        <f t="shared" si="6"/>
        <v>12.163646601780627</v>
      </c>
      <c r="N58" s="71">
        <f t="shared" si="7"/>
        <v>0.17844444444444446</v>
      </c>
      <c r="O58" s="72">
        <f t="shared" si="8"/>
        <v>0.17844444444444446</v>
      </c>
      <c r="P58" s="68">
        <f t="shared" si="0"/>
        <v>0.35298258631231705</v>
      </c>
      <c r="Q58" s="16">
        <f t="shared" si="1"/>
        <v>0</v>
      </c>
      <c r="R58" s="51">
        <f t="shared" si="9"/>
        <v>0.17844444444444446</v>
      </c>
      <c r="S58" s="16">
        <f t="shared" si="10"/>
        <v>0.35688888888888892</v>
      </c>
      <c r="T58" s="16">
        <f t="shared" si="11"/>
        <v>0.35688888888888892</v>
      </c>
      <c r="U58" s="16">
        <f t="shared" si="12"/>
        <v>0</v>
      </c>
      <c r="V58" s="51">
        <f t="shared" si="13"/>
        <v>0.35688888888888892</v>
      </c>
      <c r="W58" s="16">
        <f t="shared" si="2"/>
        <v>0.30208264124897133</v>
      </c>
      <c r="X58" s="16">
        <f t="shared" si="3"/>
        <v>0</v>
      </c>
      <c r="Y58" s="16">
        <f t="shared" si="14"/>
        <v>0.30208264124897133</v>
      </c>
      <c r="Z58" s="16">
        <f t="shared" si="15"/>
        <v>0.17844444444444446</v>
      </c>
    </row>
    <row r="59" spans="1:26" x14ac:dyDescent="0.25">
      <c r="J59" s="68">
        <v>480</v>
      </c>
      <c r="K59" s="68">
        <f t="shared" si="4"/>
        <v>5.4794520547945202E-2</v>
      </c>
      <c r="L59" s="68">
        <f t="shared" si="5"/>
        <v>0.39260014462784665</v>
      </c>
      <c r="M59" s="70">
        <f t="shared" si="6"/>
        <v>12.10068938921445</v>
      </c>
      <c r="N59" s="71">
        <f t="shared" si="7"/>
        <v>0.17844444444444446</v>
      </c>
      <c r="O59" s="72">
        <f t="shared" si="8"/>
        <v>0.17844444444444446</v>
      </c>
      <c r="P59" s="68">
        <f t="shared" si="0"/>
        <v>0.35079940372284457</v>
      </c>
      <c r="Q59" s="16">
        <f t="shared" si="1"/>
        <v>0</v>
      </c>
      <c r="R59" s="51">
        <f t="shared" si="9"/>
        <v>0.17844444444444446</v>
      </c>
      <c r="S59" s="16">
        <f t="shared" si="10"/>
        <v>0.35688888888888892</v>
      </c>
      <c r="T59" s="16">
        <f t="shared" si="11"/>
        <v>0.35688888888888892</v>
      </c>
      <c r="U59" s="16">
        <f t="shared" si="12"/>
        <v>0</v>
      </c>
      <c r="V59" s="51">
        <f t="shared" si="13"/>
        <v>0.35688888888888892</v>
      </c>
      <c r="W59" s="16">
        <f t="shared" si="2"/>
        <v>0.29972771077216742</v>
      </c>
      <c r="X59" s="16">
        <f t="shared" si="3"/>
        <v>0</v>
      </c>
      <c r="Y59" s="16">
        <f t="shared" si="14"/>
        <v>0.29972771077216742</v>
      </c>
      <c r="Z59" s="16">
        <f t="shared" si="15"/>
        <v>0.17844444444444446</v>
      </c>
    </row>
    <row r="60" spans="1:26" x14ac:dyDescent="0.25">
      <c r="J60" s="68">
        <v>490</v>
      </c>
      <c r="K60" s="68">
        <f t="shared" si="4"/>
        <v>5.5936073059360727E-2</v>
      </c>
      <c r="L60" s="68">
        <f t="shared" si="5"/>
        <v>0.39059297119914493</v>
      </c>
      <c r="M60" s="70">
        <f t="shared" si="6"/>
        <v>12.038824454768164</v>
      </c>
      <c r="N60" s="71">
        <f t="shared" si="7"/>
        <v>0.17844444444444446</v>
      </c>
      <c r="O60" s="72">
        <f t="shared" si="8"/>
        <v>0.17844444444444446</v>
      </c>
      <c r="P60" s="68">
        <f t="shared" si="0"/>
        <v>0.3486540983276919</v>
      </c>
      <c r="Q60" s="16">
        <f t="shared" si="1"/>
        <v>0</v>
      </c>
      <c r="R60" s="51">
        <f t="shared" si="9"/>
        <v>0.17844444444444446</v>
      </c>
      <c r="S60" s="16">
        <f t="shared" si="10"/>
        <v>0.35688888888888892</v>
      </c>
      <c r="T60" s="16">
        <f t="shared" si="11"/>
        <v>0.35688888888888892</v>
      </c>
      <c r="U60" s="16">
        <f t="shared" si="12"/>
        <v>0</v>
      </c>
      <c r="V60" s="51">
        <f t="shared" si="13"/>
        <v>0.35688888888888892</v>
      </c>
      <c r="W60" s="16">
        <f t="shared" si="2"/>
        <v>0.29741363723500303</v>
      </c>
      <c r="X60" s="16">
        <f t="shared" si="3"/>
        <v>0</v>
      </c>
      <c r="Y60" s="16">
        <f t="shared" si="14"/>
        <v>0.29741363723500303</v>
      </c>
      <c r="Z60" s="16">
        <f t="shared" si="15"/>
        <v>0.17844444444444446</v>
      </c>
    </row>
    <row r="61" spans="1:26" x14ac:dyDescent="0.25">
      <c r="A61" s="16" t="s">
        <v>78</v>
      </c>
      <c r="J61" s="68">
        <v>500</v>
      </c>
      <c r="K61" s="68">
        <f t="shared" si="4"/>
        <v>5.7077625570776253E-2</v>
      </c>
      <c r="L61" s="68">
        <f t="shared" si="5"/>
        <v>0.38861991653903816</v>
      </c>
      <c r="M61" s="70">
        <f t="shared" si="6"/>
        <v>11.97801112620323</v>
      </c>
      <c r="N61" s="71">
        <f t="shared" si="7"/>
        <v>0.17844444444444446</v>
      </c>
      <c r="O61" s="72">
        <f t="shared" si="8"/>
        <v>0.17844444444444446</v>
      </c>
      <c r="P61" s="68">
        <f t="shared" si="0"/>
        <v>0.34654525972574013</v>
      </c>
      <c r="Q61" s="16">
        <f t="shared" si="1"/>
        <v>0</v>
      </c>
      <c r="R61" s="51">
        <f t="shared" si="9"/>
        <v>0.17844444444444446</v>
      </c>
      <c r="S61" s="16">
        <f t="shared" si="10"/>
        <v>0.35688888888888892</v>
      </c>
      <c r="T61" s="16">
        <f t="shared" si="11"/>
        <v>0.35688888888888892</v>
      </c>
      <c r="U61" s="16">
        <f t="shared" si="12"/>
        <v>0</v>
      </c>
      <c r="V61" s="51">
        <f t="shared" si="13"/>
        <v>0.35688888888888892</v>
      </c>
      <c r="W61" s="16">
        <f t="shared" si="2"/>
        <v>0.29513889928209713</v>
      </c>
      <c r="X61" s="16">
        <f t="shared" si="3"/>
        <v>0</v>
      </c>
      <c r="Y61" s="16">
        <f t="shared" si="14"/>
        <v>0.29513889928209713</v>
      </c>
      <c r="Z61" s="16">
        <f t="shared" si="15"/>
        <v>0.17844444444444446</v>
      </c>
    </row>
    <row r="62" spans="1:26" x14ac:dyDescent="0.25">
      <c r="J62" s="68">
        <v>510</v>
      </c>
      <c r="K62" s="68">
        <f t="shared" si="4"/>
        <v>5.8219178082191778E-2</v>
      </c>
      <c r="L62" s="68">
        <f t="shared" si="5"/>
        <v>0.38667973539876865</v>
      </c>
      <c r="M62" s="70">
        <f t="shared" si="6"/>
        <v>11.918211022564787</v>
      </c>
      <c r="N62" s="71">
        <f t="shared" si="7"/>
        <v>0.17844444444444446</v>
      </c>
      <c r="O62" s="72">
        <f t="shared" si="8"/>
        <v>0.17844444444444446</v>
      </c>
      <c r="P62" s="68">
        <f t="shared" si="0"/>
        <v>0.3444715569712723</v>
      </c>
      <c r="Q62" s="16">
        <f t="shared" si="1"/>
        <v>0</v>
      </c>
      <c r="R62" s="51">
        <f t="shared" si="9"/>
        <v>0.17844444444444446</v>
      </c>
      <c r="S62" s="16">
        <f t="shared" si="10"/>
        <v>0.35688888888888892</v>
      </c>
      <c r="T62" s="16">
        <f t="shared" si="11"/>
        <v>0.35688888888888892</v>
      </c>
      <c r="U62" s="16">
        <f t="shared" si="12"/>
        <v>0</v>
      </c>
      <c r="V62" s="51">
        <f t="shared" si="13"/>
        <v>0.35688888888888892</v>
      </c>
      <c r="W62" s="16">
        <f t="shared" si="2"/>
        <v>0.29290206126411533</v>
      </c>
      <c r="X62" s="16">
        <f t="shared" si="3"/>
        <v>0</v>
      </c>
      <c r="Y62" s="16">
        <f t="shared" si="14"/>
        <v>0.29290206126411533</v>
      </c>
      <c r="Z62" s="16">
        <f t="shared" si="15"/>
        <v>0.17844444444444446</v>
      </c>
    </row>
    <row r="63" spans="1:26" x14ac:dyDescent="0.25">
      <c r="J63" s="68">
        <v>520</v>
      </c>
      <c r="K63" s="68">
        <f t="shared" si="4"/>
        <v>5.9360730593607303E-2</v>
      </c>
      <c r="L63" s="68">
        <f t="shared" si="5"/>
        <v>0.38477125131638146</v>
      </c>
      <c r="M63" s="70">
        <f t="shared" si="6"/>
        <v>11.859387883039155</v>
      </c>
      <c r="N63" s="71">
        <f t="shared" si="7"/>
        <v>0.17844444444444446</v>
      </c>
      <c r="O63" s="72">
        <f t="shared" si="8"/>
        <v>0.17844444444444446</v>
      </c>
      <c r="P63" s="68">
        <f t="shared" si="0"/>
        <v>0.34243173263922311</v>
      </c>
      <c r="Q63" s="16">
        <f t="shared" si="1"/>
        <v>0</v>
      </c>
      <c r="R63" s="51">
        <f t="shared" si="9"/>
        <v>0.17844444444444446</v>
      </c>
      <c r="S63" s="16">
        <f t="shared" si="10"/>
        <v>0.35688888888888892</v>
      </c>
      <c r="T63" s="16">
        <f t="shared" si="11"/>
        <v>0.35688888888888892</v>
      </c>
      <c r="U63" s="16">
        <f t="shared" si="12"/>
        <v>0</v>
      </c>
      <c r="V63" s="51">
        <f t="shared" si="13"/>
        <v>0.35688888888888892</v>
      </c>
      <c r="W63" s="16">
        <f t="shared" si="2"/>
        <v>0.29070176683614024</v>
      </c>
      <c r="X63" s="16">
        <f t="shared" si="3"/>
        <v>0</v>
      </c>
      <c r="Y63" s="16">
        <f t="shared" si="14"/>
        <v>0.29070176683614024</v>
      </c>
      <c r="Z63" s="16">
        <f t="shared" si="15"/>
        <v>0.17844444444444446</v>
      </c>
    </row>
    <row r="64" spans="1:26" x14ac:dyDescent="0.25">
      <c r="J64" s="68">
        <v>530</v>
      </c>
      <c r="K64" s="68">
        <f t="shared" si="4"/>
        <v>6.0502283105022828E-2</v>
      </c>
      <c r="L64" s="68">
        <f t="shared" si="5"/>
        <v>0.38289335157689053</v>
      </c>
      <c r="M64" s="70">
        <f t="shared" si="6"/>
        <v>11.801507411616488</v>
      </c>
      <c r="N64" s="71">
        <f t="shared" si="7"/>
        <v>0.17844444444444446</v>
      </c>
      <c r="O64" s="72">
        <f t="shared" si="8"/>
        <v>0.17844444444444446</v>
      </c>
      <c r="P64" s="68">
        <f t="shared" si="0"/>
        <v>0.34042459743850884</v>
      </c>
      <c r="Q64" s="16">
        <f t="shared" si="1"/>
        <v>0</v>
      </c>
      <c r="R64" s="51">
        <f t="shared" si="9"/>
        <v>0.17844444444444446</v>
      </c>
      <c r="S64" s="16">
        <f t="shared" si="10"/>
        <v>0.35688888888888892</v>
      </c>
      <c r="T64" s="16">
        <f t="shared" si="11"/>
        <v>0.35688888888888892</v>
      </c>
      <c r="U64" s="16">
        <f t="shared" si="12"/>
        <v>0</v>
      </c>
      <c r="V64" s="51">
        <f t="shared" si="13"/>
        <v>0.35688888888888892</v>
      </c>
      <c r="W64" s="16">
        <f t="shared" si="2"/>
        <v>0.28853673314724015</v>
      </c>
      <c r="X64" s="16">
        <f t="shared" si="3"/>
        <v>0</v>
      </c>
      <c r="Y64" s="16">
        <f t="shared" si="14"/>
        <v>0.28853673314724015</v>
      </c>
      <c r="Z64" s="16">
        <f t="shared" si="15"/>
        <v>0.17844444444444446</v>
      </c>
    </row>
    <row r="65" spans="1:26" x14ac:dyDescent="0.25">
      <c r="J65" s="68">
        <v>540</v>
      </c>
      <c r="K65" s="68">
        <f t="shared" si="4"/>
        <v>6.1643835616438353E-2</v>
      </c>
      <c r="L65" s="68">
        <f t="shared" si="5"/>
        <v>0.38104498262916398</v>
      </c>
      <c r="M65" s="70">
        <f t="shared" si="6"/>
        <v>11.744537135830395</v>
      </c>
      <c r="N65" s="71">
        <f t="shared" si="7"/>
        <v>0.17844444444444446</v>
      </c>
      <c r="O65" s="72">
        <f t="shared" si="8"/>
        <v>0.17844444444444446</v>
      </c>
      <c r="P65" s="68">
        <f t="shared" si="0"/>
        <v>0.33844902531350562</v>
      </c>
      <c r="Q65" s="16">
        <f t="shared" si="1"/>
        <v>0</v>
      </c>
      <c r="R65" s="51">
        <f t="shared" si="9"/>
        <v>0.17844444444444446</v>
      </c>
      <c r="S65" s="16">
        <f t="shared" si="10"/>
        <v>0.35688888888888892</v>
      </c>
      <c r="T65" s="16">
        <f t="shared" si="11"/>
        <v>0.35688888888888892</v>
      </c>
      <c r="U65" s="16">
        <f t="shared" si="12"/>
        <v>0</v>
      </c>
      <c r="V65" s="51">
        <f t="shared" si="13"/>
        <v>0.35688888888888892</v>
      </c>
      <c r="W65" s="16">
        <f t="shared" si="2"/>
        <v>0.28640574555658782</v>
      </c>
      <c r="X65" s="16">
        <f t="shared" si="3"/>
        <v>0</v>
      </c>
      <c r="Y65" s="16">
        <f t="shared" si="14"/>
        <v>0.28640574555658782</v>
      </c>
      <c r="Z65" s="16">
        <f t="shared" si="15"/>
        <v>0.17844444444444446</v>
      </c>
    </row>
    <row r="66" spans="1:26" x14ac:dyDescent="0.25">
      <c r="A66" s="16" t="s">
        <v>158</v>
      </c>
      <c r="J66" s="68">
        <v>550</v>
      </c>
      <c r="K66" s="68">
        <f t="shared" si="4"/>
        <v>6.2785388127853878E-2</v>
      </c>
      <c r="L66" s="68">
        <f t="shared" si="5"/>
        <v>0.37922514591050249</v>
      </c>
      <c r="M66" s="70">
        <f t="shared" si="6"/>
        <v>11.688446278063433</v>
      </c>
      <c r="N66" s="71">
        <f t="shared" si="7"/>
        <v>0.17844444444444446</v>
      </c>
      <c r="O66" s="72">
        <f t="shared" si="8"/>
        <v>0.17844444444444446</v>
      </c>
      <c r="P66" s="68">
        <f t="shared" si="0"/>
        <v>0.33650394898127922</v>
      </c>
      <c r="Q66" s="16">
        <f t="shared" si="1"/>
        <v>0</v>
      </c>
      <c r="R66" s="51">
        <f t="shared" si="9"/>
        <v>0.17844444444444446</v>
      </c>
      <c r="S66" s="16">
        <f t="shared" si="10"/>
        <v>0.35688888888888892</v>
      </c>
      <c r="T66" s="16">
        <f t="shared" si="11"/>
        <v>0.35688888888888892</v>
      </c>
      <c r="U66" s="16">
        <f t="shared" si="12"/>
        <v>0</v>
      </c>
      <c r="V66" s="51">
        <f t="shared" si="13"/>
        <v>0.35688888888888892</v>
      </c>
      <c r="W66" s="16">
        <f t="shared" si="2"/>
        <v>0.28430765281960968</v>
      </c>
      <c r="X66" s="16">
        <f t="shared" si="3"/>
        <v>0</v>
      </c>
      <c r="Y66" s="16">
        <f t="shared" si="14"/>
        <v>0.28430765281960968</v>
      </c>
      <c r="Z66" s="16">
        <f t="shared" si="15"/>
        <v>0.17844444444444446</v>
      </c>
    </row>
    <row r="67" spans="1:26" x14ac:dyDescent="0.25">
      <c r="J67" s="68">
        <v>560</v>
      </c>
      <c r="K67" s="68">
        <f t="shared" si="4"/>
        <v>6.3926940639269403E-2</v>
      </c>
      <c r="L67" s="68">
        <f t="shared" si="5"/>
        <v>0.37743289403594049</v>
      </c>
      <c r="M67" s="70">
        <f t="shared" si="6"/>
        <v>11.633205638094056</v>
      </c>
      <c r="N67" s="71">
        <f t="shared" si="7"/>
        <v>0.17844444444444446</v>
      </c>
      <c r="O67" s="72">
        <f t="shared" si="8"/>
        <v>0.17844444444444446</v>
      </c>
      <c r="P67" s="68">
        <f t="shared" si="0"/>
        <v>0.33458835585863744</v>
      </c>
      <c r="Q67" s="16">
        <f t="shared" si="1"/>
        <v>0</v>
      </c>
      <c r="R67" s="51">
        <f t="shared" si="9"/>
        <v>0.17844444444444446</v>
      </c>
      <c r="S67" s="16">
        <f t="shared" si="10"/>
        <v>0.35688888888888892</v>
      </c>
      <c r="T67" s="16">
        <f t="shared" si="11"/>
        <v>0.35688888888888892</v>
      </c>
      <c r="U67" s="16">
        <f t="shared" si="12"/>
        <v>0</v>
      </c>
      <c r="V67" s="51">
        <f t="shared" si="13"/>
        <v>0.35688888888888892</v>
      </c>
      <c r="W67" s="16">
        <f t="shared" si="2"/>
        <v>0.28224136269462519</v>
      </c>
      <c r="X67" s="16">
        <f t="shared" si="3"/>
        <v>0</v>
      </c>
      <c r="Y67" s="16">
        <f t="shared" si="14"/>
        <v>0.28224136269462519</v>
      </c>
      <c r="Z67" s="16">
        <f t="shared" si="15"/>
        <v>0.17844444444444446</v>
      </c>
    </row>
    <row r="68" spans="1:26" x14ac:dyDescent="0.25">
      <c r="A68" s="10" t="s">
        <v>159</v>
      </c>
      <c r="J68" s="68">
        <v>570</v>
      </c>
      <c r="K68" s="68">
        <f t="shared" si="4"/>
        <v>6.5068493150684928E-2</v>
      </c>
      <c r="L68" s="68">
        <f t="shared" si="5"/>
        <v>0.37566732731450936</v>
      </c>
      <c r="M68" s="70">
        <f t="shared" si="6"/>
        <v>11.578787485721177</v>
      </c>
      <c r="N68" s="71">
        <f t="shared" si="7"/>
        <v>0.17844444444444446</v>
      </c>
      <c r="O68" s="72">
        <f t="shared" si="8"/>
        <v>0.17844444444444446</v>
      </c>
      <c r="P68" s="68">
        <f t="shared" si="0"/>
        <v>0.3327012843386451</v>
      </c>
      <c r="Q68" s="16">
        <f t="shared" si="1"/>
        <v>0</v>
      </c>
      <c r="R68" s="51">
        <f t="shared" si="9"/>
        <v>0.17844444444444446</v>
      </c>
      <c r="S68" s="16">
        <f t="shared" si="10"/>
        <v>0.35688888888888892</v>
      </c>
      <c r="T68" s="16">
        <f t="shared" si="11"/>
        <v>0.35688888888888892</v>
      </c>
      <c r="U68" s="16">
        <f t="shared" si="12"/>
        <v>0</v>
      </c>
      <c r="V68" s="51">
        <f t="shared" si="13"/>
        <v>0.35688888888888892</v>
      </c>
      <c r="W68" s="16">
        <f t="shared" si="2"/>
        <v>0.28020583792644171</v>
      </c>
      <c r="X68" s="16">
        <f t="shared" si="3"/>
        <v>0</v>
      </c>
      <c r="Y68" s="16">
        <f t="shared" si="14"/>
        <v>0.28020583792644171</v>
      </c>
      <c r="Z68" s="16">
        <f t="shared" si="15"/>
        <v>0.17844444444444446</v>
      </c>
    </row>
    <row r="69" spans="1:26" x14ac:dyDescent="0.25">
      <c r="J69" s="68">
        <v>580</v>
      </c>
      <c r="K69" s="68">
        <f t="shared" si="4"/>
        <v>6.6210045662100453E-2</v>
      </c>
      <c r="L69" s="68">
        <f t="shared" si="5"/>
        <v>0.37392759055920166</v>
      </c>
      <c r="M69" s="70">
        <f t="shared" si="6"/>
        <v>11.525165462441146</v>
      </c>
      <c r="N69" s="71">
        <f t="shared" si="7"/>
        <v>0.17844444444444446</v>
      </c>
      <c r="O69" s="72">
        <f t="shared" si="8"/>
        <v>0.17844444444444446</v>
      </c>
      <c r="P69" s="68">
        <f t="shared" si="0"/>
        <v>0.33084182038105336</v>
      </c>
      <c r="Q69" s="16">
        <f t="shared" si="1"/>
        <v>0</v>
      </c>
      <c r="R69" s="51">
        <f t="shared" si="9"/>
        <v>0.17844444444444446</v>
      </c>
      <c r="S69" s="16">
        <f t="shared" si="10"/>
        <v>0.35688888888888892</v>
      </c>
      <c r="T69" s="16">
        <f t="shared" si="11"/>
        <v>0.35688888888888892</v>
      </c>
      <c r="U69" s="16">
        <f t="shared" si="12"/>
        <v>0</v>
      </c>
      <c r="V69" s="51">
        <f t="shared" si="13"/>
        <v>0.35688888888888892</v>
      </c>
      <c r="W69" s="16">
        <f t="shared" si="2"/>
        <v>0.27820009256855616</v>
      </c>
      <c r="X69" s="16">
        <f t="shared" si="3"/>
        <v>0</v>
      </c>
      <c r="Y69" s="16">
        <f t="shared" si="14"/>
        <v>0.27820009256855616</v>
      </c>
      <c r="Z69" s="16">
        <f t="shared" si="15"/>
        <v>0.17844444444444446</v>
      </c>
    </row>
    <row r="70" spans="1:26" x14ac:dyDescent="0.25">
      <c r="A70" s="579" t="s">
        <v>160</v>
      </c>
      <c r="B70" s="579"/>
      <c r="C70" s="579"/>
      <c r="D70" s="579"/>
      <c r="E70" s="579"/>
      <c r="F70" s="579"/>
      <c r="J70" s="68">
        <v>590</v>
      </c>
      <c r="K70" s="68">
        <f t="shared" si="4"/>
        <v>6.7351598173515978E-2</v>
      </c>
      <c r="L70" s="68">
        <f t="shared" si="5"/>
        <v>0.37221287016127069</v>
      </c>
      <c r="M70" s="70">
        <f t="shared" si="6"/>
        <v>11.472314491272041</v>
      </c>
      <c r="N70" s="71">
        <f t="shared" si="7"/>
        <v>0.17844444444444446</v>
      </c>
      <c r="O70" s="72">
        <f t="shared" si="8"/>
        <v>0.17844444444444446</v>
      </c>
      <c r="P70" s="68">
        <f t="shared" si="0"/>
        <v>0.32900909438525372</v>
      </c>
      <c r="Q70" s="16">
        <f t="shared" si="1"/>
        <v>0</v>
      </c>
      <c r="R70" s="51">
        <f t="shared" si="9"/>
        <v>0.17844444444444446</v>
      </c>
      <c r="S70" s="16">
        <f t="shared" si="10"/>
        <v>0.35688888888888892</v>
      </c>
      <c r="T70" s="16">
        <f t="shared" si="11"/>
        <v>0.35688888888888892</v>
      </c>
      <c r="U70" s="16">
        <f t="shared" si="12"/>
        <v>0</v>
      </c>
      <c r="V70" s="51">
        <f t="shared" si="13"/>
        <v>0.35688888888888892</v>
      </c>
      <c r="W70" s="16">
        <f t="shared" si="2"/>
        <v>0.27622318861010997</v>
      </c>
      <c r="X70" s="16">
        <f t="shared" si="3"/>
        <v>0</v>
      </c>
      <c r="Y70" s="16">
        <f t="shared" si="14"/>
        <v>0.27622318861010997</v>
      </c>
      <c r="Z70" s="16">
        <f t="shared" si="15"/>
        <v>0.17844444444444446</v>
      </c>
    </row>
    <row r="71" spans="1:26" x14ac:dyDescent="0.25">
      <c r="A71" s="579"/>
      <c r="B71" s="579"/>
      <c r="C71" s="579"/>
      <c r="D71" s="579"/>
      <c r="E71" s="579"/>
      <c r="F71" s="579"/>
      <c r="J71" s="68">
        <v>600</v>
      </c>
      <c r="K71" s="68">
        <f t="shared" si="4"/>
        <v>6.8493150684931503E-2</v>
      </c>
      <c r="L71" s="68">
        <f t="shared" si="5"/>
        <v>0.37052239140287835</v>
      </c>
      <c r="M71" s="70">
        <f t="shared" si="6"/>
        <v>11.420210693924332</v>
      </c>
      <c r="N71" s="71">
        <f t="shared" si="7"/>
        <v>0.17844444444444446</v>
      </c>
      <c r="O71" s="72">
        <f t="shared" si="8"/>
        <v>0.17844444444444446</v>
      </c>
      <c r="P71" s="68">
        <f t="shared" si="0"/>
        <v>0.32720227831798654</v>
      </c>
      <c r="Q71" s="16">
        <f t="shared" si="1"/>
        <v>0</v>
      </c>
      <c r="R71" s="51">
        <f t="shared" si="9"/>
        <v>0.17844444444444446</v>
      </c>
      <c r="S71" s="16">
        <f t="shared" si="10"/>
        <v>0.35688888888888892</v>
      </c>
      <c r="T71" s="16">
        <f t="shared" si="11"/>
        <v>0.35688888888888892</v>
      </c>
      <c r="U71" s="16">
        <f t="shared" si="12"/>
        <v>0</v>
      </c>
      <c r="V71" s="51">
        <f t="shared" si="13"/>
        <v>0.35688888888888892</v>
      </c>
      <c r="W71" s="16">
        <f t="shared" si="2"/>
        <v>0.27427423287763775</v>
      </c>
      <c r="X71" s="16">
        <f t="shared" si="3"/>
        <v>0</v>
      </c>
      <c r="Y71" s="16">
        <f t="shared" si="14"/>
        <v>0.27427423287763775</v>
      </c>
      <c r="Z71" s="16">
        <f t="shared" si="15"/>
        <v>0.17844444444444446</v>
      </c>
    </row>
    <row r="72" spans="1:26" ht="15" customHeight="1" x14ac:dyDescent="0.25">
      <c r="A72" s="579"/>
      <c r="B72" s="579"/>
      <c r="C72" s="579"/>
      <c r="D72" s="579"/>
      <c r="E72" s="579"/>
      <c r="F72" s="579"/>
      <c r="J72" s="68">
        <v>610</v>
      </c>
      <c r="K72" s="68">
        <f t="shared" si="4"/>
        <v>6.9634703196347028E-2</v>
      </c>
      <c r="L72" s="68">
        <f t="shared" si="5"/>
        <v>0.36885541598505289</v>
      </c>
      <c r="M72" s="70">
        <f t="shared" si="6"/>
        <v>11.368831314607794</v>
      </c>
      <c r="N72" s="71">
        <f t="shared" si="7"/>
        <v>0.17844444444444446</v>
      </c>
      <c r="O72" s="72">
        <f t="shared" si="8"/>
        <v>0.17844444444444446</v>
      </c>
      <c r="P72" s="68">
        <f t="shared" si="0"/>
        <v>0.32542058307117316</v>
      </c>
      <c r="Q72" s="16">
        <f t="shared" si="1"/>
        <v>0</v>
      </c>
      <c r="R72" s="51">
        <f t="shared" si="9"/>
        <v>0.17844444444444446</v>
      </c>
      <c r="S72" s="16">
        <f t="shared" si="10"/>
        <v>0.35688888888888892</v>
      </c>
      <c r="T72" s="16">
        <f t="shared" si="11"/>
        <v>0.35688888888888892</v>
      </c>
      <c r="U72" s="16">
        <f t="shared" si="12"/>
        <v>0</v>
      </c>
      <c r="V72" s="51">
        <f t="shared" si="13"/>
        <v>0.35688888888888892</v>
      </c>
      <c r="W72" s="16">
        <f t="shared" si="2"/>
        <v>0.27235237418504388</v>
      </c>
      <c r="X72" s="16">
        <f t="shared" si="3"/>
        <v>0</v>
      </c>
      <c r="Y72" s="16">
        <f t="shared" si="14"/>
        <v>0.27235237418504388</v>
      </c>
      <c r="Z72" s="16">
        <f t="shared" si="15"/>
        <v>0.17844444444444446</v>
      </c>
    </row>
    <row r="73" spans="1:26" x14ac:dyDescent="0.25">
      <c r="A73" s="579" t="s">
        <v>161</v>
      </c>
      <c r="B73" s="579"/>
      <c r="C73" s="579"/>
      <c r="D73" s="579"/>
      <c r="E73" s="579"/>
      <c r="F73" s="579"/>
      <c r="J73" s="68">
        <v>620</v>
      </c>
      <c r="K73" s="68">
        <f t="shared" si="4"/>
        <v>7.0776255707762553E-2</v>
      </c>
      <c r="L73" s="68">
        <f t="shared" si="5"/>
        <v>0.36721123975047554</v>
      </c>
      <c r="M73" s="70">
        <f t="shared" si="6"/>
        <v>11.318154649843423</v>
      </c>
      <c r="N73" s="71">
        <f t="shared" si="7"/>
        <v>0.17844444444444446</v>
      </c>
      <c r="O73" s="72">
        <f t="shared" si="8"/>
        <v>0.17844444444444446</v>
      </c>
      <c r="P73" s="68">
        <f t="shared" si="0"/>
        <v>0.32366325602798807</v>
      </c>
      <c r="Q73" s="16">
        <f t="shared" si="1"/>
        <v>0</v>
      </c>
      <c r="R73" s="51">
        <f t="shared" si="9"/>
        <v>0.17844444444444446</v>
      </c>
      <c r="S73" s="16">
        <f t="shared" si="10"/>
        <v>0.35688888888888892</v>
      </c>
      <c r="T73" s="16">
        <f t="shared" si="11"/>
        <v>0.35688888888888892</v>
      </c>
      <c r="U73" s="16">
        <f t="shared" si="12"/>
        <v>0</v>
      </c>
      <c r="V73" s="51">
        <f t="shared" si="13"/>
        <v>0.35688888888888892</v>
      </c>
      <c r="W73" s="16">
        <f t="shared" si="2"/>
        <v>0.27045680070820144</v>
      </c>
      <c r="X73" s="16">
        <f t="shared" si="3"/>
        <v>0</v>
      </c>
      <c r="Y73" s="16">
        <f t="shared" si="14"/>
        <v>0.27045680070820144</v>
      </c>
      <c r="Z73" s="16">
        <f t="shared" si="15"/>
        <v>0.17844444444444446</v>
      </c>
    </row>
    <row r="74" spans="1:26" x14ac:dyDescent="0.25">
      <c r="A74" s="579"/>
      <c r="B74" s="579"/>
      <c r="C74" s="579"/>
      <c r="D74" s="579"/>
      <c r="E74" s="579"/>
      <c r="F74" s="579"/>
      <c r="J74" s="68">
        <v>630</v>
      </c>
      <c r="K74" s="68">
        <f t="shared" si="4"/>
        <v>7.1917808219178078E-2</v>
      </c>
      <c r="L74" s="68">
        <f t="shared" si="5"/>
        <v>0.36558919058286998</v>
      </c>
      <c r="M74" s="70">
        <f t="shared" si="6"/>
        <v>11.268159983718595</v>
      </c>
      <c r="N74" s="71">
        <f t="shared" si="7"/>
        <v>0.17844444444444446</v>
      </c>
      <c r="O74" s="72">
        <f t="shared" si="8"/>
        <v>0.17844444444444446</v>
      </c>
      <c r="P74" s="68">
        <f t="shared" si="0"/>
        <v>0.32192957881768447</v>
      </c>
      <c r="Q74" s="16">
        <f t="shared" si="1"/>
        <v>0</v>
      </c>
      <c r="R74" s="51">
        <f t="shared" si="9"/>
        <v>0.17844444444444446</v>
      </c>
      <c r="S74" s="16">
        <f t="shared" si="10"/>
        <v>0.35688888888888892</v>
      </c>
      <c r="T74" s="16">
        <f t="shared" si="11"/>
        <v>0.35688888888888892</v>
      </c>
      <c r="U74" s="16">
        <f t="shared" si="12"/>
        <v>0</v>
      </c>
      <c r="V74" s="51">
        <f t="shared" si="13"/>
        <v>0.35688888888888892</v>
      </c>
      <c r="W74" s="16">
        <f t="shared" si="2"/>
        <v>0.26858673756315299</v>
      </c>
      <c r="X74" s="16">
        <f t="shared" si="3"/>
        <v>0</v>
      </c>
      <c r="Y74" s="16">
        <f t="shared" si="14"/>
        <v>0.26858673756315299</v>
      </c>
      <c r="Z74" s="16">
        <f t="shared" si="15"/>
        <v>0.17844444444444446</v>
      </c>
    </row>
    <row r="75" spans="1:26" x14ac:dyDescent="0.25">
      <c r="A75" s="579" t="s">
        <v>162</v>
      </c>
      <c r="B75" s="579"/>
      <c r="C75" s="579"/>
      <c r="D75" s="579"/>
      <c r="E75" s="579"/>
      <c r="F75" s="579"/>
      <c r="J75" s="68">
        <v>640</v>
      </c>
      <c r="K75" s="68">
        <f t="shared" si="4"/>
        <v>7.3059360730593603E-2</v>
      </c>
      <c r="L75" s="68">
        <f t="shared" si="5"/>
        <v>0.36398862646672403</v>
      </c>
      <c r="M75" s="70">
        <f t="shared" si="6"/>
        <v>11.21882752808396</v>
      </c>
      <c r="N75" s="71">
        <f t="shared" si="7"/>
        <v>0.17844444444444446</v>
      </c>
      <c r="O75" s="72">
        <f t="shared" si="8"/>
        <v>0.17844444444444446</v>
      </c>
      <c r="P75" s="68">
        <f t="shared" ref="P75:P138" si="16">IF(K75&lt;=$B$116,1-$E$24*(K75/$B$116)^$E$25,0)</f>
        <v>0.32021886524178955</v>
      </c>
      <c r="Q75" s="16">
        <f t="shared" ref="Q75:Q138" si="17">IF(K75&gt;$B$116,1-$E$24*((K75-$B$116)/(1-$B$116))^$E$25,0)</f>
        <v>0</v>
      </c>
      <c r="R75" s="51">
        <f t="shared" si="9"/>
        <v>0.17844444444444446</v>
      </c>
      <c r="S75" s="16">
        <f t="shared" si="10"/>
        <v>0.35688888888888892</v>
      </c>
      <c r="T75" s="16">
        <f t="shared" si="11"/>
        <v>0.35688888888888892</v>
      </c>
      <c r="U75" s="16">
        <f t="shared" si="12"/>
        <v>0</v>
      </c>
      <c r="V75" s="51">
        <f t="shared" si="13"/>
        <v>0.35688888888888892</v>
      </c>
      <c r="W75" s="16">
        <f t="shared" ref="W75:W138" si="18">IF(K75&lt;=$B$272,1-$E$24*(K75/$B$272)^$E$25,0)</f>
        <v>0.26674144456916182</v>
      </c>
      <c r="X75" s="16">
        <f t="shared" ref="X75:X138" si="19">IF(K75&gt;$B$272,1-$E$24*((K75-$B$272)/(1-$B$272))^$E$25,0)</f>
        <v>0</v>
      </c>
      <c r="Y75" s="16">
        <f t="shared" si="14"/>
        <v>0.26674144456916182</v>
      </c>
      <c r="Z75" s="16">
        <f t="shared" si="15"/>
        <v>0.17844444444444446</v>
      </c>
    </row>
    <row r="76" spans="1:26" x14ac:dyDescent="0.25">
      <c r="A76" s="579"/>
      <c r="B76" s="579"/>
      <c r="C76" s="579"/>
      <c r="D76" s="579"/>
      <c r="E76" s="579"/>
      <c r="F76" s="579"/>
      <c r="J76" s="68">
        <v>650</v>
      </c>
      <c r="K76" s="68">
        <f t="shared" ref="K76:K139" si="20">J76/8760</f>
        <v>7.4200913242009128E-2</v>
      </c>
      <c r="L76" s="68">
        <f t="shared" ref="L76:L139" si="21">1-$E$24*K76^$E$25</f>
        <v>0.36240893369281091</v>
      </c>
      <c r="M76" s="70">
        <f t="shared" ref="M76:M139" si="22">L76*$B$28</f>
        <v>11.170138367244171</v>
      </c>
      <c r="N76" s="71">
        <f t="shared" ref="N76:N139" si="23">IF(K76&lt;=$B$116,$B$110,0)</f>
        <v>0.17844444444444446</v>
      </c>
      <c r="O76" s="72">
        <f t="shared" ref="O76:O139" si="24">IF(L76&gt;N76,N76,IF(K76&gt;$B$116,0,L76))</f>
        <v>0.17844444444444446</v>
      </c>
      <c r="P76" s="68">
        <f t="shared" si="16"/>
        <v>0.31853045935612989</v>
      </c>
      <c r="Q76" s="16">
        <f t="shared" si="17"/>
        <v>0</v>
      </c>
      <c r="R76" s="51">
        <f t="shared" ref="R76:R139" si="25">IF(P76&gt;N76,N76,P76)</f>
        <v>0.17844444444444446</v>
      </c>
      <c r="S76" s="16">
        <f t="shared" ref="S76:S139" si="26">IF(K76&lt;=$B$272,$F$272,N76)</f>
        <v>0.35688888888888892</v>
      </c>
      <c r="T76" s="16">
        <f t="shared" ref="T76:T139" si="27">IF(S76&lt;L76,S76,L76)</f>
        <v>0.35688888888888892</v>
      </c>
      <c r="U76" s="16">
        <f t="shared" ref="U76:U139" si="28">IF(K76&lt;0.04,S76,0)</f>
        <v>0</v>
      </c>
      <c r="V76" s="51">
        <f t="shared" ref="V76:V139" si="29">IF(K76&lt;0.23,T76,0)</f>
        <v>0.35688888888888892</v>
      </c>
      <c r="W76" s="16">
        <f t="shared" si="18"/>
        <v>0.26492021417985423</v>
      </c>
      <c r="X76" s="16">
        <f t="shared" si="19"/>
        <v>0</v>
      </c>
      <c r="Y76" s="16">
        <f t="shared" ref="Y76:Y139" si="30">IF(W76&gt;$F$272,$F$272,W76)</f>
        <v>0.26492021417985423</v>
      </c>
      <c r="Z76" s="16">
        <f t="shared" ref="Z76:Z139" si="31">IF(W76&gt;$B$110,$B$110,W76)</f>
        <v>0.17844444444444446</v>
      </c>
    </row>
    <row r="77" spans="1:26" x14ac:dyDescent="0.25">
      <c r="A77" s="39"/>
      <c r="B77" s="39"/>
      <c r="C77" s="39"/>
      <c r="D77" s="39"/>
      <c r="E77" s="39"/>
      <c r="F77" s="39"/>
      <c r="J77" s="68">
        <v>660</v>
      </c>
      <c r="K77" s="68">
        <f t="shared" si="20"/>
        <v>7.5342465753424653E-2</v>
      </c>
      <c r="L77" s="68">
        <f t="shared" si="21"/>
        <v>0.36084952519648905</v>
      </c>
      <c r="M77" s="70">
        <f t="shared" si="22"/>
        <v>11.122074406741101</v>
      </c>
      <c r="N77" s="71">
        <f t="shared" si="23"/>
        <v>0.17844444444444446</v>
      </c>
      <c r="O77" s="72">
        <f t="shared" si="24"/>
        <v>0.17844444444444446</v>
      </c>
      <c r="P77" s="68">
        <f t="shared" si="16"/>
        <v>0.31686373369477527</v>
      </c>
      <c r="Q77" s="16">
        <f t="shared" si="17"/>
        <v>0</v>
      </c>
      <c r="R77" s="51">
        <f t="shared" si="25"/>
        <v>0.17844444444444446</v>
      </c>
      <c r="S77" s="16">
        <f t="shared" si="26"/>
        <v>0.35688888888888892</v>
      </c>
      <c r="T77" s="16">
        <f t="shared" si="27"/>
        <v>0.35688888888888892</v>
      </c>
      <c r="U77" s="16">
        <f t="shared" si="28"/>
        <v>0</v>
      </c>
      <c r="V77" s="51">
        <f t="shared" si="29"/>
        <v>0.35688888888888892</v>
      </c>
      <c r="W77" s="16">
        <f t="shared" si="18"/>
        <v>0.26312236956744206</v>
      </c>
      <c r="X77" s="16">
        <f t="shared" si="19"/>
        <v>0</v>
      </c>
      <c r="Y77" s="16">
        <f t="shared" si="30"/>
        <v>0.26312236956744206</v>
      </c>
      <c r="Z77" s="16">
        <f t="shared" si="31"/>
        <v>0.17844444444444446</v>
      </c>
    </row>
    <row r="78" spans="1:26" x14ac:dyDescent="0.25">
      <c r="A78" s="579" t="s">
        <v>163</v>
      </c>
      <c r="B78" s="579"/>
      <c r="C78" s="579"/>
      <c r="D78" s="579"/>
      <c r="E78" s="579"/>
      <c r="F78" s="579"/>
      <c r="J78" s="68">
        <v>670</v>
      </c>
      <c r="K78" s="68">
        <f t="shared" si="20"/>
        <v>7.6484018264840178E-2</v>
      </c>
      <c r="L78" s="68">
        <f t="shared" si="21"/>
        <v>0.35930983901710656</v>
      </c>
      <c r="M78" s="70">
        <f t="shared" si="22"/>
        <v>11.074618325869722</v>
      </c>
      <c r="N78" s="71">
        <f t="shared" si="23"/>
        <v>0.17844444444444446</v>
      </c>
      <c r="O78" s="72">
        <f t="shared" si="24"/>
        <v>0.17844444444444446</v>
      </c>
      <c r="P78" s="68">
        <f t="shared" si="16"/>
        <v>0.31521808762342018</v>
      </c>
      <c r="Q78" s="16">
        <f t="shared" si="17"/>
        <v>0</v>
      </c>
      <c r="R78" s="51">
        <f t="shared" si="25"/>
        <v>0.17844444444444446</v>
      </c>
      <c r="S78" s="16">
        <f t="shared" si="26"/>
        <v>0.35688888888888892</v>
      </c>
      <c r="T78" s="16">
        <f t="shared" si="27"/>
        <v>0.35688888888888892</v>
      </c>
      <c r="U78" s="16">
        <f t="shared" si="28"/>
        <v>0</v>
      </c>
      <c r="V78" s="51">
        <f t="shared" si="29"/>
        <v>0.35688888888888892</v>
      </c>
      <c r="W78" s="16">
        <f t="shared" si="18"/>
        <v>0.26134726284656873</v>
      </c>
      <c r="X78" s="16">
        <f t="shared" si="19"/>
        <v>0</v>
      </c>
      <c r="Y78" s="16">
        <f t="shared" si="30"/>
        <v>0.26134726284656873</v>
      </c>
      <c r="Z78" s="16">
        <f t="shared" si="31"/>
        <v>0.17844444444444446</v>
      </c>
    </row>
    <row r="79" spans="1:26" x14ac:dyDescent="0.25">
      <c r="A79" s="579"/>
      <c r="B79" s="579"/>
      <c r="C79" s="579"/>
      <c r="D79" s="579"/>
      <c r="E79" s="579"/>
      <c r="F79" s="579"/>
      <c r="J79" s="68">
        <v>680</v>
      </c>
      <c r="K79" s="68">
        <f t="shared" si="20"/>
        <v>7.7625570776255703E-2</v>
      </c>
      <c r="L79" s="68">
        <f t="shared" si="21"/>
        <v>0.35778933686801684</v>
      </c>
      <c r="M79" s="70">
        <f t="shared" si="22"/>
        <v>11.027753533603258</v>
      </c>
      <c r="N79" s="71">
        <f t="shared" si="23"/>
        <v>0.17844444444444446</v>
      </c>
      <c r="O79" s="72">
        <f t="shared" si="24"/>
        <v>0.17844444444444446</v>
      </c>
      <c r="P79" s="68">
        <f t="shared" si="16"/>
        <v>0.3135929458109894</v>
      </c>
      <c r="Q79" s="16">
        <f t="shared" si="17"/>
        <v>0</v>
      </c>
      <c r="R79" s="51">
        <f t="shared" si="25"/>
        <v>0.17844444444444446</v>
      </c>
      <c r="S79" s="16">
        <f t="shared" si="26"/>
        <v>0.35688888888888892</v>
      </c>
      <c r="T79" s="16">
        <f t="shared" si="27"/>
        <v>0.35688888888888892</v>
      </c>
      <c r="U79" s="16">
        <f t="shared" si="28"/>
        <v>0</v>
      </c>
      <c r="V79" s="51">
        <f t="shared" si="29"/>
        <v>0.35688888888888892</v>
      </c>
      <c r="W79" s="16">
        <f t="shared" si="18"/>
        <v>0.25959427342567654</v>
      </c>
      <c r="X79" s="16">
        <f t="shared" si="19"/>
        <v>0</v>
      </c>
      <c r="Y79" s="16">
        <f t="shared" si="30"/>
        <v>0.25959427342567654</v>
      </c>
      <c r="Z79" s="16">
        <f t="shared" si="31"/>
        <v>0.17844444444444446</v>
      </c>
    </row>
    <row r="80" spans="1:26" x14ac:dyDescent="0.25">
      <c r="A80" s="579" t="s">
        <v>164</v>
      </c>
      <c r="B80" s="579"/>
      <c r="C80" s="579"/>
      <c r="D80" s="579"/>
      <c r="E80" s="579"/>
      <c r="F80" s="579"/>
      <c r="J80" s="68">
        <v>690</v>
      </c>
      <c r="K80" s="68">
        <f t="shared" si="20"/>
        <v>7.8767123287671229E-2</v>
      </c>
      <c r="L80" s="68">
        <f t="shared" si="21"/>
        <v>0.35628750280776345</v>
      </c>
      <c r="M80" s="70">
        <f t="shared" si="22"/>
        <v>10.981464127636544</v>
      </c>
      <c r="N80" s="71">
        <f t="shared" si="23"/>
        <v>0.17844444444444446</v>
      </c>
      <c r="O80" s="72">
        <f t="shared" si="24"/>
        <v>0.17844444444444446</v>
      </c>
      <c r="P80" s="68">
        <f t="shared" si="16"/>
        <v>0.31198775680937452</v>
      </c>
      <c r="Q80" s="16">
        <f t="shared" si="17"/>
        <v>0</v>
      </c>
      <c r="R80" s="51">
        <f t="shared" si="25"/>
        <v>0.17844444444444446</v>
      </c>
      <c r="S80" s="16">
        <f t="shared" si="26"/>
        <v>0.35688888888888892</v>
      </c>
      <c r="T80" s="16">
        <f t="shared" si="27"/>
        <v>0.35628750280776345</v>
      </c>
      <c r="U80" s="16">
        <f t="shared" si="28"/>
        <v>0</v>
      </c>
      <c r="V80" s="51">
        <f t="shared" si="29"/>
        <v>0.35628750280776345</v>
      </c>
      <c r="W80" s="16">
        <f t="shared" si="18"/>
        <v>0.25786280647501414</v>
      </c>
      <c r="X80" s="16">
        <f t="shared" si="19"/>
        <v>0</v>
      </c>
      <c r="Y80" s="16">
        <f t="shared" si="30"/>
        <v>0.25786280647501414</v>
      </c>
      <c r="Z80" s="16">
        <f t="shared" si="31"/>
        <v>0.17844444444444446</v>
      </c>
    </row>
    <row r="81" spans="1:26" x14ac:dyDescent="0.25">
      <c r="A81" s="579"/>
      <c r="B81" s="579"/>
      <c r="C81" s="579"/>
      <c r="D81" s="579"/>
      <c r="E81" s="579"/>
      <c r="F81" s="579"/>
      <c r="J81" s="68">
        <v>700</v>
      </c>
      <c r="K81" s="68">
        <f t="shared" si="20"/>
        <v>7.9908675799086754E-2</v>
      </c>
      <c r="L81" s="68">
        <f t="shared" si="21"/>
        <v>0.35480384200392168</v>
      </c>
      <c r="M81" s="70">
        <f t="shared" si="22"/>
        <v>10.935734856285256</v>
      </c>
      <c r="N81" s="71">
        <f t="shared" si="23"/>
        <v>0.17844444444444446</v>
      </c>
      <c r="O81" s="72">
        <f t="shared" si="24"/>
        <v>0.17844444444444446</v>
      </c>
      <c r="P81" s="68">
        <f t="shared" si="16"/>
        <v>0.31040199173220484</v>
      </c>
      <c r="Q81" s="16">
        <f t="shared" si="17"/>
        <v>0</v>
      </c>
      <c r="R81" s="51">
        <f t="shared" si="25"/>
        <v>0.17844444444444446</v>
      </c>
      <c r="S81" s="16">
        <f t="shared" si="26"/>
        <v>0.35688888888888892</v>
      </c>
      <c r="T81" s="16">
        <f t="shared" si="27"/>
        <v>0.35480384200392168</v>
      </c>
      <c r="U81" s="16">
        <f t="shared" si="28"/>
        <v>0</v>
      </c>
      <c r="V81" s="51">
        <f t="shared" si="29"/>
        <v>0.35480384200392168</v>
      </c>
      <c r="W81" s="16">
        <f t="shared" si="18"/>
        <v>0.25615229150146801</v>
      </c>
      <c r="X81" s="16">
        <f t="shared" si="19"/>
        <v>0</v>
      </c>
      <c r="Y81" s="16">
        <f t="shared" si="30"/>
        <v>0.25615229150146801</v>
      </c>
      <c r="Z81" s="16">
        <f t="shared" si="31"/>
        <v>0.17844444444444446</v>
      </c>
    </row>
    <row r="82" spans="1:26" x14ac:dyDescent="0.25">
      <c r="A82" s="39"/>
      <c r="B82" s="39"/>
      <c r="C82" s="39"/>
      <c r="D82" s="39"/>
      <c r="E82" s="39"/>
      <c r="F82" s="39"/>
      <c r="J82" s="68">
        <v>710</v>
      </c>
      <c r="K82" s="68">
        <f t="shared" si="20"/>
        <v>8.1050228310502279E-2</v>
      </c>
      <c r="L82" s="68">
        <f t="shared" si="21"/>
        <v>0.35333787958191254</v>
      </c>
      <c r="M82" s="70">
        <f t="shared" si="22"/>
        <v>10.890551083004153</v>
      </c>
      <c r="N82" s="71">
        <f t="shared" si="23"/>
        <v>0.17844444444444446</v>
      </c>
      <c r="O82" s="72">
        <f t="shared" si="24"/>
        <v>0.17844444444444446</v>
      </c>
      <c r="P82" s="68">
        <f t="shared" si="16"/>
        <v>0.30883514302443693</v>
      </c>
      <c r="Q82" s="16">
        <f t="shared" si="17"/>
        <v>0</v>
      </c>
      <c r="R82" s="51">
        <f t="shared" si="25"/>
        <v>0.17844444444444446</v>
      </c>
      <c r="S82" s="16">
        <f t="shared" si="26"/>
        <v>0.35688888888888892</v>
      </c>
      <c r="T82" s="16">
        <f t="shared" si="27"/>
        <v>0.35333787958191254</v>
      </c>
      <c r="U82" s="16">
        <f t="shared" si="28"/>
        <v>0</v>
      </c>
      <c r="V82" s="51">
        <f t="shared" si="29"/>
        <v>0.35333787958191254</v>
      </c>
      <c r="W82" s="16">
        <f t="shared" si="18"/>
        <v>0.25446218102135698</v>
      </c>
      <c r="X82" s="16">
        <f t="shared" si="19"/>
        <v>0</v>
      </c>
      <c r="Y82" s="16">
        <f t="shared" si="30"/>
        <v>0.25446218102135698</v>
      </c>
      <c r="Z82" s="16">
        <f t="shared" si="31"/>
        <v>0.17844444444444446</v>
      </c>
    </row>
    <row r="83" spans="1:26" x14ac:dyDescent="0.25">
      <c r="A83" s="579" t="s">
        <v>165</v>
      </c>
      <c r="B83" s="579"/>
      <c r="C83" s="579"/>
      <c r="D83" s="579"/>
      <c r="E83" s="579"/>
      <c r="F83" s="579"/>
      <c r="J83" s="68">
        <v>720</v>
      </c>
      <c r="K83" s="68">
        <f t="shared" si="20"/>
        <v>8.2191780821917804E-2</v>
      </c>
      <c r="L83" s="68">
        <f t="shared" si="21"/>
        <v>0.35188915955183853</v>
      </c>
      <c r="M83" s="70">
        <f t="shared" si="22"/>
        <v>10.845898753310092</v>
      </c>
      <c r="N83" s="71">
        <f t="shared" si="23"/>
        <v>0.17844444444444446</v>
      </c>
      <c r="O83" s="72">
        <f t="shared" si="24"/>
        <v>0.17844444444444446</v>
      </c>
      <c r="P83" s="68">
        <f t="shared" si="16"/>
        <v>0.30728672331533713</v>
      </c>
      <c r="Q83" s="16">
        <f t="shared" si="17"/>
        <v>0</v>
      </c>
      <c r="R83" s="51">
        <f t="shared" si="25"/>
        <v>0.17844444444444446</v>
      </c>
      <c r="S83" s="16">
        <f t="shared" si="26"/>
        <v>0.35688888888888892</v>
      </c>
      <c r="T83" s="16">
        <f t="shared" si="27"/>
        <v>0.35188915955183853</v>
      </c>
      <c r="U83" s="16">
        <f t="shared" si="28"/>
        <v>0</v>
      </c>
      <c r="V83" s="51">
        <f t="shared" si="29"/>
        <v>0.35188915955183853</v>
      </c>
      <c r="W83" s="16">
        <f t="shared" si="18"/>
        <v>0.25279194932318094</v>
      </c>
      <c r="X83" s="16">
        <f t="shared" si="19"/>
        <v>0</v>
      </c>
      <c r="Y83" s="16">
        <f t="shared" si="30"/>
        <v>0.25279194932318094</v>
      </c>
      <c r="Z83" s="16">
        <f t="shared" si="31"/>
        <v>0.17844444444444446</v>
      </c>
    </row>
    <row r="84" spans="1:26" x14ac:dyDescent="0.25">
      <c r="A84" s="579"/>
      <c r="B84" s="579"/>
      <c r="C84" s="579"/>
      <c r="D84" s="579"/>
      <c r="E84" s="579"/>
      <c r="F84" s="579"/>
      <c r="J84" s="68">
        <v>730</v>
      </c>
      <c r="K84" s="68">
        <f t="shared" si="20"/>
        <v>8.3333333333333329E-2</v>
      </c>
      <c r="L84" s="68">
        <f t="shared" si="21"/>
        <v>0.35045724380705046</v>
      </c>
      <c r="M84" s="70">
        <f t="shared" si="22"/>
        <v>10.801764363915938</v>
      </c>
      <c r="N84" s="71">
        <f t="shared" si="23"/>
        <v>0.17844444444444446</v>
      </c>
      <c r="O84" s="72">
        <f t="shared" si="24"/>
        <v>0.17844444444444446</v>
      </c>
      <c r="P84" s="68">
        <f t="shared" si="16"/>
        <v>0.30575626434812919</v>
      </c>
      <c r="Q84" s="16">
        <f t="shared" si="17"/>
        <v>0</v>
      </c>
      <c r="R84" s="51">
        <f t="shared" si="25"/>
        <v>0.17844444444444446</v>
      </c>
      <c r="S84" s="16">
        <f t="shared" si="26"/>
        <v>0.35688888888888892</v>
      </c>
      <c r="T84" s="16">
        <f t="shared" si="27"/>
        <v>0.35045724380705046</v>
      </c>
      <c r="U84" s="16">
        <f t="shared" si="28"/>
        <v>0</v>
      </c>
      <c r="V84" s="51">
        <f t="shared" si="29"/>
        <v>0.35045724380705046</v>
      </c>
      <c r="W84" s="16">
        <f t="shared" si="18"/>
        <v>0.25114109131306561</v>
      </c>
      <c r="X84" s="16">
        <f t="shared" si="19"/>
        <v>0</v>
      </c>
      <c r="Y84" s="16">
        <f t="shared" si="30"/>
        <v>0.25114109131306561</v>
      </c>
      <c r="Z84" s="16">
        <f t="shared" si="31"/>
        <v>0.17844444444444446</v>
      </c>
    </row>
    <row r="85" spans="1:26" x14ac:dyDescent="0.25">
      <c r="A85" s="579" t="s">
        <v>166</v>
      </c>
      <c r="B85" s="579"/>
      <c r="C85" s="579"/>
      <c r="D85" s="579"/>
      <c r="E85" s="579"/>
      <c r="F85" s="579"/>
      <c r="J85" s="68">
        <v>740</v>
      </c>
      <c r="K85" s="68">
        <f t="shared" si="20"/>
        <v>8.4474885844748854E-2</v>
      </c>
      <c r="L85" s="68">
        <f t="shared" si="21"/>
        <v>0.34904171118873728</v>
      </c>
      <c r="M85" s="70">
        <f t="shared" si="22"/>
        <v>10.758134933899436</v>
      </c>
      <c r="N85" s="71">
        <f t="shared" si="23"/>
        <v>0.17844444444444446</v>
      </c>
      <c r="O85" s="72">
        <f t="shared" si="24"/>
        <v>0.17844444444444446</v>
      </c>
      <c r="P85" s="68">
        <f t="shared" si="16"/>
        <v>0.30424331598021148</v>
      </c>
      <c r="Q85" s="16">
        <f t="shared" si="17"/>
        <v>0</v>
      </c>
      <c r="R85" s="51">
        <f t="shared" si="25"/>
        <v>0.17844444444444446</v>
      </c>
      <c r="S85" s="16">
        <f t="shared" si="26"/>
        <v>0.35688888888888892</v>
      </c>
      <c r="T85" s="16">
        <f t="shared" si="27"/>
        <v>0.34904171118873728</v>
      </c>
      <c r="U85" s="16">
        <f t="shared" si="28"/>
        <v>0</v>
      </c>
      <c r="V85" s="51">
        <f t="shared" si="29"/>
        <v>0.34904171118873728</v>
      </c>
      <c r="W85" s="16">
        <f t="shared" si="18"/>
        <v>0.24950912143632675</v>
      </c>
      <c r="X85" s="16">
        <f t="shared" si="19"/>
        <v>0</v>
      </c>
      <c r="Y85" s="16">
        <f t="shared" si="30"/>
        <v>0.24950912143632675</v>
      </c>
      <c r="Z85" s="16">
        <f t="shared" si="31"/>
        <v>0.17844444444444446</v>
      </c>
    </row>
    <row r="86" spans="1:26" x14ac:dyDescent="0.25">
      <c r="A86" s="579"/>
      <c r="B86" s="579"/>
      <c r="C86" s="579"/>
      <c r="D86" s="579"/>
      <c r="E86" s="579"/>
      <c r="F86" s="579"/>
      <c r="J86" s="68">
        <v>750</v>
      </c>
      <c r="K86" s="68">
        <f t="shared" si="20"/>
        <v>8.5616438356164379E-2</v>
      </c>
      <c r="L86" s="68">
        <f t="shared" si="21"/>
        <v>0.347642156611358</v>
      </c>
      <c r="M86" s="70">
        <f t="shared" si="22"/>
        <v>10.714997977747334</v>
      </c>
      <c r="N86" s="71">
        <f t="shared" si="23"/>
        <v>0.17844444444444446</v>
      </c>
      <c r="O86" s="72">
        <f t="shared" si="24"/>
        <v>0.17844444444444446</v>
      </c>
      <c r="P86" s="68">
        <f t="shared" si="16"/>
        <v>0.30274744524840114</v>
      </c>
      <c r="Q86" s="16">
        <f t="shared" si="17"/>
        <v>0</v>
      </c>
      <c r="R86" s="51">
        <f t="shared" si="25"/>
        <v>0.17844444444444446</v>
      </c>
      <c r="S86" s="16">
        <f t="shared" si="26"/>
        <v>0.35688888888888892</v>
      </c>
      <c r="T86" s="16">
        <f t="shared" si="27"/>
        <v>0.347642156611358</v>
      </c>
      <c r="U86" s="16">
        <f t="shared" si="28"/>
        <v>0</v>
      </c>
      <c r="V86" s="51">
        <f t="shared" si="29"/>
        <v>0.347642156611358</v>
      </c>
      <c r="W86" s="16">
        <f t="shared" si="18"/>
        <v>0.24789557266918016</v>
      </c>
      <c r="X86" s="16">
        <f t="shared" si="19"/>
        <v>0</v>
      </c>
      <c r="Y86" s="16">
        <f t="shared" si="30"/>
        <v>0.24789557266918016</v>
      </c>
      <c r="Z86" s="16">
        <f t="shared" si="31"/>
        <v>0.17844444444444446</v>
      </c>
    </row>
    <row r="87" spans="1:26" ht="15" customHeight="1" x14ac:dyDescent="0.25">
      <c r="A87" s="579"/>
      <c r="B87" s="579"/>
      <c r="C87" s="579"/>
      <c r="D87" s="579"/>
      <c r="E87" s="579"/>
      <c r="F87" s="579"/>
      <c r="J87" s="68">
        <v>760</v>
      </c>
      <c r="K87" s="68">
        <f t="shared" si="20"/>
        <v>8.6757990867579904E-2</v>
      </c>
      <c r="L87" s="68">
        <f t="shared" si="21"/>
        <v>0.34625819024420423</v>
      </c>
      <c r="M87" s="70">
        <f t="shared" si="22"/>
        <v>10.672341480129582</v>
      </c>
      <c r="N87" s="71">
        <f t="shared" si="23"/>
        <v>0.17844444444444446</v>
      </c>
      <c r="O87" s="72">
        <f t="shared" si="24"/>
        <v>0.17844444444444446</v>
      </c>
      <c r="P87" s="68">
        <f t="shared" si="16"/>
        <v>0.30126823549417225</v>
      </c>
      <c r="Q87" s="16">
        <f t="shared" si="17"/>
        <v>0</v>
      </c>
      <c r="R87" s="51">
        <f t="shared" si="25"/>
        <v>0.17844444444444446</v>
      </c>
      <c r="S87" s="16">
        <f t="shared" si="26"/>
        <v>0.35688888888888892</v>
      </c>
      <c r="T87" s="16">
        <f t="shared" si="27"/>
        <v>0.34625819024420423</v>
      </c>
      <c r="U87" s="16">
        <f t="shared" si="28"/>
        <v>0</v>
      </c>
      <c r="V87" s="51">
        <f t="shared" si="29"/>
        <v>0.34625819024420423</v>
      </c>
      <c r="W87" s="16">
        <f t="shared" si="18"/>
        <v>0.24629999557516324</v>
      </c>
      <c r="X87" s="16">
        <f t="shared" si="19"/>
        <v>0</v>
      </c>
      <c r="Y87" s="16">
        <f t="shared" si="30"/>
        <v>0.24629999557516324</v>
      </c>
      <c r="Z87" s="16">
        <f t="shared" si="31"/>
        <v>0.17844444444444446</v>
      </c>
    </row>
    <row r="88" spans="1:26" x14ac:dyDescent="0.25">
      <c r="J88" s="68">
        <v>770</v>
      </c>
      <c r="K88" s="68">
        <f t="shared" si="20"/>
        <v>8.7899543378995429E-2</v>
      </c>
      <c r="L88" s="68">
        <f t="shared" si="21"/>
        <v>0.34488943674480332</v>
      </c>
      <c r="M88" s="70">
        <f t="shared" si="22"/>
        <v>10.630153872271334</v>
      </c>
      <c r="N88" s="71">
        <f t="shared" si="23"/>
        <v>0.17844444444444446</v>
      </c>
      <c r="O88" s="72">
        <f t="shared" si="24"/>
        <v>0.17844444444444446</v>
      </c>
      <c r="P88" s="68">
        <f t="shared" si="16"/>
        <v>0.29980528554430264</v>
      </c>
      <c r="Q88" s="16">
        <f t="shared" si="17"/>
        <v>0</v>
      </c>
      <c r="R88" s="51">
        <f t="shared" si="25"/>
        <v>0.17844444444444446</v>
      </c>
      <c r="S88" s="16">
        <f t="shared" si="26"/>
        <v>0.35688888888888892</v>
      </c>
      <c r="T88" s="16">
        <f t="shared" si="27"/>
        <v>0.34488943674480332</v>
      </c>
      <c r="U88" s="16">
        <f t="shared" si="28"/>
        <v>0</v>
      </c>
      <c r="V88" s="51">
        <f t="shared" si="29"/>
        <v>0.34488943674480332</v>
      </c>
      <c r="W88" s="16">
        <f t="shared" si="18"/>
        <v>0.2447219574213233</v>
      </c>
      <c r="X88" s="16">
        <f t="shared" si="19"/>
        <v>0</v>
      </c>
      <c r="Y88" s="16">
        <f t="shared" si="30"/>
        <v>0.2447219574213233</v>
      </c>
      <c r="Z88" s="16">
        <f t="shared" si="31"/>
        <v>0.17844444444444446</v>
      </c>
    </row>
    <row r="89" spans="1:26" x14ac:dyDescent="0.25">
      <c r="A89" s="579" t="s">
        <v>167</v>
      </c>
      <c r="B89" s="579"/>
      <c r="C89" s="579"/>
      <c r="D89" s="579"/>
      <c r="E89" s="579"/>
      <c r="F89" s="579"/>
      <c r="J89" s="68">
        <v>780</v>
      </c>
      <c r="K89" s="68">
        <f t="shared" si="20"/>
        <v>8.9041095890410954E-2</v>
      </c>
      <c r="L89" s="68">
        <f t="shared" si="21"/>
        <v>0.3435355345402491</v>
      </c>
      <c r="M89" s="70">
        <f t="shared" si="22"/>
        <v>10.588424009802198</v>
      </c>
      <c r="N89" s="71">
        <f t="shared" si="23"/>
        <v>0.17844444444444446</v>
      </c>
      <c r="O89" s="72">
        <f t="shared" si="24"/>
        <v>0.17844444444444446</v>
      </c>
      <c r="P89" s="68">
        <f t="shared" si="16"/>
        <v>0.29835820894274656</v>
      </c>
      <c r="Q89" s="16">
        <f t="shared" si="17"/>
        <v>0</v>
      </c>
      <c r="R89" s="51">
        <f t="shared" si="25"/>
        <v>0.17844444444444446</v>
      </c>
      <c r="S89" s="16">
        <f t="shared" si="26"/>
        <v>0.35688888888888892</v>
      </c>
      <c r="T89" s="16">
        <f t="shared" si="27"/>
        <v>0.3435355345402491</v>
      </c>
      <c r="U89" s="16">
        <f t="shared" si="28"/>
        <v>0</v>
      </c>
      <c r="V89" s="51">
        <f t="shared" si="29"/>
        <v>0.3435355345402491</v>
      </c>
      <c r="W89" s="16">
        <f t="shared" si="18"/>
        <v>0.24316104134966421</v>
      </c>
      <c r="X89" s="16">
        <f t="shared" si="19"/>
        <v>0</v>
      </c>
      <c r="Y89" s="16">
        <f t="shared" si="30"/>
        <v>0.24316104134966421</v>
      </c>
      <c r="Z89" s="16">
        <f t="shared" si="31"/>
        <v>0.17844444444444446</v>
      </c>
    </row>
    <row r="90" spans="1:26" x14ac:dyDescent="0.25">
      <c r="A90" s="579"/>
      <c r="B90" s="579"/>
      <c r="C90" s="579"/>
      <c r="D90" s="579"/>
      <c r="E90" s="579"/>
      <c r="F90" s="579"/>
      <c r="J90" s="68">
        <v>790</v>
      </c>
      <c r="K90" s="68">
        <f t="shared" si="20"/>
        <v>9.0182648401826479E-2</v>
      </c>
      <c r="L90" s="68">
        <f t="shared" si="21"/>
        <v>0.34219613515289438</v>
      </c>
      <c r="M90" s="70">
        <f t="shared" si="22"/>
        <v>10.547141151972772</v>
      </c>
      <c r="N90" s="71">
        <f t="shared" si="23"/>
        <v>0.17844444444444446</v>
      </c>
      <c r="O90" s="72">
        <f t="shared" si="24"/>
        <v>0.17844444444444446</v>
      </c>
      <c r="P90" s="68">
        <f t="shared" si="16"/>
        <v>0.29692663322992208</v>
      </c>
      <c r="Q90" s="16">
        <f t="shared" si="17"/>
        <v>0</v>
      </c>
      <c r="R90" s="51">
        <f t="shared" si="25"/>
        <v>0.17844444444444446</v>
      </c>
      <c r="S90" s="16">
        <f t="shared" si="26"/>
        <v>0.35688888888888892</v>
      </c>
      <c r="T90" s="16">
        <f t="shared" si="27"/>
        <v>0.34219613515289438</v>
      </c>
      <c r="U90" s="16">
        <f t="shared" si="28"/>
        <v>0</v>
      </c>
      <c r="V90" s="51">
        <f t="shared" si="29"/>
        <v>0.34219613515289438</v>
      </c>
      <c r="W90" s="16">
        <f t="shared" si="18"/>
        <v>0.24161684559973506</v>
      </c>
      <c r="X90" s="16">
        <f t="shared" si="19"/>
        <v>0</v>
      </c>
      <c r="Y90" s="16">
        <f t="shared" si="30"/>
        <v>0.24161684559973506</v>
      </c>
      <c r="Z90" s="16">
        <f t="shared" si="31"/>
        <v>0.17844444444444446</v>
      </c>
    </row>
    <row r="91" spans="1:26" ht="15" customHeight="1" x14ac:dyDescent="0.25">
      <c r="A91" s="579"/>
      <c r="B91" s="579"/>
      <c r="C91" s="579"/>
      <c r="D91" s="579"/>
      <c r="E91" s="579"/>
      <c r="F91" s="579"/>
      <c r="J91" s="68">
        <v>800</v>
      </c>
      <c r="K91" s="68">
        <f t="shared" si="20"/>
        <v>9.1324200913242004E-2</v>
      </c>
      <c r="L91" s="68">
        <f t="shared" si="21"/>
        <v>0.34087090256714003</v>
      </c>
      <c r="M91" s="70">
        <f t="shared" si="22"/>
        <v>10.506294942137878</v>
      </c>
      <c r="N91" s="71">
        <f t="shared" si="23"/>
        <v>0.17844444444444446</v>
      </c>
      <c r="O91" s="72">
        <f t="shared" si="24"/>
        <v>0.17844444444444446</v>
      </c>
      <c r="P91" s="68">
        <f t="shared" si="16"/>
        <v>0.29551019926592226</v>
      </c>
      <c r="Q91" s="16">
        <f t="shared" si="17"/>
        <v>0</v>
      </c>
      <c r="R91" s="51">
        <f t="shared" si="25"/>
        <v>0.17844444444444446</v>
      </c>
      <c r="S91" s="16">
        <f t="shared" si="26"/>
        <v>0.35688888888888892</v>
      </c>
      <c r="T91" s="16">
        <f t="shared" si="27"/>
        <v>0.34087090256714003</v>
      </c>
      <c r="U91" s="16">
        <f t="shared" si="28"/>
        <v>0</v>
      </c>
      <c r="V91" s="51">
        <f t="shared" si="29"/>
        <v>0.34087090256714003</v>
      </c>
      <c r="W91" s="16">
        <f t="shared" si="18"/>
        <v>0.24008898277860069</v>
      </c>
      <c r="X91" s="16">
        <f t="shared" si="19"/>
        <v>0</v>
      </c>
      <c r="Y91" s="16">
        <f t="shared" si="30"/>
        <v>0.24008898277860069</v>
      </c>
      <c r="Z91" s="16">
        <f t="shared" si="31"/>
        <v>0.17844444444444446</v>
      </c>
    </row>
    <row r="92" spans="1:26" x14ac:dyDescent="0.25">
      <c r="A92" s="39"/>
      <c r="B92" s="39"/>
      <c r="C92" s="39"/>
      <c r="D92" s="39"/>
      <c r="E92" s="39"/>
      <c r="F92" s="39"/>
      <c r="J92" s="68">
        <v>810</v>
      </c>
      <c r="K92" s="68">
        <f t="shared" si="20"/>
        <v>9.2465753424657529E-2</v>
      </c>
      <c r="L92" s="68">
        <f t="shared" si="21"/>
        <v>0.33955951263433581</v>
      </c>
      <c r="M92" s="70">
        <f t="shared" si="22"/>
        <v>10.465875389414458</v>
      </c>
      <c r="N92" s="71">
        <f t="shared" si="23"/>
        <v>0.17844444444444446</v>
      </c>
      <c r="O92" s="72">
        <f t="shared" si="24"/>
        <v>0.17844444444444446</v>
      </c>
      <c r="P92" s="68">
        <f t="shared" si="16"/>
        <v>0.29410856059446311</v>
      </c>
      <c r="Q92" s="16">
        <f t="shared" si="17"/>
        <v>0</v>
      </c>
      <c r="R92" s="51">
        <f t="shared" si="25"/>
        <v>0.17844444444444446</v>
      </c>
      <c r="S92" s="16">
        <f t="shared" si="26"/>
        <v>0.35688888888888892</v>
      </c>
      <c r="T92" s="16">
        <f t="shared" si="27"/>
        <v>0.33955951263433581</v>
      </c>
      <c r="U92" s="16">
        <f t="shared" si="28"/>
        <v>0</v>
      </c>
      <c r="V92" s="51">
        <f t="shared" si="29"/>
        <v>0.33955951263433581</v>
      </c>
      <c r="W92" s="16">
        <f t="shared" si="18"/>
        <v>0.23857707917475079</v>
      </c>
      <c r="X92" s="16">
        <f t="shared" si="19"/>
        <v>0</v>
      </c>
      <c r="Y92" s="16">
        <f t="shared" si="30"/>
        <v>0.23857707917475079</v>
      </c>
      <c r="Z92" s="16">
        <f t="shared" si="31"/>
        <v>0.17844444444444446</v>
      </c>
    </row>
    <row r="93" spans="1:26" x14ac:dyDescent="0.25">
      <c r="A93" s="39"/>
      <c r="B93" s="39"/>
      <c r="C93" s="39"/>
      <c r="D93" s="39"/>
      <c r="E93" s="39"/>
      <c r="F93" s="39"/>
      <c r="J93" s="68">
        <v>820</v>
      </c>
      <c r="K93" s="68">
        <f t="shared" si="20"/>
        <v>9.3607305936073054E-2</v>
      </c>
      <c r="L93" s="68">
        <f t="shared" si="21"/>
        <v>0.33826165251306195</v>
      </c>
      <c r="M93" s="70">
        <f t="shared" si="22"/>
        <v>10.425872851429991</v>
      </c>
      <c r="N93" s="71">
        <f t="shared" si="23"/>
        <v>0.17844444444444446</v>
      </c>
      <c r="O93" s="72">
        <f t="shared" si="24"/>
        <v>0.17844444444444446</v>
      </c>
      <c r="P93" s="68">
        <f t="shared" si="16"/>
        <v>0.29272138284464433</v>
      </c>
      <c r="Q93" s="16">
        <f t="shared" si="17"/>
        <v>0</v>
      </c>
      <c r="R93" s="51">
        <f t="shared" si="25"/>
        <v>0.17844444444444446</v>
      </c>
      <c r="S93" s="16">
        <f t="shared" si="26"/>
        <v>0.35688888888888892</v>
      </c>
      <c r="T93" s="16">
        <f t="shared" si="27"/>
        <v>0.33826165251306195</v>
      </c>
      <c r="U93" s="16">
        <f t="shared" si="28"/>
        <v>0</v>
      </c>
      <c r="V93" s="51">
        <f t="shared" si="29"/>
        <v>0.33826165251306195</v>
      </c>
      <c r="W93" s="16">
        <f t="shared" si="18"/>
        <v>0.23708077411279915</v>
      </c>
      <c r="X93" s="16">
        <f t="shared" si="19"/>
        <v>0</v>
      </c>
      <c r="Y93" s="16">
        <f t="shared" si="30"/>
        <v>0.23708077411279915</v>
      </c>
      <c r="Z93" s="16">
        <f t="shared" si="31"/>
        <v>0.17844444444444446</v>
      </c>
    </row>
    <row r="94" spans="1:26" x14ac:dyDescent="0.25">
      <c r="A94" s="39"/>
      <c r="B94" s="39"/>
      <c r="C94" s="39"/>
      <c r="D94" s="39"/>
      <c r="E94" s="39"/>
      <c r="F94" s="39"/>
      <c r="J94" s="68">
        <v>830</v>
      </c>
      <c r="K94" s="68">
        <f t="shared" si="20"/>
        <v>9.4748858447488579E-2</v>
      </c>
      <c r="L94" s="68">
        <f t="shared" si="21"/>
        <v>0.33697702014227948</v>
      </c>
      <c r="M94" s="70">
        <f t="shared" si="22"/>
        <v>10.386278018083956</v>
      </c>
      <c r="N94" s="71">
        <f t="shared" si="23"/>
        <v>0.17844444444444446</v>
      </c>
      <c r="O94" s="72">
        <f t="shared" si="24"/>
        <v>0.17844444444444446</v>
      </c>
      <c r="P94" s="68">
        <f t="shared" si="16"/>
        <v>0.29134834316784375</v>
      </c>
      <c r="Q94" s="16">
        <f t="shared" si="17"/>
        <v>0</v>
      </c>
      <c r="R94" s="51">
        <f t="shared" si="25"/>
        <v>0.17844444444444446</v>
      </c>
      <c r="S94" s="16">
        <f t="shared" si="26"/>
        <v>0.35688888888888892</v>
      </c>
      <c r="T94" s="16">
        <f t="shared" si="27"/>
        <v>0.33697702014227948</v>
      </c>
      <c r="U94" s="16">
        <f t="shared" si="28"/>
        <v>0</v>
      </c>
      <c r="V94" s="51">
        <f t="shared" si="29"/>
        <v>0.33697702014227948</v>
      </c>
      <c r="W94" s="16">
        <f t="shared" si="18"/>
        <v>0.23559971934607904</v>
      </c>
      <c r="X94" s="16">
        <f t="shared" si="19"/>
        <v>0</v>
      </c>
      <c r="Y94" s="16">
        <f t="shared" si="30"/>
        <v>0.23559971934607904</v>
      </c>
      <c r="Z94" s="16">
        <f t="shared" si="31"/>
        <v>0.17844444444444446</v>
      </c>
    </row>
    <row r="95" spans="1:26" x14ac:dyDescent="0.25">
      <c r="A95" s="39"/>
      <c r="B95" s="39"/>
      <c r="C95" s="39"/>
      <c r="D95" s="39"/>
      <c r="E95" s="39"/>
      <c r="F95" s="39"/>
      <c r="J95" s="68">
        <v>840</v>
      </c>
      <c r="K95" s="68">
        <f t="shared" si="20"/>
        <v>9.5890410958904104E-2</v>
      </c>
      <c r="L95" s="68">
        <f t="shared" si="21"/>
        <v>0.33570532374505313</v>
      </c>
      <c r="M95" s="70">
        <f t="shared" si="22"/>
        <v>10.347081896251638</v>
      </c>
      <c r="N95" s="71">
        <f t="shared" si="23"/>
        <v>0.17844444444444446</v>
      </c>
      <c r="O95" s="72">
        <f t="shared" si="24"/>
        <v>0.17844444444444446</v>
      </c>
      <c r="P95" s="68">
        <f t="shared" si="16"/>
        <v>0.28998912970728574</v>
      </c>
      <c r="Q95" s="16">
        <f t="shared" si="17"/>
        <v>0</v>
      </c>
      <c r="R95" s="51">
        <f t="shared" si="25"/>
        <v>0.17844444444444446</v>
      </c>
      <c r="S95" s="16">
        <f t="shared" si="26"/>
        <v>0.35688888888888892</v>
      </c>
      <c r="T95" s="16">
        <f t="shared" si="27"/>
        <v>0.33570532374505313</v>
      </c>
      <c r="U95" s="16">
        <f t="shared" si="28"/>
        <v>0</v>
      </c>
      <c r="V95" s="51">
        <f t="shared" si="29"/>
        <v>0.33570532374505313</v>
      </c>
      <c r="W95" s="16">
        <f t="shared" si="18"/>
        <v>0.23413357848448324</v>
      </c>
      <c r="X95" s="16">
        <f t="shared" si="19"/>
        <v>0</v>
      </c>
      <c r="Y95" s="16">
        <f t="shared" si="30"/>
        <v>0.23413357848448324</v>
      </c>
      <c r="Z95" s="16">
        <f t="shared" si="31"/>
        <v>0.17844444444444446</v>
      </c>
    </row>
    <row r="96" spans="1:26" x14ac:dyDescent="0.25">
      <c r="A96" s="39"/>
      <c r="B96" s="39"/>
      <c r="C96" s="39"/>
      <c r="D96" s="39"/>
      <c r="E96" s="39"/>
      <c r="F96" s="39"/>
      <c r="J96" s="68">
        <v>850</v>
      </c>
      <c r="K96" s="68">
        <f t="shared" si="20"/>
        <v>9.7031963470319629E-2</v>
      </c>
      <c r="L96" s="68">
        <f t="shared" si="21"/>
        <v>0.3344462813607284</v>
      </c>
      <c r="M96" s="70">
        <f t="shared" si="22"/>
        <v>10.308275795364915</v>
      </c>
      <c r="N96" s="71">
        <f t="shared" si="23"/>
        <v>0.17844444444444446</v>
      </c>
      <c r="O96" s="72">
        <f t="shared" si="24"/>
        <v>0.17844444444444446</v>
      </c>
      <c r="P96" s="68">
        <f t="shared" si="16"/>
        <v>0.28864344109802342</v>
      </c>
      <c r="Q96" s="16">
        <f t="shared" si="17"/>
        <v>0</v>
      </c>
      <c r="R96" s="51">
        <f t="shared" si="25"/>
        <v>0.17844444444444446</v>
      </c>
      <c r="S96" s="16">
        <f t="shared" si="26"/>
        <v>0.35688888888888892</v>
      </c>
      <c r="T96" s="16">
        <f t="shared" si="27"/>
        <v>0.3344462813607284</v>
      </c>
      <c r="U96" s="16">
        <f t="shared" si="28"/>
        <v>0</v>
      </c>
      <c r="V96" s="51">
        <f t="shared" si="29"/>
        <v>0.3344462813607284</v>
      </c>
      <c r="W96" s="16">
        <f t="shared" si="18"/>
        <v>0.23268202645511082</v>
      </c>
      <c r="X96" s="16">
        <f t="shared" si="19"/>
        <v>0</v>
      </c>
      <c r="Y96" s="16">
        <f t="shared" si="30"/>
        <v>0.23268202645511082</v>
      </c>
      <c r="Z96" s="16">
        <f t="shared" si="31"/>
        <v>0.17844444444444446</v>
      </c>
    </row>
    <row r="97" spans="1:26" x14ac:dyDescent="0.25">
      <c r="A97" s="39"/>
      <c r="B97" s="39"/>
      <c r="C97" s="39"/>
      <c r="D97" s="39"/>
      <c r="E97" s="39"/>
      <c r="F97" s="39"/>
      <c r="J97" s="68">
        <v>860</v>
      </c>
      <c r="K97" s="68">
        <f t="shared" si="20"/>
        <v>9.8173515981735154E-2</v>
      </c>
      <c r="L97" s="68">
        <f t="shared" si="21"/>
        <v>0.33319962040361772</v>
      </c>
      <c r="M97" s="70">
        <f t="shared" si="22"/>
        <v>10.269851313810134</v>
      </c>
      <c r="N97" s="71">
        <f t="shared" si="23"/>
        <v>0.17844444444444446</v>
      </c>
      <c r="O97" s="72">
        <f t="shared" si="24"/>
        <v>0.17844444444444446</v>
      </c>
      <c r="P97" s="68">
        <f t="shared" si="16"/>
        <v>0.2873109859952544</v>
      </c>
      <c r="Q97" s="16">
        <f t="shared" si="17"/>
        <v>0</v>
      </c>
      <c r="R97" s="51">
        <f t="shared" si="25"/>
        <v>0.17844444444444446</v>
      </c>
      <c r="S97" s="16">
        <f t="shared" si="26"/>
        <v>0.35688888888888892</v>
      </c>
      <c r="T97" s="16">
        <f t="shared" si="27"/>
        <v>0.33319962040361772</v>
      </c>
      <c r="U97" s="16">
        <f t="shared" si="28"/>
        <v>0</v>
      </c>
      <c r="V97" s="51">
        <f t="shared" si="29"/>
        <v>0.33319962040361772</v>
      </c>
      <c r="W97" s="16">
        <f t="shared" si="18"/>
        <v>0.23124474899347558</v>
      </c>
      <c r="X97" s="16">
        <f t="shared" si="19"/>
        <v>0</v>
      </c>
      <c r="Y97" s="16">
        <f t="shared" si="30"/>
        <v>0.23124474899347558</v>
      </c>
      <c r="Z97" s="16">
        <f t="shared" si="31"/>
        <v>0.17844444444444446</v>
      </c>
    </row>
    <row r="98" spans="1:26" x14ac:dyDescent="0.25">
      <c r="A98" s="39"/>
      <c r="B98" s="39"/>
      <c r="C98" s="39"/>
      <c r="D98" s="39"/>
      <c r="E98" s="39"/>
      <c r="F98" s="39"/>
      <c r="J98" s="68">
        <v>870</v>
      </c>
      <c r="K98" s="68">
        <f t="shared" si="20"/>
        <v>9.9315068493150679E-2</v>
      </c>
      <c r="L98" s="68">
        <f t="shared" si="21"/>
        <v>0.331965077246405</v>
      </c>
      <c r="M98" s="70">
        <f t="shared" si="22"/>
        <v>10.231800326087825</v>
      </c>
      <c r="N98" s="71">
        <f t="shared" si="23"/>
        <v>0.17844444444444446</v>
      </c>
      <c r="O98" s="72">
        <f t="shared" si="24"/>
        <v>0.17844444444444446</v>
      </c>
      <c r="P98" s="68">
        <f t="shared" si="16"/>
        <v>0.2859914826290556</v>
      </c>
      <c r="Q98" s="16">
        <f t="shared" si="17"/>
        <v>0</v>
      </c>
      <c r="R98" s="51">
        <f t="shared" si="25"/>
        <v>0.17844444444444446</v>
      </c>
      <c r="S98" s="16">
        <f t="shared" si="26"/>
        <v>0.35688888888888892</v>
      </c>
      <c r="T98" s="16">
        <f t="shared" si="27"/>
        <v>0.331965077246405</v>
      </c>
      <c r="U98" s="16">
        <f t="shared" si="28"/>
        <v>0</v>
      </c>
      <c r="V98" s="51">
        <f t="shared" si="29"/>
        <v>0.331965077246405</v>
      </c>
      <c r="W98" s="16">
        <f t="shared" si="18"/>
        <v>0.22982144216321287</v>
      </c>
      <c r="X98" s="16">
        <f t="shared" si="19"/>
        <v>0</v>
      </c>
      <c r="Y98" s="16">
        <f t="shared" si="30"/>
        <v>0.22982144216321287</v>
      </c>
      <c r="Z98" s="16">
        <f t="shared" si="31"/>
        <v>0.17844444444444446</v>
      </c>
    </row>
    <row r="99" spans="1:26" x14ac:dyDescent="0.25">
      <c r="J99" s="68">
        <v>880</v>
      </c>
      <c r="K99" s="68">
        <f t="shared" si="20"/>
        <v>0.1004566210045662</v>
      </c>
      <c r="L99" s="68">
        <f t="shared" si="21"/>
        <v>0.33074239682661755</v>
      </c>
      <c r="M99" s="70">
        <f t="shared" si="22"/>
        <v>10.194114970683417</v>
      </c>
      <c r="N99" s="71">
        <f t="shared" si="23"/>
        <v>0.17844444444444446</v>
      </c>
      <c r="O99" s="72">
        <f t="shared" si="24"/>
        <v>0.17844444444444446</v>
      </c>
      <c r="P99" s="68">
        <f t="shared" si="16"/>
        <v>0.28468465838377144</v>
      </c>
      <c r="Q99" s="16">
        <f t="shared" si="17"/>
        <v>0</v>
      </c>
      <c r="R99" s="51">
        <f t="shared" si="25"/>
        <v>0.17844444444444446</v>
      </c>
      <c r="S99" s="16">
        <f t="shared" si="26"/>
        <v>0.35688888888888892</v>
      </c>
      <c r="T99" s="16">
        <f t="shared" si="27"/>
        <v>0.33074239682661755</v>
      </c>
      <c r="U99" s="16">
        <f t="shared" si="28"/>
        <v>0</v>
      </c>
      <c r="V99" s="51">
        <f t="shared" si="29"/>
        <v>0.33074239682661755</v>
      </c>
      <c r="W99" s="16">
        <f t="shared" si="18"/>
        <v>0.22841181190237914</v>
      </c>
      <c r="X99" s="16">
        <f t="shared" si="19"/>
        <v>0</v>
      </c>
      <c r="Y99" s="16">
        <f t="shared" si="30"/>
        <v>0.22841181190237914</v>
      </c>
      <c r="Z99" s="16">
        <f t="shared" si="31"/>
        <v>0.17844444444444446</v>
      </c>
    </row>
    <row r="100" spans="1:26" x14ac:dyDescent="0.25">
      <c r="A100" s="10" t="s">
        <v>168</v>
      </c>
      <c r="J100" s="68">
        <v>890</v>
      </c>
      <c r="K100" s="68">
        <f t="shared" si="20"/>
        <v>0.10159817351598173</v>
      </c>
      <c r="L100" s="68">
        <f t="shared" si="21"/>
        <v>0.32953133227463871</v>
      </c>
      <c r="M100" s="70">
        <f t="shared" si="22"/>
        <v>10.156787638601877</v>
      </c>
      <c r="N100" s="71">
        <f t="shared" si="23"/>
        <v>0.17844444444444446</v>
      </c>
      <c r="O100" s="72">
        <f t="shared" si="24"/>
        <v>0.17844444444444446</v>
      </c>
      <c r="P100" s="68">
        <f t="shared" si="16"/>
        <v>0.28339024940042867</v>
      </c>
      <c r="Q100" s="16">
        <f t="shared" si="17"/>
        <v>0</v>
      </c>
      <c r="R100" s="51">
        <f t="shared" si="25"/>
        <v>0.17844444444444446</v>
      </c>
      <c r="S100" s="16">
        <f t="shared" si="26"/>
        <v>0.35688888888888892</v>
      </c>
      <c r="T100" s="16">
        <f t="shared" si="27"/>
        <v>0.32953133227463871</v>
      </c>
      <c r="U100" s="16">
        <f t="shared" si="28"/>
        <v>0</v>
      </c>
      <c r="V100" s="51">
        <f t="shared" si="29"/>
        <v>0.32953133227463871</v>
      </c>
      <c r="W100" s="16">
        <f t="shared" si="18"/>
        <v>0.22701557359458879</v>
      </c>
      <c r="X100" s="16">
        <f t="shared" si="19"/>
        <v>0</v>
      </c>
      <c r="Y100" s="16">
        <f t="shared" si="30"/>
        <v>0.22701557359458879</v>
      </c>
      <c r="Z100" s="16">
        <f t="shared" si="31"/>
        <v>0.17844444444444446</v>
      </c>
    </row>
    <row r="101" spans="1:26" x14ac:dyDescent="0.25">
      <c r="J101" s="68">
        <v>900</v>
      </c>
      <c r="K101" s="68">
        <f t="shared" si="20"/>
        <v>0.10273972602739725</v>
      </c>
      <c r="L101" s="68">
        <f t="shared" si="21"/>
        <v>0.32833164456185848</v>
      </c>
      <c r="M101" s="70">
        <f t="shared" si="22"/>
        <v>10.119810962523035</v>
      </c>
      <c r="N101" s="71">
        <f t="shared" si="23"/>
        <v>0.17844444444444446</v>
      </c>
      <c r="O101" s="72">
        <f t="shared" si="24"/>
        <v>0.17844444444444446</v>
      </c>
      <c r="P101" s="68">
        <f t="shared" si="16"/>
        <v>0.28210800020067184</v>
      </c>
      <c r="Q101" s="16">
        <f t="shared" si="17"/>
        <v>0</v>
      </c>
      <c r="R101" s="51">
        <f t="shared" si="25"/>
        <v>0.17844444444444446</v>
      </c>
      <c r="S101" s="16">
        <f t="shared" si="26"/>
        <v>0.35688888888888892</v>
      </c>
      <c r="T101" s="16">
        <f t="shared" si="27"/>
        <v>0.32833164456185848</v>
      </c>
      <c r="U101" s="16">
        <f t="shared" si="28"/>
        <v>0</v>
      </c>
      <c r="V101" s="51">
        <f t="shared" si="29"/>
        <v>0.32833164456185848</v>
      </c>
      <c r="W101" s="16">
        <f t="shared" si="18"/>
        <v>0.22563245166336532</v>
      </c>
      <c r="X101" s="16">
        <f t="shared" si="19"/>
        <v>0</v>
      </c>
      <c r="Y101" s="16">
        <f t="shared" si="30"/>
        <v>0.22563245166336532</v>
      </c>
      <c r="Z101" s="16">
        <f t="shared" si="31"/>
        <v>0.17844444444444446</v>
      </c>
    </row>
    <row r="102" spans="1:26" x14ac:dyDescent="0.25">
      <c r="A102" s="579" t="s">
        <v>229</v>
      </c>
      <c r="B102" s="579"/>
      <c r="C102" s="579"/>
      <c r="D102" s="579"/>
      <c r="E102" s="579"/>
      <c r="F102" s="579"/>
      <c r="J102" s="68">
        <v>910</v>
      </c>
      <c r="K102" s="68">
        <f t="shared" si="20"/>
        <v>0.10388127853881278</v>
      </c>
      <c r="L102" s="68">
        <f t="shared" si="21"/>
        <v>0.32714310216765785</v>
      </c>
      <c r="M102" s="70">
        <f t="shared" si="22"/>
        <v>10.0831778065374</v>
      </c>
      <c r="N102" s="71">
        <f t="shared" si="23"/>
        <v>0.17844444444444446</v>
      </c>
      <c r="O102" s="72">
        <f t="shared" si="24"/>
        <v>0.17844444444444446</v>
      </c>
      <c r="P102" s="68">
        <f t="shared" si="16"/>
        <v>0.28083766333083027</v>
      </c>
      <c r="Q102" s="16">
        <f t="shared" si="17"/>
        <v>0</v>
      </c>
      <c r="R102" s="51">
        <f t="shared" si="25"/>
        <v>0.17844444444444446</v>
      </c>
      <c r="S102" s="16">
        <f t="shared" si="26"/>
        <v>0.35688888888888892</v>
      </c>
      <c r="T102" s="16">
        <f t="shared" si="27"/>
        <v>0.32714310216765785</v>
      </c>
      <c r="U102" s="16">
        <f t="shared" si="28"/>
        <v>0</v>
      </c>
      <c r="V102" s="51">
        <f t="shared" si="29"/>
        <v>0.32714310216765785</v>
      </c>
      <c r="W102" s="16">
        <f t="shared" si="18"/>
        <v>0.22426217918820779</v>
      </c>
      <c r="X102" s="16">
        <f t="shared" si="19"/>
        <v>0</v>
      </c>
      <c r="Y102" s="16">
        <f t="shared" si="30"/>
        <v>0.22426217918820779</v>
      </c>
      <c r="Z102" s="16">
        <f t="shared" si="31"/>
        <v>0.17844444444444446</v>
      </c>
    </row>
    <row r="103" spans="1:26" x14ac:dyDescent="0.25">
      <c r="A103" s="579"/>
      <c r="B103" s="579"/>
      <c r="C103" s="579"/>
      <c r="D103" s="579"/>
      <c r="E103" s="579"/>
      <c r="F103" s="579"/>
      <c r="J103" s="68">
        <v>920</v>
      </c>
      <c r="K103" s="68">
        <f t="shared" si="20"/>
        <v>0.1050228310502283</v>
      </c>
      <c r="L103" s="68">
        <f t="shared" si="21"/>
        <v>0.32596548076402621</v>
      </c>
      <c r="M103" s="70">
        <f t="shared" si="22"/>
        <v>10.046881256425465</v>
      </c>
      <c r="N103" s="71">
        <f t="shared" si="23"/>
        <v>0.17844444444444446</v>
      </c>
      <c r="O103" s="72">
        <f t="shared" si="24"/>
        <v>0.17844444444444446</v>
      </c>
      <c r="P103" s="68">
        <f t="shared" si="16"/>
        <v>0.27957899902483041</v>
      </c>
      <c r="Q103" s="16">
        <f t="shared" si="17"/>
        <v>0</v>
      </c>
      <c r="R103" s="51">
        <f t="shared" si="25"/>
        <v>0.17844444444444446</v>
      </c>
      <c r="S103" s="16">
        <f t="shared" si="26"/>
        <v>0.35688888888888892</v>
      </c>
      <c r="T103" s="16">
        <f t="shared" si="27"/>
        <v>0.32596548076402621</v>
      </c>
      <c r="U103" s="16">
        <f t="shared" si="28"/>
        <v>0</v>
      </c>
      <c r="V103" s="51">
        <f t="shared" si="29"/>
        <v>0.32596548076402621</v>
      </c>
      <c r="W103" s="16">
        <f t="shared" si="18"/>
        <v>0.22290449754098451</v>
      </c>
      <c r="X103" s="16">
        <f t="shared" si="19"/>
        <v>0</v>
      </c>
      <c r="Y103" s="16">
        <f t="shared" si="30"/>
        <v>0.22290449754098451</v>
      </c>
      <c r="Z103" s="16">
        <f t="shared" si="31"/>
        <v>0.17844444444444446</v>
      </c>
    </row>
    <row r="104" spans="1:26" x14ac:dyDescent="0.25">
      <c r="J104" s="68">
        <v>930</v>
      </c>
      <c r="K104" s="68">
        <f t="shared" si="20"/>
        <v>0.10616438356164383</v>
      </c>
      <c r="L104" s="68">
        <f t="shared" si="21"/>
        <v>0.32479856291669529</v>
      </c>
      <c r="M104" s="70">
        <f t="shared" si="22"/>
        <v>10.010914610446086</v>
      </c>
      <c r="N104" s="71">
        <f t="shared" si="23"/>
        <v>0.17844444444444446</v>
      </c>
      <c r="O104" s="72">
        <f t="shared" si="24"/>
        <v>0.17844444444444446</v>
      </c>
      <c r="P104" s="68">
        <f t="shared" si="16"/>
        <v>0.27833177488476279</v>
      </c>
      <c r="Q104" s="16">
        <f t="shared" si="17"/>
        <v>0</v>
      </c>
      <c r="R104" s="51">
        <f t="shared" si="25"/>
        <v>0.17844444444444446</v>
      </c>
      <c r="S104" s="16">
        <f t="shared" si="26"/>
        <v>0.35688888888888892</v>
      </c>
      <c r="T104" s="16">
        <f t="shared" si="27"/>
        <v>0.32479856291669529</v>
      </c>
      <c r="U104" s="16">
        <f t="shared" si="28"/>
        <v>0</v>
      </c>
      <c r="V104" s="51">
        <f t="shared" si="29"/>
        <v>0.32479856291669529</v>
      </c>
      <c r="W104" s="16">
        <f t="shared" si="18"/>
        <v>0.22155915604137122</v>
      </c>
      <c r="X104" s="16">
        <f t="shared" si="19"/>
        <v>0</v>
      </c>
      <c r="Y104" s="16">
        <f t="shared" si="30"/>
        <v>0.22155915604137122</v>
      </c>
      <c r="Z104" s="16">
        <f t="shared" si="31"/>
        <v>0.17844444444444446</v>
      </c>
    </row>
    <row r="105" spans="1:26" x14ac:dyDescent="0.25">
      <c r="J105" s="68">
        <v>940</v>
      </c>
      <c r="K105" s="68">
        <f t="shared" si="20"/>
        <v>0.10730593607305935</v>
      </c>
      <c r="L105" s="68">
        <f t="shared" si="21"/>
        <v>0.32364213780175843</v>
      </c>
      <c r="M105" s="70">
        <f t="shared" si="22"/>
        <v>9.9752713706021421</v>
      </c>
      <c r="N105" s="71">
        <f t="shared" si="23"/>
        <v>0.17844444444444446</v>
      </c>
      <c r="O105" s="72">
        <f t="shared" si="24"/>
        <v>0.17844444444444446</v>
      </c>
      <c r="P105" s="68">
        <f t="shared" si="16"/>
        <v>0.2770957655779992</v>
      </c>
      <c r="Q105" s="16">
        <f t="shared" si="17"/>
        <v>0</v>
      </c>
      <c r="R105" s="51">
        <f t="shared" si="25"/>
        <v>0.17844444444444446</v>
      </c>
      <c r="S105" s="16">
        <f t="shared" si="26"/>
        <v>0.35688888888888892</v>
      </c>
      <c r="T105" s="16">
        <f t="shared" si="27"/>
        <v>0.32364213780175843</v>
      </c>
      <c r="U105" s="16">
        <f t="shared" si="28"/>
        <v>0</v>
      </c>
      <c r="V105" s="51">
        <f t="shared" si="29"/>
        <v>0.32364213780175843</v>
      </c>
      <c r="W105" s="16">
        <f t="shared" si="18"/>
        <v>0.22022591163014038</v>
      </c>
      <c r="X105" s="16">
        <f t="shared" si="19"/>
        <v>0</v>
      </c>
      <c r="Y105" s="16">
        <f t="shared" si="30"/>
        <v>0.22022591163014038</v>
      </c>
      <c r="Z105" s="16">
        <f t="shared" si="31"/>
        <v>0.17844444444444446</v>
      </c>
    </row>
    <row r="106" spans="1:26" x14ac:dyDescent="0.25">
      <c r="J106" s="68">
        <v>950</v>
      </c>
      <c r="K106" s="68">
        <f t="shared" si="20"/>
        <v>0.10844748858447488</v>
      </c>
      <c r="L106" s="68">
        <f t="shared" si="21"/>
        <v>0.32249600093681741</v>
      </c>
      <c r="M106" s="70">
        <f t="shared" si="22"/>
        <v>9.93994523435396</v>
      </c>
      <c r="N106" s="71">
        <f t="shared" si="23"/>
        <v>0.17844444444444446</v>
      </c>
      <c r="O106" s="72">
        <f t="shared" si="24"/>
        <v>0.17844444444444446</v>
      </c>
      <c r="P106" s="68">
        <f t="shared" si="16"/>
        <v>0.27587075254983662</v>
      </c>
      <c r="Q106" s="16">
        <f t="shared" si="17"/>
        <v>0</v>
      </c>
      <c r="R106" s="51">
        <f t="shared" si="25"/>
        <v>0.17844444444444446</v>
      </c>
      <c r="S106" s="16">
        <f t="shared" si="26"/>
        <v>0.35688888888888892</v>
      </c>
      <c r="T106" s="16">
        <f t="shared" si="27"/>
        <v>0.32249600093681741</v>
      </c>
      <c r="U106" s="16">
        <f t="shared" si="28"/>
        <v>0</v>
      </c>
      <c r="V106" s="51">
        <f t="shared" si="29"/>
        <v>0.32249600093681741</v>
      </c>
      <c r="W106" s="16">
        <f t="shared" si="18"/>
        <v>0.21890452855919951</v>
      </c>
      <c r="X106" s="16">
        <f t="shared" si="19"/>
        <v>0</v>
      </c>
      <c r="Y106" s="16">
        <f t="shared" si="30"/>
        <v>0.21890452855919951</v>
      </c>
      <c r="Z106" s="16">
        <f t="shared" si="31"/>
        <v>0.17844444444444446</v>
      </c>
    </row>
    <row r="107" spans="1:26" x14ac:dyDescent="0.25">
      <c r="J107" s="68">
        <v>960</v>
      </c>
      <c r="K107" s="68">
        <f t="shared" si="20"/>
        <v>0.1095890410958904</v>
      </c>
      <c r="L107" s="68">
        <f t="shared" si="21"/>
        <v>0.32135995392576644</v>
      </c>
      <c r="M107" s="70">
        <f t="shared" si="22"/>
        <v>9.9049300867530743</v>
      </c>
      <c r="N107" s="71">
        <f t="shared" si="23"/>
        <v>0.17844444444444446</v>
      </c>
      <c r="O107" s="72">
        <f t="shared" si="24"/>
        <v>0.17844444444444446</v>
      </c>
      <c r="P107" s="68">
        <f t="shared" si="16"/>
        <v>0.27465652375071836</v>
      </c>
      <c r="Q107" s="16">
        <f t="shared" si="17"/>
        <v>0</v>
      </c>
      <c r="R107" s="51">
        <f t="shared" si="25"/>
        <v>0.17844444444444446</v>
      </c>
      <c r="S107" s="16">
        <f t="shared" si="26"/>
        <v>0.35688888888888892</v>
      </c>
      <c r="T107" s="16">
        <f t="shared" si="27"/>
        <v>0.32135995392576644</v>
      </c>
      <c r="U107" s="16">
        <f t="shared" si="28"/>
        <v>0</v>
      </c>
      <c r="V107" s="51">
        <f t="shared" si="29"/>
        <v>0.32135995392576644</v>
      </c>
      <c r="W107" s="16">
        <f t="shared" si="18"/>
        <v>0.21759477809735317</v>
      </c>
      <c r="X107" s="16">
        <f t="shared" si="19"/>
        <v>0</v>
      </c>
      <c r="Y107" s="16">
        <f t="shared" si="30"/>
        <v>0.21759477809735317</v>
      </c>
      <c r="Z107" s="16">
        <f t="shared" si="31"/>
        <v>0.17844444444444446</v>
      </c>
    </row>
    <row r="108" spans="1:26" x14ac:dyDescent="0.25">
      <c r="A108" t="s">
        <v>22</v>
      </c>
      <c r="J108" s="68">
        <v>970</v>
      </c>
      <c r="K108" s="68">
        <f t="shared" si="20"/>
        <v>0.11073059360730593</v>
      </c>
      <c r="L108" s="68">
        <f t="shared" si="21"/>
        <v>0.32023380421638903</v>
      </c>
      <c r="M108" s="70">
        <f t="shared" si="22"/>
        <v>9.8702199929708936</v>
      </c>
      <c r="N108" s="71">
        <f t="shared" si="23"/>
        <v>0.17844444444444446</v>
      </c>
      <c r="O108" s="72">
        <f t="shared" si="24"/>
        <v>0.17844444444444446</v>
      </c>
      <c r="P108" s="68">
        <f t="shared" si="16"/>
        <v>0.27345287337714819</v>
      </c>
      <c r="Q108" s="16">
        <f t="shared" si="17"/>
        <v>0</v>
      </c>
      <c r="R108" s="51">
        <f t="shared" si="25"/>
        <v>0.17844444444444446</v>
      </c>
      <c r="S108" s="16">
        <f t="shared" si="26"/>
        <v>0.35688888888888892</v>
      </c>
      <c r="T108" s="16">
        <f t="shared" si="27"/>
        <v>0.32023380421638903</v>
      </c>
      <c r="U108" s="16">
        <f t="shared" si="28"/>
        <v>0</v>
      </c>
      <c r="V108" s="51">
        <f t="shared" si="29"/>
        <v>0.32023380421638903</v>
      </c>
      <c r="W108" s="16">
        <f t="shared" si="18"/>
        <v>0.21629643825083511</v>
      </c>
      <c r="X108" s="16">
        <f t="shared" si="19"/>
        <v>0</v>
      </c>
      <c r="Y108" s="16">
        <f t="shared" si="30"/>
        <v>0.21629643825083511</v>
      </c>
      <c r="Z108" s="16">
        <f t="shared" si="31"/>
        <v>0.17844444444444446</v>
      </c>
    </row>
    <row r="109" spans="1:26" x14ac:dyDescent="0.25">
      <c r="J109" s="68">
        <v>980</v>
      </c>
      <c r="K109" s="68">
        <f t="shared" si="20"/>
        <v>0.11187214611872145</v>
      </c>
      <c r="L109" s="68">
        <f t="shared" si="21"/>
        <v>0.31911736486999764</v>
      </c>
      <c r="M109" s="70">
        <f t="shared" si="22"/>
        <v>9.8358091911985568</v>
      </c>
      <c r="N109" s="71">
        <f t="shared" si="23"/>
        <v>0.17844444444444446</v>
      </c>
      <c r="O109" s="72">
        <f t="shared" si="24"/>
        <v>0.17844444444444446</v>
      </c>
      <c r="P109" s="68">
        <f t="shared" si="16"/>
        <v>0.27225960162547735</v>
      </c>
      <c r="Q109" s="16">
        <f t="shared" si="17"/>
        <v>0</v>
      </c>
      <c r="R109" s="51">
        <f t="shared" si="25"/>
        <v>0.17844444444444446</v>
      </c>
      <c r="S109" s="16">
        <f t="shared" si="26"/>
        <v>0.35688888888888892</v>
      </c>
      <c r="T109" s="16">
        <f t="shared" si="27"/>
        <v>0.31911736486999764</v>
      </c>
      <c r="U109" s="16">
        <f t="shared" si="28"/>
        <v>0</v>
      </c>
      <c r="V109" s="51">
        <f t="shared" si="29"/>
        <v>0.31911736486999764</v>
      </c>
      <c r="W109" s="16">
        <f t="shared" si="18"/>
        <v>0.21500929349772602</v>
      </c>
      <c r="X109" s="16">
        <f t="shared" si="19"/>
        <v>0</v>
      </c>
      <c r="Y109" s="16">
        <f t="shared" si="30"/>
        <v>0.21500929349772602</v>
      </c>
      <c r="Z109" s="16">
        <f t="shared" si="31"/>
        <v>0.17844444444444446</v>
      </c>
    </row>
    <row r="110" spans="1:26" x14ac:dyDescent="0.25">
      <c r="B110" s="6">
        <f>B32/B28</f>
        <v>0.17844444444444446</v>
      </c>
      <c r="J110" s="68">
        <v>990</v>
      </c>
      <c r="K110" s="68">
        <f t="shared" si="20"/>
        <v>0.11301369863013698</v>
      </c>
      <c r="L110" s="68">
        <f t="shared" si="21"/>
        <v>0.31801045434240305</v>
      </c>
      <c r="M110" s="70">
        <f t="shared" si="22"/>
        <v>9.8016920858959828</v>
      </c>
      <c r="N110" s="71">
        <f t="shared" si="23"/>
        <v>0.17844444444444446</v>
      </c>
      <c r="O110" s="72">
        <f t="shared" si="24"/>
        <v>0.17844444444444446</v>
      </c>
      <c r="P110" s="68">
        <f t="shared" si="16"/>
        <v>0.27107651445780001</v>
      </c>
      <c r="Q110" s="16">
        <f t="shared" si="17"/>
        <v>0</v>
      </c>
      <c r="R110" s="51">
        <f t="shared" si="25"/>
        <v>0.17844444444444446</v>
      </c>
      <c r="S110" s="16">
        <f t="shared" si="26"/>
        <v>0.35688888888888892</v>
      </c>
      <c r="T110" s="16">
        <f t="shared" si="27"/>
        <v>0.31801045434240305</v>
      </c>
      <c r="U110" s="16">
        <f t="shared" si="28"/>
        <v>0</v>
      </c>
      <c r="V110" s="51">
        <f t="shared" si="29"/>
        <v>0.31801045434240305</v>
      </c>
      <c r="W110" s="16">
        <f t="shared" si="18"/>
        <v>0.2137331345354323</v>
      </c>
      <c r="X110" s="16">
        <f t="shared" si="19"/>
        <v>0</v>
      </c>
      <c r="Y110" s="16">
        <f t="shared" si="30"/>
        <v>0.2137331345354323</v>
      </c>
      <c r="Z110" s="16">
        <f t="shared" si="31"/>
        <v>0.17844444444444446</v>
      </c>
    </row>
    <row r="111" spans="1:26" x14ac:dyDescent="0.25">
      <c r="J111" s="68">
        <v>1000</v>
      </c>
      <c r="K111" s="68">
        <f t="shared" si="20"/>
        <v>0.11415525114155251</v>
      </c>
      <c r="L111" s="68">
        <f t="shared" si="21"/>
        <v>0.31691289627554697</v>
      </c>
      <c r="M111" s="70">
        <f t="shared" si="22"/>
        <v>9.7678632413695983</v>
      </c>
      <c r="N111" s="71">
        <f t="shared" si="23"/>
        <v>0.17844444444444446</v>
      </c>
      <c r="O111" s="72">
        <f t="shared" si="24"/>
        <v>0.17844444444444446</v>
      </c>
      <c r="P111" s="68">
        <f t="shared" si="16"/>
        <v>0.26990342337924644</v>
      </c>
      <c r="Q111" s="16">
        <f t="shared" si="17"/>
        <v>0</v>
      </c>
      <c r="R111" s="51">
        <f t="shared" si="25"/>
        <v>0.17844444444444446</v>
      </c>
      <c r="S111" s="16">
        <f t="shared" si="26"/>
        <v>0.35688888888888892</v>
      </c>
      <c r="T111" s="16">
        <f t="shared" si="27"/>
        <v>0.31691289627554697</v>
      </c>
      <c r="U111" s="16">
        <f t="shared" si="28"/>
        <v>0</v>
      </c>
      <c r="V111" s="51">
        <f t="shared" si="29"/>
        <v>0.31691289627554697</v>
      </c>
      <c r="W111" s="16">
        <f t="shared" si="18"/>
        <v>0.21246775804045948</v>
      </c>
      <c r="X111" s="16">
        <f t="shared" si="19"/>
        <v>0</v>
      </c>
      <c r="Y111" s="16">
        <f t="shared" si="30"/>
        <v>0.21246775804045948</v>
      </c>
      <c r="Z111" s="16">
        <f t="shared" si="31"/>
        <v>0.17844444444444446</v>
      </c>
    </row>
    <row r="112" spans="1:26" x14ac:dyDescent="0.25">
      <c r="J112" s="68">
        <v>1010</v>
      </c>
      <c r="K112" s="68">
        <f t="shared" si="20"/>
        <v>0.11529680365296803</v>
      </c>
      <c r="L112" s="68">
        <f t="shared" si="21"/>
        <v>0.3158245192991781</v>
      </c>
      <c r="M112" s="70">
        <f t="shared" si="22"/>
        <v>9.7343173756595984</v>
      </c>
      <c r="N112" s="71">
        <f t="shared" si="23"/>
        <v>0.17844444444444446</v>
      </c>
      <c r="O112" s="72">
        <f t="shared" si="24"/>
        <v>0.17844444444444446</v>
      </c>
      <c r="P112" s="68">
        <f t="shared" si="16"/>
        <v>0.26874014522601064</v>
      </c>
      <c r="Q112" s="16">
        <f t="shared" si="17"/>
        <v>0</v>
      </c>
      <c r="R112" s="51">
        <f t="shared" si="25"/>
        <v>0.17844444444444446</v>
      </c>
      <c r="S112" s="16">
        <f t="shared" si="26"/>
        <v>0.35688888888888892</v>
      </c>
      <c r="T112" s="16">
        <f t="shared" si="27"/>
        <v>0.3158245192991781</v>
      </c>
      <c r="U112" s="16">
        <f t="shared" si="28"/>
        <v>0</v>
      </c>
      <c r="V112" s="51">
        <f t="shared" si="29"/>
        <v>0.3158245192991781</v>
      </c>
      <c r="W112" s="16">
        <f t="shared" si="18"/>
        <v>0.21121296643976395</v>
      </c>
      <c r="X112" s="16">
        <f t="shared" si="19"/>
        <v>0</v>
      </c>
      <c r="Y112" s="16">
        <f t="shared" si="30"/>
        <v>0.21121296643976395</v>
      </c>
      <c r="Z112" s="16">
        <f t="shared" si="31"/>
        <v>0.17844444444444446</v>
      </c>
    </row>
    <row r="113" spans="1:26" x14ac:dyDescent="0.25">
      <c r="B113" s="6">
        <f>((1-B110)/E24)^(1/E25)</f>
        <v>0.36182719892407444</v>
      </c>
      <c r="C113" t="s">
        <v>169</v>
      </c>
      <c r="J113" s="68">
        <v>1020</v>
      </c>
      <c r="K113" s="68">
        <f t="shared" si="20"/>
        <v>0.11643835616438356</v>
      </c>
      <c r="L113" s="68">
        <f t="shared" si="21"/>
        <v>0.31474515684199367</v>
      </c>
      <c r="M113" s="70">
        <f t="shared" si="22"/>
        <v>9.7010493547189824</v>
      </c>
      <c r="N113" s="71">
        <f t="shared" si="23"/>
        <v>0.17844444444444446</v>
      </c>
      <c r="O113" s="72">
        <f t="shared" si="24"/>
        <v>0.17844444444444446</v>
      </c>
      <c r="P113" s="68">
        <f t="shared" si="16"/>
        <v>0.26758650196349454</v>
      </c>
      <c r="Q113" s="16">
        <f t="shared" si="17"/>
        <v>0</v>
      </c>
      <c r="R113" s="51">
        <f t="shared" si="25"/>
        <v>0.17844444444444446</v>
      </c>
      <c r="S113" s="16">
        <f t="shared" si="26"/>
        <v>0.35688888888888892</v>
      </c>
      <c r="T113" s="16">
        <f t="shared" si="27"/>
        <v>0.31474515684199367</v>
      </c>
      <c r="U113" s="16">
        <f t="shared" si="28"/>
        <v>0</v>
      </c>
      <c r="V113" s="51">
        <f t="shared" si="29"/>
        <v>0.31474515684199367</v>
      </c>
      <c r="W113" s="16">
        <f t="shared" si="18"/>
        <v>0.20996856769301742</v>
      </c>
      <c r="X113" s="16">
        <f t="shared" si="19"/>
        <v>0</v>
      </c>
      <c r="Y113" s="16">
        <f t="shared" si="30"/>
        <v>0.20996856769301742</v>
      </c>
      <c r="Z113" s="16">
        <f t="shared" si="31"/>
        <v>0.17844444444444446</v>
      </c>
    </row>
    <row r="114" spans="1:26" x14ac:dyDescent="0.25">
      <c r="J114" s="68">
        <v>1030</v>
      </c>
      <c r="K114" s="68">
        <f t="shared" si="20"/>
        <v>0.11757990867579908</v>
      </c>
      <c r="L114" s="68">
        <f t="shared" si="21"/>
        <v>0.31367464695170522</v>
      </c>
      <c r="M114" s="70">
        <f t="shared" si="22"/>
        <v>9.6680541868676251</v>
      </c>
      <c r="N114" s="71">
        <f t="shared" si="23"/>
        <v>0.17844444444444446</v>
      </c>
      <c r="O114" s="72">
        <f t="shared" si="24"/>
        <v>0.17844444444444446</v>
      </c>
      <c r="P114" s="68">
        <f t="shared" si="16"/>
        <v>0.26644232049399108</v>
      </c>
      <c r="Q114" s="16">
        <f t="shared" si="17"/>
        <v>0</v>
      </c>
      <c r="R114" s="51">
        <f t="shared" si="25"/>
        <v>0.17844444444444446</v>
      </c>
      <c r="S114" s="16">
        <f t="shared" si="26"/>
        <v>0.35688888888888892</v>
      </c>
      <c r="T114" s="16">
        <f t="shared" si="27"/>
        <v>0.31367464695170522</v>
      </c>
      <c r="U114" s="16">
        <f t="shared" si="28"/>
        <v>0</v>
      </c>
      <c r="V114" s="51">
        <f t="shared" si="29"/>
        <v>0.31367464695170522</v>
      </c>
      <c r="W114" s="16">
        <f t="shared" si="18"/>
        <v>0.20873437508516102</v>
      </c>
      <c r="X114" s="16">
        <f t="shared" si="19"/>
        <v>0</v>
      </c>
      <c r="Y114" s="16">
        <f t="shared" si="30"/>
        <v>0.20873437508516102</v>
      </c>
      <c r="Z114" s="16">
        <f t="shared" si="31"/>
        <v>0.17844444444444446</v>
      </c>
    </row>
    <row r="115" spans="1:26" x14ac:dyDescent="0.25">
      <c r="A115" s="50"/>
      <c r="J115" s="68">
        <v>1040</v>
      </c>
      <c r="K115" s="68">
        <f t="shared" si="20"/>
        <v>0.11872146118721461</v>
      </c>
      <c r="L115" s="68">
        <f t="shared" si="21"/>
        <v>0.31261283212352675</v>
      </c>
      <c r="M115" s="70">
        <f t="shared" si="22"/>
        <v>9.6353270175059613</v>
      </c>
      <c r="N115" s="71">
        <f t="shared" si="23"/>
        <v>0.17844444444444446</v>
      </c>
      <c r="O115" s="72">
        <f t="shared" si="24"/>
        <v>0.17844444444444446</v>
      </c>
      <c r="P115" s="68">
        <f t="shared" si="16"/>
        <v>0.2653074324733693</v>
      </c>
      <c r="Q115" s="16">
        <f t="shared" si="17"/>
        <v>0</v>
      </c>
      <c r="R115" s="51">
        <f t="shared" si="25"/>
        <v>0.17844444444444446</v>
      </c>
      <c r="S115" s="16">
        <f t="shared" si="26"/>
        <v>0.35688888888888892</v>
      </c>
      <c r="T115" s="16">
        <f t="shared" si="27"/>
        <v>0.31261283212352675</v>
      </c>
      <c r="U115" s="16">
        <f t="shared" si="28"/>
        <v>0</v>
      </c>
      <c r="V115" s="51">
        <f t="shared" si="29"/>
        <v>0.31261283212352675</v>
      </c>
      <c r="W115" s="16">
        <f t="shared" si="18"/>
        <v>0.20751020702866896</v>
      </c>
      <c r="X115" s="16">
        <f t="shared" si="19"/>
        <v>0</v>
      </c>
      <c r="Y115" s="16">
        <f t="shared" si="30"/>
        <v>0.20751020702866896</v>
      </c>
      <c r="Z115" s="16">
        <f t="shared" si="31"/>
        <v>0.17844444444444446</v>
      </c>
    </row>
    <row r="116" spans="1:26" x14ac:dyDescent="0.25">
      <c r="B116" s="6">
        <f>B33/8760</f>
        <v>0.65970319634703201</v>
      </c>
      <c r="J116" s="68">
        <v>1050</v>
      </c>
      <c r="K116" s="68">
        <f t="shared" si="20"/>
        <v>0.11986301369863013</v>
      </c>
      <c r="L116" s="68">
        <f t="shared" si="21"/>
        <v>0.31155955913661249</v>
      </c>
      <c r="M116" s="70">
        <f t="shared" si="22"/>
        <v>9.6028631240736715</v>
      </c>
      <c r="N116" s="71">
        <f t="shared" si="23"/>
        <v>0.17844444444444446</v>
      </c>
      <c r="O116" s="72">
        <f t="shared" si="24"/>
        <v>0.17844444444444446</v>
      </c>
      <c r="P116" s="68">
        <f t="shared" si="16"/>
        <v>0.26418167413625471</v>
      </c>
      <c r="Q116" s="16">
        <f t="shared" si="17"/>
        <v>0</v>
      </c>
      <c r="R116" s="51">
        <f t="shared" si="25"/>
        <v>0.17844444444444446</v>
      </c>
      <c r="S116" s="16">
        <f t="shared" si="26"/>
        <v>0.35688888888888892</v>
      </c>
      <c r="T116" s="16">
        <f t="shared" si="27"/>
        <v>0.31155955913661249</v>
      </c>
      <c r="U116" s="16">
        <f t="shared" si="28"/>
        <v>0</v>
      </c>
      <c r="V116" s="51">
        <f t="shared" si="29"/>
        <v>0.31155955913661249</v>
      </c>
      <c r="W116" s="16">
        <f t="shared" si="18"/>
        <v>0.20629588687497646</v>
      </c>
      <c r="X116" s="16">
        <f t="shared" si="19"/>
        <v>0</v>
      </c>
      <c r="Y116" s="16">
        <f t="shared" si="30"/>
        <v>0.20629588687497646</v>
      </c>
      <c r="Z116" s="16">
        <f t="shared" si="31"/>
        <v>0.17844444444444446</v>
      </c>
    </row>
    <row r="117" spans="1:26" x14ac:dyDescent="0.25">
      <c r="J117" s="68">
        <v>1060</v>
      </c>
      <c r="K117" s="68">
        <f t="shared" si="20"/>
        <v>0.12100456621004566</v>
      </c>
      <c r="L117" s="68">
        <f t="shared" si="21"/>
        <v>0.31051467889800444</v>
      </c>
      <c r="M117" s="70">
        <f t="shared" si="22"/>
        <v>9.5706579112398629</v>
      </c>
      <c r="N117" s="71">
        <f t="shared" si="23"/>
        <v>0.17844444444444446</v>
      </c>
      <c r="O117" s="72">
        <f t="shared" si="24"/>
        <v>0.17844444444444446</v>
      </c>
      <c r="P117" s="68">
        <f t="shared" si="16"/>
        <v>0.26306488612923906</v>
      </c>
      <c r="Q117" s="16">
        <f t="shared" si="17"/>
        <v>0</v>
      </c>
      <c r="R117" s="51">
        <f t="shared" si="25"/>
        <v>0.17844444444444446</v>
      </c>
      <c r="S117" s="16">
        <f t="shared" si="26"/>
        <v>0.35688888888888892</v>
      </c>
      <c r="T117" s="16">
        <f t="shared" si="27"/>
        <v>0.31051467889800444</v>
      </c>
      <c r="U117" s="16">
        <f t="shared" si="28"/>
        <v>0</v>
      </c>
      <c r="V117" s="51">
        <f t="shared" si="29"/>
        <v>0.31051467889800444</v>
      </c>
      <c r="W117" s="16">
        <f t="shared" si="18"/>
        <v>0.20509124273456791</v>
      </c>
      <c r="X117" s="16">
        <f t="shared" si="19"/>
        <v>0</v>
      </c>
      <c r="Y117" s="16">
        <f t="shared" si="30"/>
        <v>0.20509124273456791</v>
      </c>
      <c r="Z117" s="16">
        <f t="shared" si="31"/>
        <v>0.17844444444444446</v>
      </c>
    </row>
    <row r="118" spans="1:26" ht="18" customHeight="1" x14ac:dyDescent="0.25">
      <c r="J118" s="68">
        <v>1070</v>
      </c>
      <c r="K118" s="68">
        <f t="shared" si="20"/>
        <v>0.12214611872146118</v>
      </c>
      <c r="L118" s="68">
        <f t="shared" si="21"/>
        <v>0.30947804629367759</v>
      </c>
      <c r="M118" s="70">
        <f t="shared" si="22"/>
        <v>9.5387069063119796</v>
      </c>
      <c r="N118" s="71">
        <f t="shared" si="23"/>
        <v>0.17844444444444446</v>
      </c>
      <c r="O118" s="72">
        <f t="shared" si="24"/>
        <v>0.17844444444444446</v>
      </c>
      <c r="P118" s="68">
        <f t="shared" si="16"/>
        <v>0.26195691335167404</v>
      </c>
      <c r="Q118" s="16">
        <f t="shared" si="17"/>
        <v>0</v>
      </c>
      <c r="R118" s="51">
        <f t="shared" si="25"/>
        <v>0.17844444444444446</v>
      </c>
      <c r="S118" s="16">
        <f t="shared" si="26"/>
        <v>0.35688888888888892</v>
      </c>
      <c r="T118" s="16">
        <f t="shared" si="27"/>
        <v>0.30947804629367759</v>
      </c>
      <c r="U118" s="16">
        <f t="shared" si="28"/>
        <v>0</v>
      </c>
      <c r="V118" s="51">
        <f t="shared" si="29"/>
        <v>0.30947804629367759</v>
      </c>
      <c r="W118" s="16">
        <f t="shared" si="18"/>
        <v>0.20389610730524621</v>
      </c>
      <c r="X118" s="16">
        <f t="shared" si="19"/>
        <v>0</v>
      </c>
      <c r="Y118" s="16">
        <f t="shared" si="30"/>
        <v>0.20389610730524621</v>
      </c>
      <c r="Z118" s="16">
        <f t="shared" si="31"/>
        <v>0.17844444444444446</v>
      </c>
    </row>
    <row r="119" spans="1:26" x14ac:dyDescent="0.25">
      <c r="E119" s="6">
        <f>B116-E24*B116^(E25+1)/(E25+1)-(B113-E24*B113^(E25+1)/(E25+1))+B110*B113</f>
        <v>0.10434648086352713</v>
      </c>
      <c r="J119" s="68">
        <v>1080</v>
      </c>
      <c r="K119" s="68">
        <f t="shared" si="20"/>
        <v>0.12328767123287671</v>
      </c>
      <c r="L119" s="68">
        <f t="shared" si="21"/>
        <v>0.30844952004629744</v>
      </c>
      <c r="M119" s="70">
        <f t="shared" si="22"/>
        <v>9.5070057548516331</v>
      </c>
      <c r="N119" s="71">
        <f t="shared" si="23"/>
        <v>0.17844444444444446</v>
      </c>
      <c r="O119" s="72">
        <f t="shared" si="24"/>
        <v>0.17844444444444446</v>
      </c>
      <c r="P119" s="68">
        <f t="shared" si="16"/>
        <v>0.26085760480363895</v>
      </c>
      <c r="Q119" s="16">
        <f t="shared" si="17"/>
        <v>0</v>
      </c>
      <c r="R119" s="51">
        <f t="shared" si="25"/>
        <v>0.17844444444444446</v>
      </c>
      <c r="S119" s="16">
        <f t="shared" si="26"/>
        <v>0.35688888888888892</v>
      </c>
      <c r="T119" s="16">
        <f t="shared" si="27"/>
        <v>0.30844952004629744</v>
      </c>
      <c r="U119" s="16">
        <f t="shared" si="28"/>
        <v>0</v>
      </c>
      <c r="V119" s="51">
        <f t="shared" si="29"/>
        <v>0.30844952004629744</v>
      </c>
      <c r="W119" s="16">
        <f t="shared" si="18"/>
        <v>0.20271031770814063</v>
      </c>
      <c r="X119" s="16">
        <f t="shared" si="19"/>
        <v>0</v>
      </c>
      <c r="Y119" s="16">
        <f t="shared" si="30"/>
        <v>0.20271031770814063</v>
      </c>
      <c r="Z119" s="16">
        <f t="shared" si="31"/>
        <v>0.17844444444444446</v>
      </c>
    </row>
    <row r="120" spans="1:26" x14ac:dyDescent="0.25">
      <c r="A120" s="16"/>
      <c r="B120" s="16"/>
      <c r="C120" s="16"/>
      <c r="D120" s="16"/>
      <c r="E120" s="6"/>
      <c r="F120" s="16"/>
      <c r="J120" s="68">
        <v>1090</v>
      </c>
      <c r="K120" s="68">
        <f t="shared" si="20"/>
        <v>0.12442922374429223</v>
      </c>
      <c r="L120" s="68">
        <f t="shared" si="21"/>
        <v>0.30742896257932706</v>
      </c>
      <c r="M120" s="70">
        <f t="shared" si="22"/>
        <v>9.4755502164861074</v>
      </c>
      <c r="N120" s="71">
        <f t="shared" si="23"/>
        <v>0.17844444444444446</v>
      </c>
      <c r="O120" s="72">
        <f t="shared" si="24"/>
        <v>0.17844444444444446</v>
      </c>
      <c r="P120" s="68">
        <f t="shared" si="16"/>
        <v>0.25976681344069685</v>
      </c>
      <c r="Q120" s="16">
        <f t="shared" si="17"/>
        <v>0</v>
      </c>
      <c r="R120" s="51">
        <f t="shared" si="25"/>
        <v>0.17844444444444446</v>
      </c>
      <c r="S120" s="16">
        <f t="shared" si="26"/>
        <v>0.35688888888888892</v>
      </c>
      <c r="T120" s="16">
        <f t="shared" si="27"/>
        <v>0.30742896257932706</v>
      </c>
      <c r="U120" s="16">
        <f t="shared" si="28"/>
        <v>0</v>
      </c>
      <c r="V120" s="51">
        <f t="shared" si="29"/>
        <v>0.30742896257932706</v>
      </c>
      <c r="W120" s="16">
        <f t="shared" si="18"/>
        <v>0.20153371533103581</v>
      </c>
      <c r="X120" s="16">
        <f t="shared" si="19"/>
        <v>0</v>
      </c>
      <c r="Y120" s="16">
        <f t="shared" si="30"/>
        <v>0.20153371533103581</v>
      </c>
      <c r="Z120" s="16">
        <f t="shared" si="31"/>
        <v>0.17844444444444446</v>
      </c>
    </row>
    <row r="121" spans="1:26" x14ac:dyDescent="0.25">
      <c r="A121" s="579" t="s">
        <v>172</v>
      </c>
      <c r="B121" s="579"/>
      <c r="C121" s="579"/>
      <c r="D121" s="579"/>
      <c r="E121" s="579"/>
      <c r="F121" s="579"/>
      <c r="J121" s="68">
        <v>1100</v>
      </c>
      <c r="K121" s="68">
        <f t="shared" si="20"/>
        <v>0.12557077625570776</v>
      </c>
      <c r="L121" s="68">
        <f t="shared" si="21"/>
        <v>0.3064162398871455</v>
      </c>
      <c r="M121" s="70">
        <f t="shared" si="22"/>
        <v>9.4443361609051681</v>
      </c>
      <c r="N121" s="71">
        <f t="shared" si="23"/>
        <v>0.17844444444444446</v>
      </c>
      <c r="O121" s="72">
        <f t="shared" si="24"/>
        <v>0.17844444444444446</v>
      </c>
      <c r="P121" s="68">
        <f t="shared" si="16"/>
        <v>0.25868439603507376</v>
      </c>
      <c r="Q121" s="16">
        <f t="shared" si="17"/>
        <v>0</v>
      </c>
      <c r="R121" s="51">
        <f t="shared" si="25"/>
        <v>0.17844444444444446</v>
      </c>
      <c r="S121" s="16">
        <f t="shared" si="26"/>
        <v>0.35688888888888892</v>
      </c>
      <c r="T121" s="16">
        <f t="shared" si="27"/>
        <v>0.3064162398871455</v>
      </c>
      <c r="U121" s="16">
        <f t="shared" si="28"/>
        <v>0</v>
      </c>
      <c r="V121" s="51">
        <f t="shared" si="29"/>
        <v>0.3064162398871455</v>
      </c>
      <c r="W121" s="16">
        <f t="shared" si="18"/>
        <v>0.20036614567863198</v>
      </c>
      <c r="X121" s="16">
        <f t="shared" si="19"/>
        <v>0</v>
      </c>
      <c r="Y121" s="16">
        <f t="shared" si="30"/>
        <v>0.20036614567863198</v>
      </c>
      <c r="Z121" s="16">
        <f t="shared" si="31"/>
        <v>0.17844444444444446</v>
      </c>
    </row>
    <row r="122" spans="1:26" x14ac:dyDescent="0.25">
      <c r="A122" s="579"/>
      <c r="B122" s="579"/>
      <c r="C122" s="579"/>
      <c r="D122" s="579"/>
      <c r="E122" s="579"/>
      <c r="F122" s="579"/>
      <c r="J122" s="68">
        <v>1110</v>
      </c>
      <c r="K122" s="68">
        <f t="shared" si="20"/>
        <v>0.12671232876712329</v>
      </c>
      <c r="L122" s="68">
        <f t="shared" si="21"/>
        <v>0.30541122141085975</v>
      </c>
      <c r="M122" s="70">
        <f t="shared" si="22"/>
        <v>9.4133595640333478</v>
      </c>
      <c r="N122" s="71">
        <f t="shared" si="23"/>
        <v>0.17844444444444446</v>
      </c>
      <c r="O122" s="72">
        <f t="shared" si="24"/>
        <v>0.17844444444444446</v>
      </c>
      <c r="P122" s="68">
        <f t="shared" si="16"/>
        <v>0.2576102130429252</v>
      </c>
      <c r="Q122" s="16">
        <f t="shared" si="17"/>
        <v>0</v>
      </c>
      <c r="R122" s="51">
        <f t="shared" si="25"/>
        <v>0.17844444444444446</v>
      </c>
      <c r="S122" s="16">
        <f t="shared" si="26"/>
        <v>0.35688888888888892</v>
      </c>
      <c r="T122" s="16">
        <f t="shared" si="27"/>
        <v>0.30541122141085975</v>
      </c>
      <c r="U122" s="16">
        <f t="shared" si="28"/>
        <v>0</v>
      </c>
      <c r="V122" s="51">
        <f t="shared" si="29"/>
        <v>0.30541122141085975</v>
      </c>
      <c r="W122" s="16">
        <f t="shared" si="18"/>
        <v>0.19920745822936725</v>
      </c>
      <c r="X122" s="16">
        <f t="shared" si="19"/>
        <v>0</v>
      </c>
      <c r="Y122" s="16">
        <f t="shared" si="30"/>
        <v>0.19920745822936725</v>
      </c>
      <c r="Z122" s="16">
        <f t="shared" si="31"/>
        <v>0.17844444444444446</v>
      </c>
    </row>
    <row r="123" spans="1:26" x14ac:dyDescent="0.25">
      <c r="J123" s="68">
        <v>1120</v>
      </c>
      <c r="K123" s="68">
        <f t="shared" si="20"/>
        <v>0.12785388127853881</v>
      </c>
      <c r="L123" s="68">
        <f t="shared" si="21"/>
        <v>0.30441377991951157</v>
      </c>
      <c r="M123" s="70">
        <f t="shared" si="22"/>
        <v>9.3826165043685066</v>
      </c>
      <c r="N123" s="71">
        <f t="shared" si="23"/>
        <v>0.17844444444444446</v>
      </c>
      <c r="O123" s="72">
        <f t="shared" si="24"/>
        <v>0.17844444444444446</v>
      </c>
      <c r="P123" s="68">
        <f t="shared" si="16"/>
        <v>0.25654412847736652</v>
      </c>
      <c r="Q123" s="16">
        <f t="shared" si="17"/>
        <v>0</v>
      </c>
      <c r="R123" s="51">
        <f t="shared" si="25"/>
        <v>0.17844444444444446</v>
      </c>
      <c r="S123" s="16">
        <f t="shared" si="26"/>
        <v>0.35688888888888892</v>
      </c>
      <c r="T123" s="16">
        <f t="shared" si="27"/>
        <v>0.30441377991951157</v>
      </c>
      <c r="U123" s="16">
        <f t="shared" si="28"/>
        <v>0</v>
      </c>
      <c r="V123" s="51">
        <f t="shared" si="29"/>
        <v>0.30441377991951157</v>
      </c>
      <c r="W123" s="16">
        <f t="shared" si="18"/>
        <v>0.19805750629846142</v>
      </c>
      <c r="X123" s="16">
        <f t="shared" si="19"/>
        <v>0</v>
      </c>
      <c r="Y123" s="16">
        <f t="shared" si="30"/>
        <v>0.19805750629846142</v>
      </c>
      <c r="Z123" s="16">
        <f t="shared" si="31"/>
        <v>0.17844444444444446</v>
      </c>
    </row>
    <row r="124" spans="1:26" x14ac:dyDescent="0.25">
      <c r="D124" s="19">
        <f>E119/E27*B24</f>
        <v>28173.549833152327</v>
      </c>
      <c r="J124" s="68">
        <v>1130</v>
      </c>
      <c r="K124" s="68">
        <f t="shared" si="20"/>
        <v>0.12899543378995434</v>
      </c>
      <c r="L124" s="68">
        <f t="shared" si="21"/>
        <v>0.30342379139639875</v>
      </c>
      <c r="M124" s="70">
        <f t="shared" si="22"/>
        <v>9.3521031594780428</v>
      </c>
      <c r="N124" s="71">
        <f t="shared" si="23"/>
        <v>0.17844444444444446</v>
      </c>
      <c r="O124" s="72">
        <f t="shared" si="24"/>
        <v>0.17844444444444446</v>
      </c>
      <c r="P124" s="68">
        <f t="shared" si="16"/>
        <v>0.25548600978697178</v>
      </c>
      <c r="Q124" s="16">
        <f t="shared" si="17"/>
        <v>0</v>
      </c>
      <c r="R124" s="51">
        <f t="shared" si="25"/>
        <v>0.17844444444444446</v>
      </c>
      <c r="S124" s="16">
        <f t="shared" si="26"/>
        <v>0.35688888888888892</v>
      </c>
      <c r="T124" s="16">
        <f t="shared" si="27"/>
        <v>0.30342379139639875</v>
      </c>
      <c r="U124" s="16">
        <f t="shared" si="28"/>
        <v>0</v>
      </c>
      <c r="V124" s="51">
        <f t="shared" si="29"/>
        <v>0.30342379139639875</v>
      </c>
      <c r="W124" s="16">
        <f t="shared" si="18"/>
        <v>0.19691614690685477</v>
      </c>
      <c r="X124" s="16">
        <f t="shared" si="19"/>
        <v>0</v>
      </c>
      <c r="Y124" s="16">
        <f t="shared" si="30"/>
        <v>0.19691614690685477</v>
      </c>
      <c r="Z124" s="16">
        <f t="shared" si="31"/>
        <v>0.17844444444444446</v>
      </c>
    </row>
    <row r="125" spans="1:26" ht="18.75" customHeight="1" x14ac:dyDescent="0.25">
      <c r="J125" s="68">
        <v>1140</v>
      </c>
      <c r="K125" s="68">
        <f t="shared" si="20"/>
        <v>0.13013698630136986</v>
      </c>
      <c r="L125" s="68">
        <f t="shared" si="21"/>
        <v>0.30244113493024805</v>
      </c>
      <c r="M125" s="70">
        <f t="shared" si="22"/>
        <v>9.3218158026446307</v>
      </c>
      <c r="N125" s="71">
        <f t="shared" si="23"/>
        <v>0.17844444444444446</v>
      </c>
      <c r="O125" s="72">
        <f t="shared" si="24"/>
        <v>0.17844444444444446</v>
      </c>
      <c r="P125" s="68">
        <f t="shared" si="16"/>
        <v>0.25443572773945666</v>
      </c>
      <c r="Q125" s="16">
        <f t="shared" si="17"/>
        <v>0</v>
      </c>
      <c r="R125" s="51">
        <f t="shared" si="25"/>
        <v>0.17844444444444446</v>
      </c>
      <c r="S125" s="16">
        <f t="shared" si="26"/>
        <v>0.35688888888888892</v>
      </c>
      <c r="T125" s="16">
        <f t="shared" si="27"/>
        <v>0.30244113493024805</v>
      </c>
      <c r="U125" s="16">
        <f t="shared" si="28"/>
        <v>0</v>
      </c>
      <c r="V125" s="51">
        <f t="shared" si="29"/>
        <v>0.30244113493024805</v>
      </c>
      <c r="W125" s="16">
        <f t="shared" si="18"/>
        <v>0.19578324065574249</v>
      </c>
      <c r="X125" s="16">
        <f t="shared" si="19"/>
        <v>0</v>
      </c>
      <c r="Y125" s="16">
        <f t="shared" si="30"/>
        <v>0.19578324065574249</v>
      </c>
      <c r="Z125" s="16">
        <f t="shared" si="31"/>
        <v>0.17844444444444446</v>
      </c>
    </row>
    <row r="126" spans="1:26" ht="16.5" customHeight="1" x14ac:dyDescent="0.25">
      <c r="J126" s="68">
        <v>1150</v>
      </c>
      <c r="K126" s="68">
        <f t="shared" si="20"/>
        <v>0.13127853881278539</v>
      </c>
      <c r="L126" s="68">
        <f t="shared" si="21"/>
        <v>0.3014656926109911</v>
      </c>
      <c r="M126" s="70">
        <f t="shared" si="22"/>
        <v>9.2917507996538351</v>
      </c>
      <c r="N126" s="71">
        <f t="shared" si="23"/>
        <v>0.17844444444444446</v>
      </c>
      <c r="O126" s="72">
        <f t="shared" si="24"/>
        <v>0.17844444444444446</v>
      </c>
      <c r="P126" s="68">
        <f t="shared" si="16"/>
        <v>0.25339315631028247</v>
      </c>
      <c r="Q126" s="16">
        <f t="shared" si="17"/>
        <v>0</v>
      </c>
      <c r="R126" s="51">
        <f t="shared" si="25"/>
        <v>0.17844444444444446</v>
      </c>
      <c r="S126" s="16">
        <f t="shared" si="26"/>
        <v>0.35688888888888892</v>
      </c>
      <c r="T126" s="16">
        <f t="shared" si="27"/>
        <v>0.3014656926109911</v>
      </c>
      <c r="U126" s="16">
        <f t="shared" si="28"/>
        <v>0</v>
      </c>
      <c r="V126" s="51">
        <f t="shared" si="29"/>
        <v>0.3014656926109911</v>
      </c>
      <c r="W126" s="16">
        <f t="shared" si="18"/>
        <v>0.19465865160641305</v>
      </c>
      <c r="X126" s="16">
        <f t="shared" si="19"/>
        <v>0</v>
      </c>
      <c r="Y126" s="16">
        <f t="shared" si="30"/>
        <v>0.19465865160641305</v>
      </c>
      <c r="Z126" s="16">
        <f t="shared" si="31"/>
        <v>0.17844444444444446</v>
      </c>
    </row>
    <row r="127" spans="1:26" ht="18.75" customHeight="1" x14ac:dyDescent="0.25">
      <c r="A127" s="579" t="s">
        <v>174</v>
      </c>
      <c r="B127" s="579"/>
      <c r="C127" s="579"/>
      <c r="D127" s="579"/>
      <c r="E127" s="579"/>
      <c r="F127" s="579"/>
      <c r="J127" s="68">
        <v>1160</v>
      </c>
      <c r="K127" s="68">
        <f t="shared" si="20"/>
        <v>0.13242009132420091</v>
      </c>
      <c r="L127" s="68">
        <f t="shared" si="21"/>
        <v>0.30049734942991135</v>
      </c>
      <c r="M127" s="70">
        <f t="shared" si="22"/>
        <v>9.2619046057164454</v>
      </c>
      <c r="N127" s="71">
        <f t="shared" si="23"/>
        <v>0.17844444444444446</v>
      </c>
      <c r="O127" s="72">
        <f t="shared" si="24"/>
        <v>0.17844444444444446</v>
      </c>
      <c r="P127" s="68">
        <f t="shared" si="16"/>
        <v>0.25235817257593052</v>
      </c>
      <c r="Q127" s="16">
        <f t="shared" si="17"/>
        <v>0</v>
      </c>
      <c r="R127" s="51">
        <f t="shared" si="25"/>
        <v>0.17844444444444446</v>
      </c>
      <c r="S127" s="16">
        <f t="shared" si="26"/>
        <v>0.35688888888888892</v>
      </c>
      <c r="T127" s="16">
        <f t="shared" si="27"/>
        <v>0.30049734942991135</v>
      </c>
      <c r="U127" s="16">
        <f t="shared" si="28"/>
        <v>0</v>
      </c>
      <c r="V127" s="51">
        <f t="shared" si="29"/>
        <v>0.30049734942991135</v>
      </c>
      <c r="W127" s="16">
        <f t="shared" si="18"/>
        <v>0.1935422471651288</v>
      </c>
      <c r="X127" s="16">
        <f t="shared" si="19"/>
        <v>0</v>
      </c>
      <c r="Y127" s="16">
        <f t="shared" si="30"/>
        <v>0.1935422471651288</v>
      </c>
      <c r="Z127" s="16">
        <f t="shared" si="31"/>
        <v>0.17844444444444446</v>
      </c>
    </row>
    <row r="128" spans="1:26" x14ac:dyDescent="0.25">
      <c r="A128" s="40"/>
      <c r="B128" s="40"/>
      <c r="C128" s="40"/>
      <c r="D128" s="40"/>
      <c r="E128" s="40"/>
      <c r="F128" s="40"/>
      <c r="J128" s="68">
        <v>1170</v>
      </c>
      <c r="K128" s="68">
        <f t="shared" si="20"/>
        <v>0.13356164383561644</v>
      </c>
      <c r="L128" s="68">
        <f t="shared" si="21"/>
        <v>0.29953599318394286</v>
      </c>
      <c r="M128" s="70">
        <f t="shared" si="22"/>
        <v>9.232273762518787</v>
      </c>
      <c r="N128" s="71">
        <f t="shared" si="23"/>
        <v>0.17844444444444446</v>
      </c>
      <c r="O128" s="72">
        <f t="shared" si="24"/>
        <v>0.17844444444444446</v>
      </c>
      <c r="P128" s="68">
        <f t="shared" si="16"/>
        <v>0.25133065661161536</v>
      </c>
      <c r="Q128" s="16">
        <f t="shared" si="17"/>
        <v>0</v>
      </c>
      <c r="R128" s="51">
        <f t="shared" si="25"/>
        <v>0.17844444444444446</v>
      </c>
      <c r="S128" s="16">
        <f t="shared" si="26"/>
        <v>0.35688888888888892</v>
      </c>
      <c r="T128" s="16">
        <f t="shared" si="27"/>
        <v>0.29953599318394286</v>
      </c>
      <c r="U128" s="16">
        <f t="shared" si="28"/>
        <v>0</v>
      </c>
      <c r="V128" s="51">
        <f t="shared" si="29"/>
        <v>0.29953599318394286</v>
      </c>
      <c r="W128" s="16">
        <f t="shared" si="18"/>
        <v>0.19243389797279087</v>
      </c>
      <c r="X128" s="16">
        <f t="shared" si="19"/>
        <v>0</v>
      </c>
      <c r="Y128" s="16">
        <f t="shared" si="30"/>
        <v>0.19243389797279087</v>
      </c>
      <c r="Z128" s="16">
        <f t="shared" si="31"/>
        <v>0.17844444444444446</v>
      </c>
    </row>
    <row r="129" spans="1:26" x14ac:dyDescent="0.25">
      <c r="C129" t="s">
        <v>173</v>
      </c>
      <c r="J129" s="68">
        <v>1180</v>
      </c>
      <c r="K129" s="68">
        <f t="shared" si="20"/>
        <v>0.13470319634703196</v>
      </c>
      <c r="L129" s="68">
        <f t="shared" si="21"/>
        <v>0.298581514383913</v>
      </c>
      <c r="M129" s="70">
        <f t="shared" si="22"/>
        <v>9.2028548953945783</v>
      </c>
      <c r="N129" s="71">
        <f t="shared" si="23"/>
        <v>0.17844444444444446</v>
      </c>
      <c r="O129" s="72">
        <f t="shared" si="24"/>
        <v>0.17844444444444446</v>
      </c>
      <c r="P129" s="68">
        <f t="shared" si="16"/>
        <v>0.25031049139321304</v>
      </c>
      <c r="Q129" s="16">
        <f t="shared" si="17"/>
        <v>0</v>
      </c>
      <c r="R129" s="51">
        <f t="shared" si="25"/>
        <v>0.17844444444444446</v>
      </c>
      <c r="S129" s="16">
        <f t="shared" si="26"/>
        <v>0.35688888888888892</v>
      </c>
      <c r="T129" s="16">
        <f t="shared" si="27"/>
        <v>0.298581514383913</v>
      </c>
      <c r="U129" s="16">
        <f t="shared" si="28"/>
        <v>0</v>
      </c>
      <c r="V129" s="51">
        <f t="shared" si="29"/>
        <v>0.298581514383913</v>
      </c>
      <c r="W129" s="16">
        <f t="shared" si="18"/>
        <v>0.19133347779915288</v>
      </c>
      <c r="X129" s="16">
        <f t="shared" si="19"/>
        <v>0</v>
      </c>
      <c r="Y129" s="16">
        <f t="shared" si="30"/>
        <v>0.19133347779915288</v>
      </c>
      <c r="Z129" s="16">
        <f t="shared" si="31"/>
        <v>0.17844444444444446</v>
      </c>
    </row>
    <row r="130" spans="1:26" x14ac:dyDescent="0.25">
      <c r="J130" s="68">
        <v>1190</v>
      </c>
      <c r="K130" s="68">
        <f t="shared" si="20"/>
        <v>0.13584474885844749</v>
      </c>
      <c r="L130" s="68">
        <f t="shared" si="21"/>
        <v>0.29763380616653656</v>
      </c>
      <c r="M130" s="70">
        <f t="shared" si="22"/>
        <v>9.173644710612427</v>
      </c>
      <c r="N130" s="71">
        <f t="shared" si="23"/>
        <v>0.17844444444444446</v>
      </c>
      <c r="O130" s="72">
        <f t="shared" si="24"/>
        <v>0.17844444444444446</v>
      </c>
      <c r="P130" s="68">
        <f t="shared" si="16"/>
        <v>0.24929756270319803</v>
      </c>
      <c r="Q130" s="16">
        <f t="shared" si="17"/>
        <v>0</v>
      </c>
      <c r="R130" s="51">
        <f t="shared" si="25"/>
        <v>0.17844444444444446</v>
      </c>
      <c r="S130" s="16">
        <f t="shared" si="26"/>
        <v>0.35688888888888892</v>
      </c>
      <c r="T130" s="16">
        <f t="shared" si="27"/>
        <v>0.29763380616653656</v>
      </c>
      <c r="U130" s="16">
        <f t="shared" si="28"/>
        <v>0</v>
      </c>
      <c r="V130" s="51">
        <f t="shared" si="29"/>
        <v>0.29763380616653656</v>
      </c>
      <c r="W130" s="16">
        <f t="shared" si="18"/>
        <v>0.19024086344135804</v>
      </c>
      <c r="X130" s="16">
        <f t="shared" si="19"/>
        <v>0</v>
      </c>
      <c r="Y130" s="16">
        <f t="shared" si="30"/>
        <v>0.19024086344135804</v>
      </c>
      <c r="Z130" s="16">
        <f t="shared" si="31"/>
        <v>0.17844444444444446</v>
      </c>
    </row>
    <row r="131" spans="1:26" x14ac:dyDescent="0.25">
      <c r="J131" s="68">
        <v>1200</v>
      </c>
      <c r="K131" s="68">
        <f t="shared" si="20"/>
        <v>0.13698630136986301</v>
      </c>
      <c r="L131" s="68">
        <f t="shared" si="21"/>
        <v>0.29669276420997692</v>
      </c>
      <c r="M131" s="70">
        <f t="shared" si="22"/>
        <v>9.1446399927732607</v>
      </c>
      <c r="N131" s="71">
        <f t="shared" si="23"/>
        <v>0.17844444444444446</v>
      </c>
      <c r="O131" s="72">
        <f t="shared" si="24"/>
        <v>0.17844444444444446</v>
      </c>
      <c r="P131" s="68">
        <f t="shared" si="16"/>
        <v>0.24829175904039325</v>
      </c>
      <c r="Q131" s="16">
        <f t="shared" si="17"/>
        <v>0</v>
      </c>
      <c r="R131" s="51">
        <f t="shared" si="25"/>
        <v>0.17844444444444446</v>
      </c>
      <c r="S131" s="16">
        <f t="shared" si="26"/>
        <v>0.35688888888888892</v>
      </c>
      <c r="T131" s="16">
        <f t="shared" si="27"/>
        <v>0.29669276420997692</v>
      </c>
      <c r="U131" s="16">
        <f t="shared" si="28"/>
        <v>0</v>
      </c>
      <c r="V131" s="51">
        <f t="shared" si="29"/>
        <v>0.29669276420997692</v>
      </c>
      <c r="W131" s="16">
        <f t="shared" si="18"/>
        <v>0.18915593462658953</v>
      </c>
      <c r="X131" s="16">
        <f t="shared" si="19"/>
        <v>0</v>
      </c>
      <c r="Y131" s="16">
        <f t="shared" si="30"/>
        <v>0.18915593462658953</v>
      </c>
      <c r="Z131" s="16">
        <f t="shared" si="31"/>
        <v>0.17844444444444446</v>
      </c>
    </row>
    <row r="132" spans="1:26" x14ac:dyDescent="0.25">
      <c r="A132" s="16"/>
      <c r="B132" s="16"/>
      <c r="C132" s="16"/>
      <c r="D132" s="16"/>
      <c r="E132" s="16"/>
      <c r="F132" s="16"/>
      <c r="J132" s="68">
        <v>1210</v>
      </c>
      <c r="K132" s="68">
        <f t="shared" si="20"/>
        <v>0.13812785388127855</v>
      </c>
      <c r="L132" s="68">
        <f t="shared" si="21"/>
        <v>0.29575828665279935</v>
      </c>
      <c r="M132" s="70">
        <f t="shared" si="22"/>
        <v>9.1158376023123076</v>
      </c>
      <c r="N132" s="71">
        <f t="shared" si="23"/>
        <v>0.17844444444444446</v>
      </c>
      <c r="O132" s="72">
        <f t="shared" si="24"/>
        <v>0.17844444444444446</v>
      </c>
      <c r="P132" s="68">
        <f t="shared" si="16"/>
        <v>0.24729297153334728</v>
      </c>
      <c r="Q132" s="16">
        <f t="shared" si="17"/>
        <v>0</v>
      </c>
      <c r="R132" s="51">
        <f t="shared" si="25"/>
        <v>0.17844444444444446</v>
      </c>
      <c r="S132" s="16">
        <f t="shared" si="26"/>
        <v>0.35688888888888892</v>
      </c>
      <c r="T132" s="16">
        <f t="shared" si="27"/>
        <v>0.29575828665279935</v>
      </c>
      <c r="U132" s="16">
        <f t="shared" si="28"/>
        <v>0</v>
      </c>
      <c r="V132" s="51">
        <f t="shared" si="29"/>
        <v>0.29575828665279935</v>
      </c>
      <c r="W132" s="16">
        <f t="shared" si="18"/>
        <v>0.18807857391863247</v>
      </c>
      <c r="X132" s="16">
        <f t="shared" si="19"/>
        <v>0</v>
      </c>
      <c r="Y132" s="16">
        <f t="shared" si="30"/>
        <v>0.18807857391863247</v>
      </c>
      <c r="Z132" s="16">
        <f t="shared" si="31"/>
        <v>0.17844444444444446</v>
      </c>
    </row>
    <row r="133" spans="1:26" x14ac:dyDescent="0.25">
      <c r="A133" s="16"/>
      <c r="B133" s="16"/>
      <c r="C133" s="16"/>
      <c r="D133" s="16"/>
      <c r="E133" s="16"/>
      <c r="F133" s="16"/>
      <c r="J133" s="68">
        <v>1220</v>
      </c>
      <c r="K133" s="68">
        <f t="shared" si="20"/>
        <v>0.13926940639269406</v>
      </c>
      <c r="L133" s="68">
        <f t="shared" si="21"/>
        <v>0.29483027401615791</v>
      </c>
      <c r="M133" s="70">
        <f t="shared" si="22"/>
        <v>9.0872344731007573</v>
      </c>
      <c r="N133" s="71">
        <f t="shared" si="23"/>
        <v>0.17844444444444446</v>
      </c>
      <c r="O133" s="72">
        <f t="shared" si="24"/>
        <v>0.17844444444444446</v>
      </c>
      <c r="P133" s="68">
        <f t="shared" si="16"/>
        <v>0.24630109385716425</v>
      </c>
      <c r="Q133" s="16">
        <f t="shared" si="17"/>
        <v>0</v>
      </c>
      <c r="R133" s="51">
        <f t="shared" si="25"/>
        <v>0.17844444444444446</v>
      </c>
      <c r="S133" s="16">
        <f t="shared" si="26"/>
        <v>0.35688888888888892</v>
      </c>
      <c r="T133" s="16">
        <f t="shared" si="27"/>
        <v>0.29483027401615791</v>
      </c>
      <c r="U133" s="16">
        <f t="shared" si="28"/>
        <v>0</v>
      </c>
      <c r="V133" s="51">
        <f t="shared" si="29"/>
        <v>0.29483027401615791</v>
      </c>
      <c r="W133" s="16">
        <f t="shared" si="18"/>
        <v>0.18700866662816207</v>
      </c>
      <c r="X133" s="16">
        <f t="shared" si="19"/>
        <v>0</v>
      </c>
      <c r="Y133" s="16">
        <f t="shared" si="30"/>
        <v>0.18700866662816207</v>
      </c>
      <c r="Z133" s="16">
        <f t="shared" si="31"/>
        <v>0.17844444444444446</v>
      </c>
    </row>
    <row r="134" spans="1:26" x14ac:dyDescent="0.25">
      <c r="A134" s="16"/>
      <c r="B134" s="16"/>
      <c r="C134" s="16"/>
      <c r="D134" s="16"/>
      <c r="E134" s="16"/>
      <c r="F134" s="16"/>
      <c r="J134" s="68">
        <v>1230</v>
      </c>
      <c r="K134" s="68">
        <f t="shared" si="20"/>
        <v>0.1404109589041096</v>
      </c>
      <c r="L134" s="68">
        <f t="shared" si="21"/>
        <v>0.29390862912905602</v>
      </c>
      <c r="M134" s="70">
        <f t="shared" si="22"/>
        <v>9.0588276101421368</v>
      </c>
      <c r="N134" s="71">
        <f t="shared" si="23"/>
        <v>0.17844444444444446</v>
      </c>
      <c r="O134" s="72">
        <f t="shared" si="24"/>
        <v>0.17844444444444446</v>
      </c>
      <c r="P134" s="68">
        <f t="shared" si="16"/>
        <v>0.2453160221536228</v>
      </c>
      <c r="Q134" s="16">
        <f t="shared" si="17"/>
        <v>0</v>
      </c>
      <c r="R134" s="51">
        <f t="shared" si="25"/>
        <v>0.17844444444444446</v>
      </c>
      <c r="S134" s="16">
        <f t="shared" si="26"/>
        <v>0.35688888888888892</v>
      </c>
      <c r="T134" s="16">
        <f t="shared" si="27"/>
        <v>0.29390862912905602</v>
      </c>
      <c r="U134" s="16">
        <f t="shared" si="28"/>
        <v>0</v>
      </c>
      <c r="V134" s="51">
        <f t="shared" si="29"/>
        <v>0.29390862912905602</v>
      </c>
      <c r="W134" s="16">
        <f t="shared" si="18"/>
        <v>0.18594610072657736</v>
      </c>
      <c r="X134" s="16">
        <f t="shared" si="19"/>
        <v>0</v>
      </c>
      <c r="Y134" s="16">
        <f t="shared" si="30"/>
        <v>0.18594610072657736</v>
      </c>
      <c r="Z134" s="16">
        <f t="shared" si="31"/>
        <v>0.17844444444444446</v>
      </c>
    </row>
    <row r="135" spans="1:26" x14ac:dyDescent="0.25">
      <c r="A135" s="16"/>
      <c r="B135" s="16"/>
      <c r="C135" s="16"/>
      <c r="D135" s="16"/>
      <c r="E135" s="16"/>
      <c r="F135" s="16"/>
      <c r="J135" s="68">
        <v>1240</v>
      </c>
      <c r="K135" s="68">
        <f t="shared" si="20"/>
        <v>0.14155251141552511</v>
      </c>
      <c r="L135" s="68">
        <f t="shared" si="21"/>
        <v>0.29299325705654067</v>
      </c>
      <c r="M135" s="70">
        <f t="shared" si="22"/>
        <v>9.0306140873591296</v>
      </c>
      <c r="N135" s="71">
        <f t="shared" si="23"/>
        <v>0.17844444444444446</v>
      </c>
      <c r="O135" s="72">
        <f t="shared" si="24"/>
        <v>0.17844444444444446</v>
      </c>
      <c r="P135" s="68">
        <f t="shared" si="16"/>
        <v>0.24433765495442694</v>
      </c>
      <c r="Q135" s="16">
        <f t="shared" si="17"/>
        <v>0</v>
      </c>
      <c r="R135" s="51">
        <f t="shared" si="25"/>
        <v>0.17844444444444446</v>
      </c>
      <c r="S135" s="16">
        <f t="shared" si="26"/>
        <v>0.35688888888888892</v>
      </c>
      <c r="T135" s="16">
        <f t="shared" si="27"/>
        <v>0.29299325705654067</v>
      </c>
      <c r="U135" s="16">
        <f t="shared" si="28"/>
        <v>0</v>
      </c>
      <c r="V135" s="51">
        <f t="shared" si="29"/>
        <v>0.29299325705654067</v>
      </c>
      <c r="W135" s="16">
        <f t="shared" si="18"/>
        <v>0.18489076676321514</v>
      </c>
      <c r="X135" s="16">
        <f t="shared" si="19"/>
        <v>0</v>
      </c>
      <c r="Y135" s="16">
        <f t="shared" si="30"/>
        <v>0.18489076676321514</v>
      </c>
      <c r="Z135" s="16">
        <f t="shared" si="31"/>
        <v>0.17844444444444446</v>
      </c>
    </row>
    <row r="136" spans="1:26" x14ac:dyDescent="0.25">
      <c r="A136" s="16"/>
      <c r="B136" s="16"/>
      <c r="C136" s="16"/>
      <c r="D136" s="16"/>
      <c r="E136" s="16"/>
      <c r="F136" s="16"/>
      <c r="J136" s="68">
        <v>1250</v>
      </c>
      <c r="K136" s="68">
        <f t="shared" si="20"/>
        <v>0.14269406392694065</v>
      </c>
      <c r="L136" s="68">
        <f t="shared" si="21"/>
        <v>0.29208406503068818</v>
      </c>
      <c r="M136" s="70">
        <f t="shared" si="22"/>
        <v>9.0025910454664153</v>
      </c>
      <c r="N136" s="71">
        <f t="shared" si="23"/>
        <v>0.17844444444444446</v>
      </c>
      <c r="O136" s="72">
        <f t="shared" si="24"/>
        <v>0.17844444444444446</v>
      </c>
      <c r="P136" s="68">
        <f t="shared" si="16"/>
        <v>0.24336589310744361</v>
      </c>
      <c r="Q136" s="16">
        <f t="shared" si="17"/>
        <v>0</v>
      </c>
      <c r="R136" s="51">
        <f t="shared" si="25"/>
        <v>0.17844444444444446</v>
      </c>
      <c r="S136" s="16">
        <f t="shared" si="26"/>
        <v>0.35688888888888892</v>
      </c>
      <c r="T136" s="16">
        <f t="shared" si="27"/>
        <v>0.29208406503068818</v>
      </c>
      <c r="U136" s="16">
        <f t="shared" si="28"/>
        <v>0</v>
      </c>
      <c r="V136" s="51">
        <f t="shared" si="29"/>
        <v>0.29208406503068818</v>
      </c>
      <c r="W136" s="16">
        <f t="shared" si="18"/>
        <v>0.18384255778578418</v>
      </c>
      <c r="X136" s="16">
        <f t="shared" si="19"/>
        <v>0</v>
      </c>
      <c r="Y136" s="16">
        <f t="shared" si="30"/>
        <v>0.18384255778578418</v>
      </c>
      <c r="Z136" s="16">
        <f t="shared" si="31"/>
        <v>0.17844444444444446</v>
      </c>
    </row>
    <row r="137" spans="1:26" x14ac:dyDescent="0.25">
      <c r="A137" s="16"/>
      <c r="B137" s="16"/>
      <c r="C137" s="16"/>
      <c r="D137" s="16"/>
      <c r="E137" s="16"/>
      <c r="F137" s="16"/>
      <c r="J137" s="68">
        <v>1260</v>
      </c>
      <c r="K137" s="68">
        <f t="shared" si="20"/>
        <v>0.14383561643835616</v>
      </c>
      <c r="L137" s="68">
        <f t="shared" si="21"/>
        <v>0.29118096238425428</v>
      </c>
      <c r="M137" s="70">
        <f t="shared" si="22"/>
        <v>8.9747556899256455</v>
      </c>
      <c r="N137" s="71">
        <f t="shared" si="23"/>
        <v>0.17844444444444446</v>
      </c>
      <c r="O137" s="72">
        <f t="shared" si="24"/>
        <v>0.17844444444444446</v>
      </c>
      <c r="P137" s="68">
        <f t="shared" si="16"/>
        <v>0.24240063970578585</v>
      </c>
      <c r="Q137" s="16">
        <f t="shared" si="17"/>
        <v>0</v>
      </c>
      <c r="R137" s="51">
        <f t="shared" si="25"/>
        <v>0.17844444444444446</v>
      </c>
      <c r="S137" s="16">
        <f t="shared" si="26"/>
        <v>0.35688888888888892</v>
      </c>
      <c r="T137" s="16">
        <f t="shared" si="27"/>
        <v>0.29118096238425428</v>
      </c>
      <c r="U137" s="16">
        <f t="shared" si="28"/>
        <v>0</v>
      </c>
      <c r="V137" s="51">
        <f t="shared" si="29"/>
        <v>0.29118096238425428</v>
      </c>
      <c r="W137" s="16">
        <f t="shared" si="18"/>
        <v>0.1828013692638697</v>
      </c>
      <c r="X137" s="16">
        <f t="shared" si="19"/>
        <v>0</v>
      </c>
      <c r="Y137" s="16">
        <f t="shared" si="30"/>
        <v>0.1828013692638697</v>
      </c>
      <c r="Z137" s="16">
        <f t="shared" si="31"/>
        <v>0.17844444444444446</v>
      </c>
    </row>
    <row r="138" spans="1:26" ht="15" customHeight="1" x14ac:dyDescent="0.25">
      <c r="A138" s="16"/>
      <c r="B138" s="16"/>
      <c r="C138" s="16"/>
      <c r="D138" s="16"/>
      <c r="E138" s="16"/>
      <c r="F138" s="16"/>
      <c r="J138" s="68">
        <v>1270</v>
      </c>
      <c r="K138" s="68">
        <f t="shared" si="20"/>
        <v>0.1449771689497717</v>
      </c>
      <c r="L138" s="68">
        <f t="shared" si="21"/>
        <v>0.29028386048686361</v>
      </c>
      <c r="M138" s="70">
        <f t="shared" si="22"/>
        <v>8.9471052889786726</v>
      </c>
      <c r="N138" s="71">
        <f t="shared" si="23"/>
        <v>0.17844444444444446</v>
      </c>
      <c r="O138" s="72">
        <f t="shared" si="24"/>
        <v>0.17844444444444446</v>
      </c>
      <c r="P138" s="68">
        <f t="shared" si="16"/>
        <v>0.24144180001961146</v>
      </c>
      <c r="Q138" s="16">
        <f t="shared" si="17"/>
        <v>0</v>
      </c>
      <c r="R138" s="51">
        <f t="shared" si="25"/>
        <v>0.17844444444444446</v>
      </c>
      <c r="S138" s="16">
        <f t="shared" si="26"/>
        <v>0.35688888888888892</v>
      </c>
      <c r="T138" s="16">
        <f t="shared" si="27"/>
        <v>0.29028386048686361</v>
      </c>
      <c r="U138" s="16">
        <f t="shared" si="28"/>
        <v>0</v>
      </c>
      <c r="V138" s="51">
        <f t="shared" si="29"/>
        <v>0.29028386048686361</v>
      </c>
      <c r="W138" s="16">
        <f t="shared" si="18"/>
        <v>0.1817670990153667</v>
      </c>
      <c r="X138" s="16">
        <f t="shared" si="19"/>
        <v>0</v>
      </c>
      <c r="Y138" s="16">
        <f t="shared" si="30"/>
        <v>0.1817670990153667</v>
      </c>
      <c r="Z138" s="16">
        <f t="shared" si="31"/>
        <v>0.17844444444444446</v>
      </c>
    </row>
    <row r="139" spans="1:26" x14ac:dyDescent="0.25">
      <c r="A139" s="16"/>
      <c r="B139" s="16"/>
      <c r="C139" s="16"/>
      <c r="D139" s="16"/>
      <c r="E139" s="16"/>
      <c r="F139" s="16"/>
      <c r="J139" s="68">
        <v>1280</v>
      </c>
      <c r="K139" s="68">
        <f t="shared" si="20"/>
        <v>0.14611872146118721</v>
      </c>
      <c r="L139" s="68">
        <f t="shared" si="21"/>
        <v>0.28939267268362456</v>
      </c>
      <c r="M139" s="70">
        <f t="shared" si="22"/>
        <v>8.9196371717555518</v>
      </c>
      <c r="N139" s="71">
        <f t="shared" si="23"/>
        <v>0.17844444444444446</v>
      </c>
      <c r="O139" s="72">
        <f t="shared" si="24"/>
        <v>0.17844444444444446</v>
      </c>
      <c r="P139" s="68">
        <f t="shared" ref="P139:P202" si="32">IF(K139&lt;=$B$116,1-$E$24*(K139/$B$116)^$E$25,0)</f>
        <v>0.24048928143051285</v>
      </c>
      <c r="Q139" s="16">
        <f t="shared" ref="Q139:Q202" si="33">IF(K139&gt;$B$116,1-$E$24*((K139-$B$116)/(1-$B$116))^$E$25,0)</f>
        <v>0</v>
      </c>
      <c r="R139" s="51">
        <f t="shared" si="25"/>
        <v>0.17844444444444446</v>
      </c>
      <c r="S139" s="16">
        <f t="shared" si="26"/>
        <v>0.35688888888888892</v>
      </c>
      <c r="T139" s="16">
        <f t="shared" si="27"/>
        <v>0.28939267268362456</v>
      </c>
      <c r="U139" s="16">
        <f t="shared" si="28"/>
        <v>0</v>
      </c>
      <c r="V139" s="51">
        <f t="shared" si="29"/>
        <v>0.28939267268362456</v>
      </c>
      <c r="W139" s="16">
        <f t="shared" ref="W139:W202" si="34">IF(K139&lt;=$B$272,1-$E$24*(K139/$B$272)^$E$25,0)</f>
        <v>0.18073964713570856</v>
      </c>
      <c r="X139" s="16">
        <f t="shared" ref="X139:X202" si="35">IF(K139&gt;$B$272,1-$E$24*((K139-$B$272)/(1-$B$272))^$E$25,0)</f>
        <v>0</v>
      </c>
      <c r="Y139" s="16">
        <f t="shared" si="30"/>
        <v>0.18073964713570856</v>
      </c>
      <c r="Z139" s="16">
        <f t="shared" si="31"/>
        <v>0.17844444444444446</v>
      </c>
    </row>
    <row r="140" spans="1:26" x14ac:dyDescent="0.25">
      <c r="A140" s="16"/>
      <c r="B140" s="16"/>
      <c r="C140" s="16"/>
      <c r="D140" s="16"/>
      <c r="E140" s="16"/>
      <c r="F140" s="16"/>
      <c r="J140" s="68">
        <v>1290</v>
      </c>
      <c r="K140" s="68">
        <f t="shared" ref="K140:K203" si="36">J140/8760</f>
        <v>0.14726027397260275</v>
      </c>
      <c r="L140" s="68">
        <f t="shared" ref="L140:L203" si="37">1-$E$24*K140^$E$25</f>
        <v>0.28850731423605613</v>
      </c>
      <c r="M140" s="70">
        <f t="shared" ref="M140:M203" si="38">L140*$B$28</f>
        <v>8.8923487264537844</v>
      </c>
      <c r="N140" s="71">
        <f t="shared" ref="N140:N203" si="39">IF(K140&lt;=$B$116,$B$110,0)</f>
        <v>0.17844444444444446</v>
      </c>
      <c r="O140" s="72">
        <f t="shared" ref="O140:O203" si="40">IF(L140&gt;N140,N140,IF(K140&gt;$B$116,0,L140))</f>
        <v>0.17844444444444446</v>
      </c>
      <c r="P140" s="68">
        <f t="shared" si="32"/>
        <v>0.23954299336837925</v>
      </c>
      <c r="Q140" s="16">
        <f t="shared" si="33"/>
        <v>0</v>
      </c>
      <c r="R140" s="51">
        <f t="shared" ref="R140:R203" si="41">IF(P140&gt;N140,N140,P140)</f>
        <v>0.17844444444444446</v>
      </c>
      <c r="S140" s="16">
        <f t="shared" ref="S140:S203" si="42">IF(K140&lt;=$B$272,$F$272,N140)</f>
        <v>0.35688888888888892</v>
      </c>
      <c r="T140" s="16">
        <f t="shared" ref="T140:T203" si="43">IF(S140&lt;L140,S140,L140)</f>
        <v>0.28850731423605613</v>
      </c>
      <c r="U140" s="16">
        <f t="shared" ref="U140:U203" si="44">IF(K140&lt;0.04,S140,0)</f>
        <v>0</v>
      </c>
      <c r="V140" s="51">
        <f t="shared" ref="V140:V203" si="45">IF(K140&lt;0.23,T140,0)</f>
        <v>0.28850731423605613</v>
      </c>
      <c r="W140" s="16">
        <f t="shared" si="34"/>
        <v>0.17971891592976186</v>
      </c>
      <c r="X140" s="16">
        <f t="shared" si="35"/>
        <v>0</v>
      </c>
      <c r="Y140" s="16">
        <f t="shared" ref="Y140:Y203" si="46">IF(W140&gt;$F$272,$F$272,W140)</f>
        <v>0.17971891592976186</v>
      </c>
      <c r="Z140" s="16">
        <f t="shared" ref="Z140:Z203" si="47">IF(W140&gt;$B$110,$B$110,W140)</f>
        <v>0.17844444444444446</v>
      </c>
    </row>
    <row r="141" spans="1:26" ht="15" customHeight="1" x14ac:dyDescent="0.25">
      <c r="A141" s="16"/>
      <c r="B141" s="16"/>
      <c r="C141" s="16"/>
      <c r="D141" s="16"/>
      <c r="E141" s="16"/>
      <c r="F141" s="16"/>
      <c r="J141" s="68">
        <v>1300</v>
      </c>
      <c r="K141" s="68">
        <f t="shared" si="36"/>
        <v>0.14840182648401826</v>
      </c>
      <c r="L141" s="68">
        <f t="shared" si="37"/>
        <v>0.28762770226522572</v>
      </c>
      <c r="M141" s="70">
        <f t="shared" si="38"/>
        <v>8.8652373985857231</v>
      </c>
      <c r="N141" s="71">
        <f t="shared" si="39"/>
        <v>0.17844444444444446</v>
      </c>
      <c r="O141" s="72">
        <f t="shared" si="40"/>
        <v>0.17844444444444446</v>
      </c>
      <c r="P141" s="68">
        <f t="shared" si="32"/>
        <v>0.23860284725061986</v>
      </c>
      <c r="Q141" s="16">
        <f t="shared" si="33"/>
        <v>0</v>
      </c>
      <c r="R141" s="51">
        <f t="shared" si="41"/>
        <v>0.17844444444444446</v>
      </c>
      <c r="S141" s="16">
        <f t="shared" si="42"/>
        <v>0.35688888888888892</v>
      </c>
      <c r="T141" s="16">
        <f t="shared" si="43"/>
        <v>0.28762770226522572</v>
      </c>
      <c r="U141" s="16">
        <f t="shared" si="44"/>
        <v>0</v>
      </c>
      <c r="V141" s="51">
        <f t="shared" si="45"/>
        <v>0.28762770226522572</v>
      </c>
      <c r="W141" s="16">
        <f t="shared" si="34"/>
        <v>0.1787048098462688</v>
      </c>
      <c r="X141" s="16">
        <f t="shared" si="35"/>
        <v>0</v>
      </c>
      <c r="Y141" s="16">
        <f t="shared" si="46"/>
        <v>0.1787048098462688</v>
      </c>
      <c r="Z141" s="16">
        <f t="shared" si="47"/>
        <v>0.17844444444444446</v>
      </c>
    </row>
    <row r="142" spans="1:26" x14ac:dyDescent="0.25">
      <c r="A142" s="16"/>
      <c r="B142" s="16"/>
      <c r="C142" s="16"/>
      <c r="D142" s="16"/>
      <c r="E142" s="16"/>
      <c r="F142" s="16"/>
      <c r="J142" s="68">
        <v>1310</v>
      </c>
      <c r="K142" s="68">
        <f t="shared" si="36"/>
        <v>0.1495433789954338</v>
      </c>
      <c r="L142" s="68">
        <f t="shared" si="37"/>
        <v>0.28675375569699491</v>
      </c>
      <c r="M142" s="70">
        <f t="shared" si="38"/>
        <v>8.8383006892909375</v>
      </c>
      <c r="N142" s="71">
        <f t="shared" si="39"/>
        <v>0.17844444444444446</v>
      </c>
      <c r="O142" s="72">
        <f t="shared" si="40"/>
        <v>0.17844444444444446</v>
      </c>
      <c r="P142" s="68">
        <f t="shared" si="32"/>
        <v>0.23766875642364382</v>
      </c>
      <c r="Q142" s="16">
        <f t="shared" si="33"/>
        <v>0</v>
      </c>
      <c r="R142" s="51">
        <f t="shared" si="41"/>
        <v>0.17844444444444446</v>
      </c>
      <c r="S142" s="16">
        <f t="shared" si="42"/>
        <v>0.35688888888888892</v>
      </c>
      <c r="T142" s="16">
        <f t="shared" si="43"/>
        <v>0.28675375569699491</v>
      </c>
      <c r="U142" s="16">
        <f t="shared" si="44"/>
        <v>0</v>
      </c>
      <c r="V142" s="51">
        <f t="shared" si="45"/>
        <v>0.28675375569699491</v>
      </c>
      <c r="W142" s="16">
        <f t="shared" si="34"/>
        <v>0.17769723541472271</v>
      </c>
      <c r="X142" s="16">
        <f t="shared" si="35"/>
        <v>0</v>
      </c>
      <c r="Y142" s="16">
        <f t="shared" si="46"/>
        <v>0.17769723541472271</v>
      </c>
      <c r="Z142" s="16">
        <f t="shared" si="47"/>
        <v>0.17769723541472271</v>
      </c>
    </row>
    <row r="143" spans="1:26" x14ac:dyDescent="0.25">
      <c r="A143" s="16"/>
      <c r="B143" s="16"/>
      <c r="C143" s="16"/>
      <c r="D143" s="16"/>
      <c r="E143" s="16"/>
      <c r="F143" s="16"/>
      <c r="J143" s="68">
        <v>1320</v>
      </c>
      <c r="K143" s="68">
        <f t="shared" si="36"/>
        <v>0.15068493150684931</v>
      </c>
      <c r="L143" s="68">
        <f t="shared" si="37"/>
        <v>0.28588539520928458</v>
      </c>
      <c r="M143" s="70">
        <f t="shared" si="38"/>
        <v>8.8115361537108257</v>
      </c>
      <c r="N143" s="71">
        <f t="shared" si="39"/>
        <v>0.17844444444444446</v>
      </c>
      <c r="O143" s="72">
        <f t="shared" si="40"/>
        <v>0.17844444444444446</v>
      </c>
      <c r="P143" s="68">
        <f t="shared" si="32"/>
        <v>0.23674063610649343</v>
      </c>
      <c r="Q143" s="16">
        <f t="shared" si="33"/>
        <v>0</v>
      </c>
      <c r="R143" s="51">
        <f t="shared" si="41"/>
        <v>0.17844444444444446</v>
      </c>
      <c r="S143" s="16">
        <f t="shared" si="42"/>
        <v>0.35688888888888892</v>
      </c>
      <c r="T143" s="16">
        <f t="shared" si="43"/>
        <v>0.28588539520928458</v>
      </c>
      <c r="U143" s="16">
        <f t="shared" si="44"/>
        <v>0</v>
      </c>
      <c r="V143" s="51">
        <f t="shared" si="45"/>
        <v>0.28588539520928458</v>
      </c>
      <c r="W143" s="16">
        <f t="shared" si="34"/>
        <v>0.17669610118456847</v>
      </c>
      <c r="X143" s="16">
        <f t="shared" si="35"/>
        <v>0</v>
      </c>
      <c r="Y143" s="16">
        <f t="shared" si="46"/>
        <v>0.17669610118456847</v>
      </c>
      <c r="Z143" s="16">
        <f t="shared" si="47"/>
        <v>0.17669610118456847</v>
      </c>
    </row>
    <row r="144" spans="1:26" x14ac:dyDescent="0.25">
      <c r="J144" s="68">
        <v>1330</v>
      </c>
      <c r="K144" s="68">
        <f t="shared" si="36"/>
        <v>0.15182648401826485</v>
      </c>
      <c r="L144" s="68">
        <f t="shared" si="37"/>
        <v>0.28502254318126552</v>
      </c>
      <c r="M144" s="70">
        <f t="shared" si="38"/>
        <v>8.784941399422566</v>
      </c>
      <c r="N144" s="71">
        <f t="shared" si="39"/>
        <v>0.17844444444444446</v>
      </c>
      <c r="O144" s="72">
        <f t="shared" si="40"/>
        <v>0.17844444444444446</v>
      </c>
      <c r="P144" s="68">
        <f t="shared" si="32"/>
        <v>0.23581840333654058</v>
      </c>
      <c r="Q144" s="16">
        <f t="shared" si="33"/>
        <v>0</v>
      </c>
      <c r="R144" s="51">
        <f t="shared" si="41"/>
        <v>0.17844444444444446</v>
      </c>
      <c r="S144" s="16">
        <f t="shared" si="42"/>
        <v>0.35688888888888892</v>
      </c>
      <c r="T144" s="16">
        <f t="shared" si="43"/>
        <v>0.28502254318126552</v>
      </c>
      <c r="U144" s="16">
        <f t="shared" si="44"/>
        <v>0</v>
      </c>
      <c r="V144" s="51">
        <f t="shared" si="45"/>
        <v>0.28502254318126552</v>
      </c>
      <c r="W144" s="16">
        <f t="shared" si="34"/>
        <v>0.17570131766662445</v>
      </c>
      <c r="X144" s="16">
        <f t="shared" si="35"/>
        <v>0</v>
      </c>
      <c r="Y144" s="16">
        <f t="shared" si="46"/>
        <v>0.17570131766662445</v>
      </c>
      <c r="Z144" s="16">
        <f t="shared" si="47"/>
        <v>0.17570131766662445</v>
      </c>
    </row>
    <row r="145" spans="1:26" x14ac:dyDescent="0.25">
      <c r="A145" s="16"/>
      <c r="B145" s="16"/>
      <c r="C145" s="16"/>
      <c r="D145" s="16"/>
      <c r="E145" s="16"/>
      <c r="F145" s="16"/>
      <c r="J145" s="68">
        <v>1340</v>
      </c>
      <c r="K145" s="68">
        <f t="shared" si="36"/>
        <v>0.15296803652968036</v>
      </c>
      <c r="L145" s="68">
        <f t="shared" si="37"/>
        <v>0.28416512364439306</v>
      </c>
      <c r="M145" s="70">
        <f t="shared" si="38"/>
        <v>8.7585140849299226</v>
      </c>
      <c r="N145" s="71">
        <f t="shared" si="39"/>
        <v>0.17844444444444446</v>
      </c>
      <c r="O145" s="72">
        <f t="shared" si="40"/>
        <v>0.17844444444444446</v>
      </c>
      <c r="P145" s="68">
        <f t="shared" si="32"/>
        <v>0.23490197691714942</v>
      </c>
      <c r="Q145" s="16">
        <f t="shared" si="33"/>
        <v>0</v>
      </c>
      <c r="R145" s="51">
        <f t="shared" si="41"/>
        <v>0.17844444444444446</v>
      </c>
      <c r="S145" s="16">
        <f t="shared" si="42"/>
        <v>0.35688888888888892</v>
      </c>
      <c r="T145" s="16">
        <f t="shared" si="43"/>
        <v>0.28416512364439306</v>
      </c>
      <c r="U145" s="16">
        <f t="shared" si="44"/>
        <v>0</v>
      </c>
      <c r="V145" s="51">
        <f t="shared" si="45"/>
        <v>0.28416512364439306</v>
      </c>
      <c r="W145" s="16">
        <f t="shared" si="34"/>
        <v>0.17471279727663103</v>
      </c>
      <c r="X145" s="16">
        <f t="shared" si="35"/>
        <v>0</v>
      </c>
      <c r="Y145" s="16">
        <f t="shared" si="46"/>
        <v>0.17471279727663103</v>
      </c>
      <c r="Z145" s="16">
        <f t="shared" si="47"/>
        <v>0.17471279727663103</v>
      </c>
    </row>
    <row r="146" spans="1:26" x14ac:dyDescent="0.25">
      <c r="J146" s="68">
        <v>1350</v>
      </c>
      <c r="K146" s="68">
        <f t="shared" si="36"/>
        <v>0.1541095890410959</v>
      </c>
      <c r="L146" s="68">
        <f t="shared" si="37"/>
        <v>0.28331306223520436</v>
      </c>
      <c r="M146" s="70">
        <f t="shared" si="38"/>
        <v>8.7322519182083536</v>
      </c>
      <c r="N146" s="71">
        <f t="shared" si="39"/>
        <v>0.17844444444444446</v>
      </c>
      <c r="O146" s="72">
        <f t="shared" si="40"/>
        <v>0.17844444444444446</v>
      </c>
      <c r="P146" s="68">
        <f t="shared" si="32"/>
        <v>0.23399127736722758</v>
      </c>
      <c r="Q146" s="16">
        <f t="shared" si="33"/>
        <v>0</v>
      </c>
      <c r="R146" s="51">
        <f t="shared" si="41"/>
        <v>0.17844444444444446</v>
      </c>
      <c r="S146" s="16">
        <f t="shared" si="42"/>
        <v>0.35688888888888892</v>
      </c>
      <c r="T146" s="16">
        <f t="shared" si="43"/>
        <v>0.28331306223520436</v>
      </c>
      <c r="U146" s="16">
        <f t="shared" si="44"/>
        <v>0</v>
      </c>
      <c r="V146" s="51">
        <f t="shared" si="45"/>
        <v>0.28331306223520436</v>
      </c>
      <c r="W146" s="16">
        <f t="shared" si="34"/>
        <v>0.17373045428083034</v>
      </c>
      <c r="X146" s="16">
        <f t="shared" si="35"/>
        <v>0</v>
      </c>
      <c r="Y146" s="16">
        <f t="shared" si="46"/>
        <v>0.17373045428083034</v>
      </c>
      <c r="Z146" s="16">
        <f t="shared" si="47"/>
        <v>0.17373045428083034</v>
      </c>
    </row>
    <row r="147" spans="1:26" x14ac:dyDescent="0.25">
      <c r="A147" s="40"/>
      <c r="B147" s="40"/>
      <c r="C147" s="40"/>
      <c r="D147" s="40"/>
      <c r="E147" s="40"/>
      <c r="F147" s="40"/>
      <c r="J147" s="68">
        <v>1360</v>
      </c>
      <c r="K147" s="68">
        <f t="shared" si="36"/>
        <v>0.15525114155251141</v>
      </c>
      <c r="L147" s="68">
        <f t="shared" si="37"/>
        <v>0.28246628614980396</v>
      </c>
      <c r="M147" s="70">
        <f t="shared" si="38"/>
        <v>8.7061526553021764</v>
      </c>
      <c r="N147" s="71">
        <f t="shared" si="39"/>
        <v>0.17844444444444446</v>
      </c>
      <c r="O147" s="72">
        <f t="shared" si="40"/>
        <v>0.17844444444444446</v>
      </c>
      <c r="P147" s="68">
        <f t="shared" si="32"/>
        <v>0.23308622687257707</v>
      </c>
      <c r="Q147" s="16">
        <f t="shared" si="33"/>
        <v>0</v>
      </c>
      <c r="R147" s="51">
        <f t="shared" si="41"/>
        <v>0.17844444444444446</v>
      </c>
      <c r="S147" s="16">
        <f t="shared" si="42"/>
        <v>0.35688888888888892</v>
      </c>
      <c r="T147" s="16">
        <f t="shared" si="43"/>
        <v>0.28246628614980396</v>
      </c>
      <c r="U147" s="16">
        <f t="shared" si="44"/>
        <v>0</v>
      </c>
      <c r="V147" s="51">
        <f t="shared" si="45"/>
        <v>0.28246628614980396</v>
      </c>
      <c r="W147" s="16">
        <f t="shared" si="34"/>
        <v>0.17275420474349146</v>
      </c>
      <c r="X147" s="16">
        <f t="shared" si="35"/>
        <v>0</v>
      </c>
      <c r="Y147" s="16">
        <f t="shared" si="46"/>
        <v>0.17275420474349146</v>
      </c>
      <c r="Z147" s="16">
        <f t="shared" si="47"/>
        <v>0.17275420474349146</v>
      </c>
    </row>
    <row r="148" spans="1:26" x14ac:dyDescent="0.25">
      <c r="J148" s="68">
        <v>1370</v>
      </c>
      <c r="K148" s="68">
        <f t="shared" si="36"/>
        <v>0.15639269406392695</v>
      </c>
      <c r="L148" s="68">
        <f t="shared" si="37"/>
        <v>0.28162472409996275</v>
      </c>
      <c r="M148" s="70">
        <f t="shared" si="38"/>
        <v>8.6802140989714545</v>
      </c>
      <c r="N148" s="71">
        <f t="shared" si="39"/>
        <v>0.17844444444444446</v>
      </c>
      <c r="O148" s="72">
        <f t="shared" si="40"/>
        <v>0.17844444444444446</v>
      </c>
      <c r="P148" s="68">
        <f t="shared" si="32"/>
        <v>0.23218674923897376</v>
      </c>
      <c r="Q148" s="16">
        <f t="shared" si="33"/>
        <v>0</v>
      </c>
      <c r="R148" s="51">
        <f t="shared" si="41"/>
        <v>0.17844444444444446</v>
      </c>
      <c r="S148" s="16">
        <f t="shared" si="42"/>
        <v>0.35688888888888892</v>
      </c>
      <c r="T148" s="16">
        <f t="shared" si="43"/>
        <v>0.28162472409996275</v>
      </c>
      <c r="U148" s="16">
        <f t="shared" si="44"/>
        <v>0</v>
      </c>
      <c r="V148" s="51">
        <f t="shared" si="45"/>
        <v>0.28162472409996275</v>
      </c>
      <c r="W148" s="16">
        <f t="shared" si="34"/>
        <v>0.17178396647629834</v>
      </c>
      <c r="X148" s="16">
        <f t="shared" si="35"/>
        <v>0</v>
      </c>
      <c r="Y148" s="16">
        <f t="shared" si="46"/>
        <v>0.17178396647629834</v>
      </c>
      <c r="Z148" s="16">
        <f t="shared" si="47"/>
        <v>0.17178396647629834</v>
      </c>
    </row>
    <row r="149" spans="1:26" x14ac:dyDescent="0.25">
      <c r="J149" s="68">
        <v>1380</v>
      </c>
      <c r="K149" s="68">
        <f t="shared" si="36"/>
        <v>0.15753424657534246</v>
      </c>
      <c r="L149" s="68">
        <f t="shared" si="37"/>
        <v>0.28078830627076401</v>
      </c>
      <c r="M149" s="70">
        <f t="shared" si="38"/>
        <v>8.6544340973865612</v>
      </c>
      <c r="N149" s="71">
        <f t="shared" si="39"/>
        <v>0.17844444444444446</v>
      </c>
      <c r="O149" s="72">
        <f t="shared" si="40"/>
        <v>0.17844444444444446</v>
      </c>
      <c r="P149" s="68">
        <f t="shared" si="32"/>
        <v>0.23129276984689784</v>
      </c>
      <c r="Q149" s="16">
        <f t="shared" si="33"/>
        <v>0</v>
      </c>
      <c r="R149" s="51">
        <f t="shared" si="41"/>
        <v>0.17844444444444446</v>
      </c>
      <c r="S149" s="16">
        <f t="shared" si="42"/>
        <v>0.35688888888888892</v>
      </c>
      <c r="T149" s="16">
        <f t="shared" si="43"/>
        <v>0.28078830627076401</v>
      </c>
      <c r="U149" s="16">
        <f t="shared" si="44"/>
        <v>0</v>
      </c>
      <c r="V149" s="51">
        <f t="shared" si="45"/>
        <v>0.28078830627076401</v>
      </c>
      <c r="W149" s="16">
        <f t="shared" si="34"/>
        <v>0.17081965898951923</v>
      </c>
      <c r="X149" s="16">
        <f t="shared" si="35"/>
        <v>0</v>
      </c>
      <c r="Y149" s="16">
        <f t="shared" si="46"/>
        <v>0.17081965898951923</v>
      </c>
      <c r="Z149" s="16">
        <f t="shared" si="47"/>
        <v>0.17081965898951923</v>
      </c>
    </row>
    <row r="150" spans="1:26" x14ac:dyDescent="0.25">
      <c r="J150" s="68">
        <v>1390</v>
      </c>
      <c r="K150" s="68">
        <f t="shared" si="36"/>
        <v>0.158675799086758</v>
      </c>
      <c r="L150" s="68">
        <f t="shared" si="37"/>
        <v>0.27995696427973049</v>
      </c>
      <c r="M150" s="70">
        <f t="shared" si="38"/>
        <v>8.6288105428684041</v>
      </c>
      <c r="N150" s="71">
        <f t="shared" si="39"/>
        <v>0.17844444444444446</v>
      </c>
      <c r="O150" s="72">
        <f t="shared" si="40"/>
        <v>0.17844444444444446</v>
      </c>
      <c r="P150" s="68">
        <f t="shared" si="32"/>
        <v>0.23040421560784796</v>
      </c>
      <c r="Q150" s="16">
        <f t="shared" si="33"/>
        <v>0</v>
      </c>
      <c r="R150" s="51">
        <f t="shared" si="41"/>
        <v>0.17844444444444446</v>
      </c>
      <c r="S150" s="16">
        <f t="shared" si="42"/>
        <v>0.35688888888888892</v>
      </c>
      <c r="T150" s="16">
        <f t="shared" si="43"/>
        <v>0.27995696427973049</v>
      </c>
      <c r="U150" s="16">
        <f t="shared" si="44"/>
        <v>0</v>
      </c>
      <c r="V150" s="51">
        <f t="shared" si="45"/>
        <v>0.27995696427973049</v>
      </c>
      <c r="W150" s="16">
        <f t="shared" si="34"/>
        <v>0.16986120344488376</v>
      </c>
      <c r="X150" s="16">
        <f t="shared" si="35"/>
        <v>0</v>
      </c>
      <c r="Y150" s="16">
        <f t="shared" si="46"/>
        <v>0.16986120344488376</v>
      </c>
      <c r="Z150" s="16">
        <f t="shared" si="47"/>
        <v>0.16986120344488376</v>
      </c>
    </row>
    <row r="151" spans="1:26" x14ac:dyDescent="0.25">
      <c r="J151" s="68">
        <v>1400</v>
      </c>
      <c r="K151" s="68">
        <f t="shared" si="36"/>
        <v>0.15981735159817351</v>
      </c>
      <c r="L151" s="68">
        <f t="shared" si="37"/>
        <v>0.2791306311373698</v>
      </c>
      <c r="M151" s="70">
        <f t="shared" si="38"/>
        <v>8.6033413706723572</v>
      </c>
      <c r="N151" s="71">
        <f t="shared" si="39"/>
        <v>0.17844444444444446</v>
      </c>
      <c r="O151" s="72">
        <f t="shared" si="40"/>
        <v>0.17844444444444446</v>
      </c>
      <c r="P151" s="68">
        <f t="shared" si="32"/>
        <v>0.22952101492217214</v>
      </c>
      <c r="Q151" s="16">
        <f t="shared" si="33"/>
        <v>0</v>
      </c>
      <c r="R151" s="51">
        <f t="shared" si="41"/>
        <v>0.17844444444444446</v>
      </c>
      <c r="S151" s="16">
        <f t="shared" si="42"/>
        <v>0.35688888888888892</v>
      </c>
      <c r="T151" s="16">
        <f t="shared" si="43"/>
        <v>0.2791306311373698</v>
      </c>
      <c r="U151" s="16">
        <f t="shared" si="44"/>
        <v>0</v>
      </c>
      <c r="V151" s="51">
        <f t="shared" si="45"/>
        <v>0.2791306311373698</v>
      </c>
      <c r="W151" s="16">
        <f t="shared" si="34"/>
        <v>0.16890852261009626</v>
      </c>
      <c r="X151" s="16">
        <f t="shared" si="35"/>
        <v>0</v>
      </c>
      <c r="Y151" s="16">
        <f t="shared" si="46"/>
        <v>0.16890852261009626</v>
      </c>
      <c r="Z151" s="16">
        <f t="shared" si="47"/>
        <v>0.16890852261009626</v>
      </c>
    </row>
    <row r="152" spans="1:26" x14ac:dyDescent="0.25">
      <c r="J152" s="68">
        <v>1410</v>
      </c>
      <c r="K152" s="68">
        <f t="shared" si="36"/>
        <v>0.16095890410958905</v>
      </c>
      <c r="L152" s="68">
        <f t="shared" si="37"/>
        <v>0.27830924120908052</v>
      </c>
      <c r="M152" s="70">
        <f t="shared" si="38"/>
        <v>8.5780245578141248</v>
      </c>
      <c r="N152" s="71">
        <f t="shared" si="39"/>
        <v>0.17844444444444446</v>
      </c>
      <c r="O152" s="72">
        <f t="shared" si="40"/>
        <v>0.17844444444444446</v>
      </c>
      <c r="P152" s="68">
        <f t="shared" si="32"/>
        <v>0.22864309763835133</v>
      </c>
      <c r="Q152" s="16">
        <f t="shared" si="33"/>
        <v>0</v>
      </c>
      <c r="R152" s="51">
        <f t="shared" si="41"/>
        <v>0.17844444444444446</v>
      </c>
      <c r="S152" s="16">
        <f t="shared" si="42"/>
        <v>0.35688888888888892</v>
      </c>
      <c r="T152" s="16">
        <f t="shared" si="43"/>
        <v>0.27830924120908052</v>
      </c>
      <c r="U152" s="16">
        <f t="shared" si="44"/>
        <v>0</v>
      </c>
      <c r="V152" s="51">
        <f t="shared" si="45"/>
        <v>0.27830924120908052</v>
      </c>
      <c r="W152" s="16">
        <f t="shared" si="34"/>
        <v>0.1679615408149171</v>
      </c>
      <c r="X152" s="16">
        <f t="shared" si="35"/>
        <v>0</v>
      </c>
      <c r="Y152" s="16">
        <f t="shared" si="46"/>
        <v>0.1679615408149171</v>
      </c>
      <c r="Z152" s="16">
        <f t="shared" si="47"/>
        <v>0.1679615408149171</v>
      </c>
    </row>
    <row r="153" spans="1:26" x14ac:dyDescent="0.25">
      <c r="J153" s="68">
        <v>1420</v>
      </c>
      <c r="K153" s="68">
        <f t="shared" si="36"/>
        <v>0.16210045662100456</v>
      </c>
      <c r="L153" s="68">
        <f t="shared" si="37"/>
        <v>0.27749273017836174</v>
      </c>
      <c r="M153" s="70">
        <f t="shared" si="38"/>
        <v>8.552858121935806</v>
      </c>
      <c r="N153" s="71">
        <f t="shared" si="39"/>
        <v>0.17844444444444446</v>
      </c>
      <c r="O153" s="72">
        <f t="shared" si="40"/>
        <v>0.17844444444444446</v>
      </c>
      <c r="P153" s="68">
        <f t="shared" si="32"/>
        <v>0.22777039501367802</v>
      </c>
      <c r="Q153" s="16">
        <f t="shared" si="33"/>
        <v>0</v>
      </c>
      <c r="R153" s="51">
        <f t="shared" si="41"/>
        <v>0.17844444444444446</v>
      </c>
      <c r="S153" s="16">
        <f t="shared" si="42"/>
        <v>0.35688888888888892</v>
      </c>
      <c r="T153" s="16">
        <f t="shared" si="43"/>
        <v>0.27749273017836174</v>
      </c>
      <c r="U153" s="16">
        <f t="shared" si="44"/>
        <v>0</v>
      </c>
      <c r="V153" s="51">
        <f t="shared" si="45"/>
        <v>0.27749273017836174</v>
      </c>
      <c r="W153" s="16">
        <f t="shared" si="34"/>
        <v>0.16702018390874718</v>
      </c>
      <c r="X153" s="16">
        <f t="shared" si="35"/>
        <v>0</v>
      </c>
      <c r="Y153" s="16">
        <f t="shared" si="46"/>
        <v>0.16702018390874718</v>
      </c>
      <c r="Z153" s="16">
        <f t="shared" si="47"/>
        <v>0.16702018390874718</v>
      </c>
    </row>
    <row r="154" spans="1:26" x14ac:dyDescent="0.25">
      <c r="J154" s="68">
        <v>1430</v>
      </c>
      <c r="K154" s="68">
        <f t="shared" si="36"/>
        <v>0.1632420091324201</v>
      </c>
      <c r="L154" s="68">
        <f t="shared" si="37"/>
        <v>0.27668103501127284</v>
      </c>
      <c r="M154" s="70">
        <f t="shared" si="38"/>
        <v>8.5278401202104632</v>
      </c>
      <c r="N154" s="71">
        <f t="shared" si="39"/>
        <v>0.17844444444444446</v>
      </c>
      <c r="O154" s="72">
        <f t="shared" si="40"/>
        <v>0.17844444444444446</v>
      </c>
      <c r="P154" s="68">
        <f t="shared" si="32"/>
        <v>0.22690283967626912</v>
      </c>
      <c r="Q154" s="16">
        <f t="shared" si="33"/>
        <v>0</v>
      </c>
      <c r="R154" s="51">
        <f t="shared" si="41"/>
        <v>0.17844444444444446</v>
      </c>
      <c r="S154" s="16">
        <f t="shared" si="42"/>
        <v>0.35688888888888892</v>
      </c>
      <c r="T154" s="16">
        <f t="shared" si="43"/>
        <v>0.27668103501127284</v>
      </c>
      <c r="U154" s="16">
        <f t="shared" si="44"/>
        <v>0</v>
      </c>
      <c r="V154" s="51">
        <f t="shared" si="45"/>
        <v>0.27668103501127284</v>
      </c>
      <c r="W154" s="16">
        <f t="shared" si="34"/>
        <v>0.16608437921965269</v>
      </c>
      <c r="X154" s="16">
        <f t="shared" si="35"/>
        <v>0</v>
      </c>
      <c r="Y154" s="16">
        <f t="shared" si="46"/>
        <v>0.16608437921965269</v>
      </c>
      <c r="Z154" s="16">
        <f t="shared" si="47"/>
        <v>0.16608437921965269</v>
      </c>
    </row>
    <row r="155" spans="1:26" x14ac:dyDescent="0.25">
      <c r="J155" s="68">
        <v>1440</v>
      </c>
      <c r="K155" s="68">
        <f t="shared" si="36"/>
        <v>0.16438356164383561</v>
      </c>
      <c r="L155" s="68">
        <f t="shared" si="37"/>
        <v>0.27587409392209261</v>
      </c>
      <c r="M155" s="70">
        <f t="shared" si="38"/>
        <v>8.5029686482836766</v>
      </c>
      <c r="N155" s="71">
        <f t="shared" si="39"/>
        <v>0.17844444444444446</v>
      </c>
      <c r="O155" s="72">
        <f t="shared" si="40"/>
        <v>0.17844444444444446</v>
      </c>
      <c r="P155" s="68">
        <f t="shared" si="32"/>
        <v>0.22604036558836305</v>
      </c>
      <c r="Q155" s="16">
        <f t="shared" si="33"/>
        <v>0</v>
      </c>
      <c r="R155" s="51">
        <f t="shared" si="41"/>
        <v>0.17844444444444446</v>
      </c>
      <c r="S155" s="16">
        <f t="shared" si="42"/>
        <v>0.35688888888888892</v>
      </c>
      <c r="T155" s="16">
        <f t="shared" si="43"/>
        <v>0.27587409392209261</v>
      </c>
      <c r="U155" s="16">
        <f t="shared" si="44"/>
        <v>0</v>
      </c>
      <c r="V155" s="51">
        <f t="shared" si="45"/>
        <v>0.27587409392209261</v>
      </c>
      <c r="W155" s="16">
        <f t="shared" si="34"/>
        <v>0.16515405551477458</v>
      </c>
      <c r="X155" s="16">
        <f t="shared" si="35"/>
        <v>0</v>
      </c>
      <c r="Y155" s="16">
        <f t="shared" si="46"/>
        <v>0.16515405551477458</v>
      </c>
      <c r="Z155" s="16">
        <f t="shared" si="47"/>
        <v>0.16515405551477458</v>
      </c>
    </row>
    <row r="156" spans="1:26" x14ac:dyDescent="0.25">
      <c r="J156" s="68">
        <v>1450</v>
      </c>
      <c r="K156" s="68">
        <f t="shared" si="36"/>
        <v>0.16552511415525115</v>
      </c>
      <c r="L156" s="68">
        <f t="shared" si="37"/>
        <v>0.27507184634012971</v>
      </c>
      <c r="M156" s="70">
        <f t="shared" si="38"/>
        <v>8.4782418392505718</v>
      </c>
      <c r="N156" s="71">
        <f t="shared" si="39"/>
        <v>0.17844444444444446</v>
      </c>
      <c r="O156" s="72">
        <f t="shared" si="40"/>
        <v>0.17844444444444446</v>
      </c>
      <c r="P156" s="68">
        <f t="shared" si="32"/>
        <v>0.22518290801084506</v>
      </c>
      <c r="Q156" s="16">
        <f t="shared" si="33"/>
        <v>0</v>
      </c>
      <c r="R156" s="51">
        <f t="shared" si="41"/>
        <v>0.17844444444444446</v>
      </c>
      <c r="S156" s="16">
        <f t="shared" si="42"/>
        <v>0.35688888888888892</v>
      </c>
      <c r="T156" s="16">
        <f t="shared" si="43"/>
        <v>0.27507184634012971</v>
      </c>
      <c r="U156" s="16">
        <f t="shared" si="44"/>
        <v>0</v>
      </c>
      <c r="V156" s="51">
        <f t="shared" si="45"/>
        <v>0.27507184634012971</v>
      </c>
      <c r="W156" s="16">
        <f t="shared" si="34"/>
        <v>0.16422914296206348</v>
      </c>
      <c r="X156" s="16">
        <f t="shared" si="35"/>
        <v>0</v>
      </c>
      <c r="Y156" s="16">
        <f t="shared" si="46"/>
        <v>0.16422914296206348</v>
      </c>
      <c r="Z156" s="16">
        <f t="shared" si="47"/>
        <v>0.16422914296206348</v>
      </c>
    </row>
    <row r="157" spans="1:26" x14ac:dyDescent="0.25">
      <c r="J157" s="68">
        <v>1460</v>
      </c>
      <c r="K157" s="68">
        <f t="shared" si="36"/>
        <v>0.16666666666666666</v>
      </c>
      <c r="L157" s="68">
        <f t="shared" si="37"/>
        <v>0.27427423287763775</v>
      </c>
      <c r="M157" s="70">
        <f t="shared" si="38"/>
        <v>8.4536578626669154</v>
      </c>
      <c r="N157" s="71">
        <f t="shared" si="39"/>
        <v>0.17844444444444446</v>
      </c>
      <c r="O157" s="72">
        <f t="shared" si="40"/>
        <v>0.17844444444444446</v>
      </c>
      <c r="P157" s="68">
        <f t="shared" si="32"/>
        <v>0.22433040346895439</v>
      </c>
      <c r="Q157" s="16">
        <f t="shared" si="33"/>
        <v>0</v>
      </c>
      <c r="R157" s="51">
        <f t="shared" si="41"/>
        <v>0.17844444444444446</v>
      </c>
      <c r="S157" s="16">
        <f t="shared" si="42"/>
        <v>0.35688888888888892</v>
      </c>
      <c r="T157" s="16">
        <f t="shared" si="43"/>
        <v>0.27427423287763775</v>
      </c>
      <c r="U157" s="16">
        <f t="shared" si="44"/>
        <v>0</v>
      </c>
      <c r="V157" s="51">
        <f t="shared" si="45"/>
        <v>0.27427423287763775</v>
      </c>
      <c r="W157" s="16">
        <f t="shared" si="34"/>
        <v>0.16330957309328908</v>
      </c>
      <c r="X157" s="16">
        <f t="shared" si="35"/>
        <v>0</v>
      </c>
      <c r="Y157" s="16">
        <f t="shared" si="46"/>
        <v>0.16330957309328908</v>
      </c>
      <c r="Z157" s="16">
        <f t="shared" si="47"/>
        <v>0.16330957309328908</v>
      </c>
    </row>
    <row r="158" spans="1:26" x14ac:dyDescent="0.25">
      <c r="J158" s="68">
        <v>1470</v>
      </c>
      <c r="K158" s="68">
        <f t="shared" si="36"/>
        <v>0.1678082191780822</v>
      </c>
      <c r="L158" s="68">
        <f t="shared" si="37"/>
        <v>0.27348119529879011</v>
      </c>
      <c r="M158" s="70">
        <f t="shared" si="38"/>
        <v>8.4292149235928449</v>
      </c>
      <c r="N158" s="71">
        <f t="shared" si="39"/>
        <v>0.17844444444444446</v>
      </c>
      <c r="O158" s="72">
        <f t="shared" si="40"/>
        <v>0.17844444444444446</v>
      </c>
      <c r="P158" s="68">
        <f t="shared" si="32"/>
        <v>0.22348278971912461</v>
      </c>
      <c r="Q158" s="16">
        <f t="shared" si="33"/>
        <v>0</v>
      </c>
      <c r="R158" s="51">
        <f t="shared" si="41"/>
        <v>0.17844444444444446</v>
      </c>
      <c r="S158" s="16">
        <f t="shared" si="42"/>
        <v>0.35688888888888892</v>
      </c>
      <c r="T158" s="16">
        <f t="shared" si="43"/>
        <v>0.27348119529879011</v>
      </c>
      <c r="U158" s="16">
        <f t="shared" si="44"/>
        <v>0</v>
      </c>
      <c r="V158" s="51">
        <f t="shared" si="45"/>
        <v>0.27348119529879011</v>
      </c>
      <c r="W158" s="16">
        <f t="shared" si="34"/>
        <v>0.16239527876827131</v>
      </c>
      <c r="X158" s="16">
        <f t="shared" si="35"/>
        <v>0</v>
      </c>
      <c r="Y158" s="16">
        <f t="shared" si="46"/>
        <v>0.16239527876827131</v>
      </c>
      <c r="Z158" s="16">
        <f t="shared" si="47"/>
        <v>0.16239527876827131</v>
      </c>
    </row>
    <row r="159" spans="1:26" x14ac:dyDescent="0.25">
      <c r="J159" s="68">
        <v>1480</v>
      </c>
      <c r="K159" s="68">
        <f t="shared" si="36"/>
        <v>0.16894977168949771</v>
      </c>
      <c r="L159" s="68">
        <f t="shared" si="37"/>
        <v>0.27269267648967466</v>
      </c>
      <c r="M159" s="70">
        <f t="shared" si="38"/>
        <v>8.4049112616680546</v>
      </c>
      <c r="N159" s="71">
        <f t="shared" si="39"/>
        <v>0.17844444444444446</v>
      </c>
      <c r="O159" s="72">
        <f t="shared" si="40"/>
        <v>0.17844444444444446</v>
      </c>
      <c r="P159" s="68">
        <f t="shared" si="32"/>
        <v>0.22264000571691267</v>
      </c>
      <c r="Q159" s="16">
        <f t="shared" si="33"/>
        <v>0</v>
      </c>
      <c r="R159" s="51">
        <f t="shared" si="41"/>
        <v>0.17844444444444446</v>
      </c>
      <c r="S159" s="16">
        <f t="shared" si="42"/>
        <v>0.35688888888888892</v>
      </c>
      <c r="T159" s="16">
        <f t="shared" si="43"/>
        <v>0.27269267648967466</v>
      </c>
      <c r="U159" s="16">
        <f t="shared" si="44"/>
        <v>0</v>
      </c>
      <c r="V159" s="51">
        <f t="shared" si="45"/>
        <v>0.27269267648967466</v>
      </c>
      <c r="W159" s="16">
        <f t="shared" si="34"/>
        <v>0.16148619414028753</v>
      </c>
      <c r="X159" s="16">
        <f t="shared" si="35"/>
        <v>0</v>
      </c>
      <c r="Y159" s="16">
        <f t="shared" si="46"/>
        <v>0.16148619414028753</v>
      </c>
      <c r="Z159" s="16">
        <f t="shared" si="47"/>
        <v>0.16148619414028753</v>
      </c>
    </row>
    <row r="160" spans="1:26" x14ac:dyDescent="0.25">
      <c r="J160" s="68">
        <v>1490</v>
      </c>
      <c r="K160" s="68">
        <f t="shared" si="36"/>
        <v>0.17009132420091325</v>
      </c>
      <c r="L160" s="68">
        <f t="shared" si="37"/>
        <v>0.27190862042926611</v>
      </c>
      <c r="M160" s="70">
        <f t="shared" si="38"/>
        <v>8.3807451502171055</v>
      </c>
      <c r="N160" s="71">
        <f t="shared" si="39"/>
        <v>0.17844444444444446</v>
      </c>
      <c r="O160" s="72">
        <f t="shared" si="40"/>
        <v>0.17844444444444446</v>
      </c>
      <c r="P160" s="68">
        <f t="shared" si="32"/>
        <v>0.22180199158597391</v>
      </c>
      <c r="Q160" s="16">
        <f t="shared" si="33"/>
        <v>0</v>
      </c>
      <c r="R160" s="51">
        <f t="shared" si="41"/>
        <v>0.17844444444444446</v>
      </c>
      <c r="S160" s="16">
        <f t="shared" si="42"/>
        <v>0.35688888888888892</v>
      </c>
      <c r="T160" s="16">
        <f t="shared" si="43"/>
        <v>0.27190862042926611</v>
      </c>
      <c r="U160" s="16">
        <f t="shared" si="44"/>
        <v>0</v>
      </c>
      <c r="V160" s="51">
        <f t="shared" si="45"/>
        <v>0.27190862042926611</v>
      </c>
      <c r="W160" s="16">
        <f t="shared" si="34"/>
        <v>0.16058225462260522</v>
      </c>
      <c r="X160" s="16">
        <f t="shared" si="35"/>
        <v>0</v>
      </c>
      <c r="Y160" s="16">
        <f t="shared" si="46"/>
        <v>0.16058225462260522</v>
      </c>
      <c r="Z160" s="16">
        <f t="shared" si="47"/>
        <v>0.16058225462260522</v>
      </c>
    </row>
    <row r="161" spans="1:26" x14ac:dyDescent="0.25">
      <c r="J161" s="68">
        <v>1500</v>
      </c>
      <c r="K161" s="68">
        <f t="shared" si="36"/>
        <v>0.17123287671232876</v>
      </c>
      <c r="L161" s="68">
        <f t="shared" si="37"/>
        <v>0.27112897216133858</v>
      </c>
      <c r="M161" s="70">
        <f t="shared" si="38"/>
        <v>8.3567148953837229</v>
      </c>
      <c r="N161" s="71">
        <f t="shared" si="39"/>
        <v>0.17844444444444446</v>
      </c>
      <c r="O161" s="72">
        <f t="shared" si="40"/>
        <v>0.17844444444444446</v>
      </c>
      <c r="P161" s="68">
        <f t="shared" si="32"/>
        <v>0.22096868858804231</v>
      </c>
      <c r="Q161" s="16">
        <f t="shared" si="33"/>
        <v>0</v>
      </c>
      <c r="R161" s="51">
        <f t="shared" si="41"/>
        <v>0.17844444444444446</v>
      </c>
      <c r="S161" s="16">
        <f t="shared" si="42"/>
        <v>0.35688888888888892</v>
      </c>
      <c r="T161" s="16">
        <f t="shared" si="43"/>
        <v>0.27112897216133858</v>
      </c>
      <c r="U161" s="16">
        <f t="shared" si="44"/>
        <v>0</v>
      </c>
      <c r="V161" s="51">
        <f t="shared" si="45"/>
        <v>0.27112897216133858</v>
      </c>
      <c r="W161" s="16">
        <f t="shared" si="34"/>
        <v>0.15968339685610233</v>
      </c>
      <c r="X161" s="16">
        <f t="shared" si="35"/>
        <v>0</v>
      </c>
      <c r="Y161" s="16">
        <f t="shared" si="46"/>
        <v>0.15968339685610233</v>
      </c>
      <c r="Z161" s="16">
        <f t="shared" si="47"/>
        <v>0.15968339685610233</v>
      </c>
    </row>
    <row r="162" spans="1:26" x14ac:dyDescent="0.25">
      <c r="J162" s="68">
        <v>1510</v>
      </c>
      <c r="K162" s="68">
        <f t="shared" si="36"/>
        <v>0.1723744292237443</v>
      </c>
      <c r="L162" s="68">
        <f t="shared" si="37"/>
        <v>0.27035367776728347</v>
      </c>
      <c r="M162" s="70">
        <f t="shared" si="38"/>
        <v>8.3328188352929828</v>
      </c>
      <c r="N162" s="71">
        <f t="shared" si="39"/>
        <v>0.17844444444444446</v>
      </c>
      <c r="O162" s="72">
        <f t="shared" si="40"/>
        <v>0.17844444444444446</v>
      </c>
      <c r="P162" s="68">
        <f t="shared" si="32"/>
        <v>0.22014003909387581</v>
      </c>
      <c r="Q162" s="16">
        <f t="shared" si="33"/>
        <v>0</v>
      </c>
      <c r="R162" s="51">
        <f t="shared" si="41"/>
        <v>0.17844444444444446</v>
      </c>
      <c r="S162" s="16">
        <f t="shared" si="42"/>
        <v>0.35688888888888892</v>
      </c>
      <c r="T162" s="16">
        <f t="shared" si="43"/>
        <v>0.27035367776728347</v>
      </c>
      <c r="U162" s="16">
        <f t="shared" si="44"/>
        <v>0</v>
      </c>
      <c r="V162" s="51">
        <f t="shared" si="45"/>
        <v>0.27035367776728347</v>
      </c>
      <c r="W162" s="16">
        <f t="shared" si="34"/>
        <v>0.15878955867792577</v>
      </c>
      <c r="X162" s="16">
        <f t="shared" si="35"/>
        <v>0</v>
      </c>
      <c r="Y162" s="16">
        <f t="shared" si="46"/>
        <v>0.15878955867792577</v>
      </c>
      <c r="Z162" s="16">
        <f t="shared" si="47"/>
        <v>0.15878955867792577</v>
      </c>
    </row>
    <row r="163" spans="1:26" x14ac:dyDescent="0.25">
      <c r="J163" s="68">
        <v>1520</v>
      </c>
      <c r="K163" s="68">
        <f t="shared" si="36"/>
        <v>0.17351598173515981</v>
      </c>
      <c r="L163" s="68">
        <f t="shared" si="37"/>
        <v>0.26958268433979338</v>
      </c>
      <c r="M163" s="70">
        <f t="shared" si="38"/>
        <v>8.3090553392402065</v>
      </c>
      <c r="N163" s="71">
        <f t="shared" si="39"/>
        <v>0.17844444444444446</v>
      </c>
      <c r="O163" s="72">
        <f t="shared" si="40"/>
        <v>0.17844444444444446</v>
      </c>
      <c r="P163" s="68">
        <f t="shared" si="32"/>
        <v>0.21931598655513151</v>
      </c>
      <c r="Q163" s="16">
        <f t="shared" si="33"/>
        <v>0</v>
      </c>
      <c r="R163" s="51">
        <f t="shared" si="41"/>
        <v>0.17844444444444446</v>
      </c>
      <c r="S163" s="16">
        <f t="shared" si="42"/>
        <v>0.35688888888888892</v>
      </c>
      <c r="T163" s="16">
        <f t="shared" si="43"/>
        <v>0.26958268433979338</v>
      </c>
      <c r="U163" s="16">
        <f t="shared" si="44"/>
        <v>0</v>
      </c>
      <c r="V163" s="51">
        <f t="shared" si="45"/>
        <v>0.26958268433979338</v>
      </c>
      <c r="W163" s="16">
        <f t="shared" si="34"/>
        <v>0.15790067909115468</v>
      </c>
      <c r="X163" s="16">
        <f t="shared" si="35"/>
        <v>0</v>
      </c>
      <c r="Y163" s="16">
        <f t="shared" si="46"/>
        <v>0.15790067909115468</v>
      </c>
      <c r="Z163" s="16">
        <f t="shared" si="47"/>
        <v>0.15790067909115468</v>
      </c>
    </row>
    <row r="164" spans="1:26" x14ac:dyDescent="0.25">
      <c r="J164" s="68">
        <v>1530</v>
      </c>
      <c r="K164" s="68">
        <f t="shared" si="36"/>
        <v>0.17465753424657535</v>
      </c>
      <c r="L164" s="68">
        <f t="shared" si="37"/>
        <v>0.26881593995738462</v>
      </c>
      <c r="M164" s="70">
        <f t="shared" si="38"/>
        <v>8.2854228069056894</v>
      </c>
      <c r="N164" s="71">
        <f t="shared" si="39"/>
        <v>0.17844444444444446</v>
      </c>
      <c r="O164" s="72">
        <f t="shared" si="40"/>
        <v>0.17844444444444446</v>
      </c>
      <c r="P164" s="68">
        <f t="shared" si="32"/>
        <v>0.21849647547713325</v>
      </c>
      <c r="Q164" s="16">
        <f t="shared" si="33"/>
        <v>0</v>
      </c>
      <c r="R164" s="51">
        <f t="shared" si="41"/>
        <v>0.17844444444444446</v>
      </c>
      <c r="S164" s="16">
        <f t="shared" si="42"/>
        <v>0.35688888888888892</v>
      </c>
      <c r="T164" s="16">
        <f t="shared" si="43"/>
        <v>0.26881593995738462</v>
      </c>
      <c r="U164" s="16">
        <f t="shared" si="44"/>
        <v>0</v>
      </c>
      <c r="V164" s="51">
        <f t="shared" si="45"/>
        <v>0.26881593995738462</v>
      </c>
      <c r="W164" s="16">
        <f t="shared" si="34"/>
        <v>0.15701669823542486</v>
      </c>
      <c r="X164" s="16">
        <f t="shared" si="35"/>
        <v>0</v>
      </c>
      <c r="Y164" s="16">
        <f t="shared" si="46"/>
        <v>0.15701669823542486</v>
      </c>
      <c r="Z164" s="16">
        <f t="shared" si="47"/>
        <v>0.15701669823542486</v>
      </c>
    </row>
    <row r="165" spans="1:26" x14ac:dyDescent="0.25">
      <c r="J165" s="68">
        <v>1540</v>
      </c>
      <c r="K165" s="68">
        <f t="shared" si="36"/>
        <v>0.17579908675799086</v>
      </c>
      <c r="L165" s="68">
        <f t="shared" si="37"/>
        <v>0.26805339365972125</v>
      </c>
      <c r="M165" s="70">
        <f t="shared" si="38"/>
        <v>8.2619196675941478</v>
      </c>
      <c r="N165" s="71">
        <f t="shared" si="39"/>
        <v>0.17844444444444446</v>
      </c>
      <c r="O165" s="72">
        <f t="shared" si="40"/>
        <v>0.17844444444444446</v>
      </c>
      <c r="P165" s="68">
        <f t="shared" si="32"/>
        <v>0.21768145139249861</v>
      </c>
      <c r="Q165" s="16">
        <f t="shared" si="33"/>
        <v>0</v>
      </c>
      <c r="R165" s="51">
        <f t="shared" si="41"/>
        <v>0.17844444444444446</v>
      </c>
      <c r="S165" s="16">
        <f t="shared" si="42"/>
        <v>0.35688888888888892</v>
      </c>
      <c r="T165" s="16">
        <f t="shared" si="43"/>
        <v>0.26805339365972125</v>
      </c>
      <c r="U165" s="16">
        <f t="shared" si="44"/>
        <v>0</v>
      </c>
      <c r="V165" s="51">
        <f t="shared" si="45"/>
        <v>0.26805339365972125</v>
      </c>
      <c r="W165" s="16">
        <f t="shared" si="34"/>
        <v>0.15613755735848212</v>
      </c>
      <c r="X165" s="16">
        <f t="shared" si="35"/>
        <v>0</v>
      </c>
      <c r="Y165" s="16">
        <f t="shared" si="46"/>
        <v>0.15613755735848212</v>
      </c>
      <c r="Z165" s="16">
        <f t="shared" si="47"/>
        <v>0.15613755735848212</v>
      </c>
    </row>
    <row r="166" spans="1:26" x14ac:dyDescent="0.25">
      <c r="J166" s="68">
        <v>1550</v>
      </c>
      <c r="K166" s="68">
        <f t="shared" si="36"/>
        <v>0.1769406392694064</v>
      </c>
      <c r="L166" s="68">
        <f t="shared" si="37"/>
        <v>0.26729499542371482</v>
      </c>
      <c r="M166" s="70">
        <f t="shared" si="38"/>
        <v>8.2385443794980588</v>
      </c>
      <c r="N166" s="71">
        <f t="shared" si="39"/>
        <v>0.17844444444444446</v>
      </c>
      <c r="O166" s="72">
        <f t="shared" si="40"/>
        <v>0.17844444444444446</v>
      </c>
      <c r="P166" s="68">
        <f t="shared" si="32"/>
        <v>0.21687086083559215</v>
      </c>
      <c r="Q166" s="16">
        <f t="shared" si="33"/>
        <v>0</v>
      </c>
      <c r="R166" s="51">
        <f t="shared" si="41"/>
        <v>0.17844444444444446</v>
      </c>
      <c r="S166" s="16">
        <f t="shared" si="42"/>
        <v>0.35688888888888892</v>
      </c>
      <c r="T166" s="16">
        <f t="shared" si="43"/>
        <v>0.26729499542371482</v>
      </c>
      <c r="U166" s="16">
        <f t="shared" si="44"/>
        <v>0</v>
      </c>
      <c r="V166" s="51">
        <f t="shared" si="45"/>
        <v>0.26729499542371482</v>
      </c>
      <c r="W166" s="16">
        <f t="shared" si="34"/>
        <v>0.15526319878862482</v>
      </c>
      <c r="X166" s="16">
        <f t="shared" si="35"/>
        <v>0</v>
      </c>
      <c r="Y166" s="16">
        <f t="shared" si="46"/>
        <v>0.15526319878862482</v>
      </c>
      <c r="Z166" s="16">
        <f t="shared" si="47"/>
        <v>0.15526319878862482</v>
      </c>
    </row>
    <row r="167" spans="1:26" x14ac:dyDescent="0.25">
      <c r="J167" s="68">
        <v>1560</v>
      </c>
      <c r="K167" s="68">
        <f t="shared" si="36"/>
        <v>0.17808219178082191</v>
      </c>
      <c r="L167" s="68">
        <f t="shared" si="37"/>
        <v>0.26654069614036524</v>
      </c>
      <c r="M167" s="70">
        <f t="shared" si="38"/>
        <v>8.2152954289838593</v>
      </c>
      <c r="N167" s="71">
        <f t="shared" si="39"/>
        <v>0.17844444444444446</v>
      </c>
      <c r="O167" s="72">
        <f t="shared" si="40"/>
        <v>0.17844444444444446</v>
      </c>
      <c r="P167" s="68">
        <f t="shared" si="32"/>
        <v>0.21606465131777475</v>
      </c>
      <c r="Q167" s="16">
        <f t="shared" si="33"/>
        <v>0</v>
      </c>
      <c r="R167" s="51">
        <f t="shared" si="41"/>
        <v>0.17844444444444446</v>
      </c>
      <c r="S167" s="16">
        <f t="shared" si="42"/>
        <v>0.35688888888888892</v>
      </c>
      <c r="T167" s="16">
        <f t="shared" si="43"/>
        <v>0.26654069614036524</v>
      </c>
      <c r="U167" s="16">
        <f t="shared" si="44"/>
        <v>0</v>
      </c>
      <c r="V167" s="51">
        <f t="shared" si="45"/>
        <v>0.26654069614036524</v>
      </c>
      <c r="W167" s="16">
        <f t="shared" si="34"/>
        <v>0.15439356590800701</v>
      </c>
      <c r="X167" s="16">
        <f t="shared" si="35"/>
        <v>0</v>
      </c>
      <c r="Y167" s="16">
        <f t="shared" si="46"/>
        <v>0.15439356590800701</v>
      </c>
      <c r="Z167" s="16">
        <f t="shared" si="47"/>
        <v>0.15439356590800701</v>
      </c>
    </row>
    <row r="168" spans="1:26" x14ac:dyDescent="0.25">
      <c r="A168" s="10" t="s">
        <v>175</v>
      </c>
      <c r="J168" s="68">
        <v>1570</v>
      </c>
      <c r="K168" s="68">
        <f t="shared" si="36"/>
        <v>0.17922374429223745</v>
      </c>
      <c r="L168" s="68">
        <f t="shared" si="37"/>
        <v>0.26579044759232195</v>
      </c>
      <c r="M168" s="70">
        <f t="shared" si="38"/>
        <v>8.1921713299003329</v>
      </c>
      <c r="N168" s="71">
        <f t="shared" si="39"/>
        <v>0.17844444444444446</v>
      </c>
      <c r="O168" s="72">
        <f t="shared" si="40"/>
        <v>0.17844444444444446</v>
      </c>
      <c r="P168" s="68">
        <f t="shared" si="32"/>
        <v>0.21526277130341853</v>
      </c>
      <c r="Q168" s="16">
        <f t="shared" si="33"/>
        <v>0</v>
      </c>
      <c r="R168" s="51">
        <f t="shared" si="41"/>
        <v>0.17844444444444446</v>
      </c>
      <c r="S168" s="16">
        <f t="shared" si="42"/>
        <v>0.35688888888888892</v>
      </c>
      <c r="T168" s="16">
        <f t="shared" si="43"/>
        <v>0.26579044759232195</v>
      </c>
      <c r="U168" s="16">
        <f t="shared" si="44"/>
        <v>0</v>
      </c>
      <c r="V168" s="51">
        <f t="shared" si="45"/>
        <v>0.26579044759232195</v>
      </c>
      <c r="W168" s="16">
        <f t="shared" si="34"/>
        <v>0.15352860312676597</v>
      </c>
      <c r="X168" s="16">
        <f t="shared" si="35"/>
        <v>0</v>
      </c>
      <c r="Y168" s="16">
        <f t="shared" si="46"/>
        <v>0.15352860312676597</v>
      </c>
      <c r="Z168" s="16">
        <f t="shared" si="47"/>
        <v>0.15352860312676597</v>
      </c>
    </row>
    <row r="169" spans="1:26" x14ac:dyDescent="0.25">
      <c r="J169" s="68">
        <v>1580</v>
      </c>
      <c r="K169" s="68">
        <f t="shared" si="36"/>
        <v>0.18036529680365296</v>
      </c>
      <c r="L169" s="68">
        <f t="shared" si="37"/>
        <v>0.265044202432132</v>
      </c>
      <c r="M169" s="70">
        <f t="shared" si="38"/>
        <v>8.1691706229081777</v>
      </c>
      <c r="N169" s="71">
        <f t="shared" si="39"/>
        <v>0.17844444444444446</v>
      </c>
      <c r="O169" s="72">
        <f t="shared" si="40"/>
        <v>0.17844444444444446</v>
      </c>
      <c r="P169" s="68">
        <f t="shared" si="32"/>
        <v>0.21446517018665934</v>
      </c>
      <c r="Q169" s="16">
        <f t="shared" si="33"/>
        <v>0</v>
      </c>
      <c r="R169" s="51">
        <f t="shared" si="41"/>
        <v>0.17844444444444446</v>
      </c>
      <c r="S169" s="16">
        <f t="shared" si="42"/>
        <v>0.35688888888888892</v>
      </c>
      <c r="T169" s="16">
        <f t="shared" si="43"/>
        <v>0.265044202432132</v>
      </c>
      <c r="U169" s="16">
        <f t="shared" si="44"/>
        <v>0</v>
      </c>
      <c r="V169" s="51">
        <f t="shared" si="45"/>
        <v>0.265044202432132</v>
      </c>
      <c r="W169" s="16">
        <f t="shared" si="34"/>
        <v>0.15266825585794552</v>
      </c>
      <c r="X169" s="16">
        <f t="shared" si="35"/>
        <v>0</v>
      </c>
      <c r="Y169" s="16">
        <f t="shared" si="46"/>
        <v>0.15266825585794552</v>
      </c>
      <c r="Z169" s="16">
        <f t="shared" si="47"/>
        <v>0.15266825585794552</v>
      </c>
    </row>
    <row r="170" spans="1:26" x14ac:dyDescent="0.25">
      <c r="A170" s="579" t="s">
        <v>178</v>
      </c>
      <c r="B170" s="579"/>
      <c r="C170" s="579"/>
      <c r="D170" s="579"/>
      <c r="E170" s="579"/>
      <c r="F170" s="579"/>
      <c r="J170" s="68">
        <v>1590</v>
      </c>
      <c r="K170" s="68">
        <f t="shared" si="36"/>
        <v>0.1815068493150685</v>
      </c>
      <c r="L170" s="68">
        <f t="shared" si="37"/>
        <v>0.26430191416115456</v>
      </c>
      <c r="M170" s="70">
        <f t="shared" si="38"/>
        <v>8.146291874830105</v>
      </c>
      <c r="N170" s="71">
        <f t="shared" si="39"/>
        <v>0.17844444444444446</v>
      </c>
      <c r="O170" s="72">
        <f t="shared" si="40"/>
        <v>0.17844444444444446</v>
      </c>
      <c r="P170" s="68">
        <f t="shared" si="32"/>
        <v>0.21367179826885929</v>
      </c>
      <c r="Q170" s="16">
        <f t="shared" si="33"/>
        <v>0</v>
      </c>
      <c r="R170" s="51">
        <f t="shared" si="41"/>
        <v>0.17844444444444446</v>
      </c>
      <c r="S170" s="16">
        <f t="shared" si="42"/>
        <v>0.35688888888888892</v>
      </c>
      <c r="T170" s="16">
        <f t="shared" si="43"/>
        <v>0.26430191416115456</v>
      </c>
      <c r="U170" s="16">
        <f t="shared" si="44"/>
        <v>0</v>
      </c>
      <c r="V170" s="51">
        <f t="shared" si="45"/>
        <v>0.26430191416115456</v>
      </c>
      <c r="W170" s="16">
        <f t="shared" si="34"/>
        <v>0.15181247049318625</v>
      </c>
      <c r="X170" s="16">
        <f t="shared" si="35"/>
        <v>0</v>
      </c>
      <c r="Y170" s="16">
        <f t="shared" si="46"/>
        <v>0.15181247049318625</v>
      </c>
      <c r="Z170" s="16">
        <f t="shared" si="47"/>
        <v>0.15181247049318625</v>
      </c>
    </row>
    <row r="171" spans="1:26" x14ac:dyDescent="0.25">
      <c r="A171" s="579"/>
      <c r="B171" s="579"/>
      <c r="C171" s="579"/>
      <c r="D171" s="579"/>
      <c r="E171" s="579"/>
      <c r="F171" s="579"/>
      <c r="J171" s="68">
        <v>1600</v>
      </c>
      <c r="K171" s="68">
        <f t="shared" si="36"/>
        <v>0.18264840182648401</v>
      </c>
      <c r="L171" s="68">
        <f t="shared" si="37"/>
        <v>0.2635635371091144</v>
      </c>
      <c r="M171" s="70">
        <f t="shared" si="38"/>
        <v>8.1235336780206495</v>
      </c>
      <c r="N171" s="71">
        <f t="shared" si="39"/>
        <v>0.17844444444444446</v>
      </c>
      <c r="O171" s="72">
        <f t="shared" si="40"/>
        <v>0.17844444444444446</v>
      </c>
      <c r="P171" s="68">
        <f t="shared" si="32"/>
        <v>0.21288260673675363</v>
      </c>
      <c r="Q171" s="16">
        <f t="shared" si="33"/>
        <v>0</v>
      </c>
      <c r="R171" s="51">
        <f t="shared" si="41"/>
        <v>0.17844444444444446</v>
      </c>
      <c r="S171" s="16">
        <f t="shared" si="42"/>
        <v>0.35688888888888892</v>
      </c>
      <c r="T171" s="16">
        <f t="shared" si="43"/>
        <v>0.2635635371091144</v>
      </c>
      <c r="U171" s="16">
        <f t="shared" si="44"/>
        <v>0</v>
      </c>
      <c r="V171" s="51">
        <f t="shared" si="45"/>
        <v>0.2635635371091144</v>
      </c>
      <c r="W171" s="16">
        <f t="shared" si="34"/>
        <v>0.15096119437915323</v>
      </c>
      <c r="X171" s="16">
        <f t="shared" si="35"/>
        <v>0</v>
      </c>
      <c r="Y171" s="16">
        <f t="shared" si="46"/>
        <v>0.15096119437915323</v>
      </c>
      <c r="Z171" s="16">
        <f t="shared" si="47"/>
        <v>0.15096119437915323</v>
      </c>
    </row>
    <row r="172" spans="1:26" x14ac:dyDescent="0.25">
      <c r="A172" s="579"/>
      <c r="B172" s="579"/>
      <c r="C172" s="579"/>
      <c r="D172" s="579"/>
      <c r="E172" s="579"/>
      <c r="F172" s="579"/>
      <c r="J172" s="68">
        <v>1610</v>
      </c>
      <c r="K172" s="68">
        <f t="shared" si="36"/>
        <v>0.18378995433789955</v>
      </c>
      <c r="L172" s="68">
        <f t="shared" si="37"/>
        <v>0.2628290264142733</v>
      </c>
      <c r="M172" s="70">
        <f t="shared" si="38"/>
        <v>8.1008946497549985</v>
      </c>
      <c r="N172" s="71">
        <f t="shared" si="39"/>
        <v>0.17844444444444446</v>
      </c>
      <c r="O172" s="72">
        <f t="shared" si="40"/>
        <v>0.17844444444444446</v>
      </c>
      <c r="P172" s="68">
        <f t="shared" si="32"/>
        <v>0.21209754764125777</v>
      </c>
      <c r="Q172" s="16">
        <f t="shared" si="33"/>
        <v>0</v>
      </c>
      <c r="R172" s="51">
        <f t="shared" si="41"/>
        <v>0.17844444444444446</v>
      </c>
      <c r="S172" s="16">
        <f t="shared" si="42"/>
        <v>0.35688888888888892</v>
      </c>
      <c r="T172" s="16">
        <f t="shared" si="43"/>
        <v>0.2628290264142733</v>
      </c>
      <c r="U172" s="16">
        <f t="shared" si="44"/>
        <v>0</v>
      </c>
      <c r="V172" s="51">
        <f t="shared" si="45"/>
        <v>0.2628290264142733</v>
      </c>
      <c r="W172" s="16">
        <f t="shared" si="34"/>
        <v>0.15011437579467468</v>
      </c>
      <c r="X172" s="16">
        <f t="shared" si="35"/>
        <v>0</v>
      </c>
      <c r="Y172" s="16">
        <f t="shared" si="46"/>
        <v>0.15011437579467468</v>
      </c>
      <c r="Z172" s="16">
        <f t="shared" si="47"/>
        <v>0.15011437579467468</v>
      </c>
    </row>
    <row r="173" spans="1:26" x14ac:dyDescent="0.25">
      <c r="J173" s="68">
        <v>1620</v>
      </c>
      <c r="K173" s="68">
        <f t="shared" si="36"/>
        <v>0.18493150684931506</v>
      </c>
      <c r="L173" s="68">
        <f t="shared" si="37"/>
        <v>0.26209833800419502</v>
      </c>
      <c r="M173" s="70">
        <f t="shared" si="38"/>
        <v>8.0783734316361482</v>
      </c>
      <c r="N173" s="71">
        <f t="shared" si="39"/>
        <v>0.17844444444444446</v>
      </c>
      <c r="O173" s="72">
        <f t="shared" si="40"/>
        <v>0.17844444444444446</v>
      </c>
      <c r="P173" s="68">
        <f t="shared" si="32"/>
        <v>0.21131657387690783</v>
      </c>
      <c r="Q173" s="16">
        <f t="shared" si="33"/>
        <v>0</v>
      </c>
      <c r="R173" s="51">
        <f t="shared" si="41"/>
        <v>0.17844444444444446</v>
      </c>
      <c r="S173" s="16">
        <f t="shared" si="42"/>
        <v>0.35688888888888892</v>
      </c>
      <c r="T173" s="16">
        <f t="shared" si="43"/>
        <v>0.26209833800419502</v>
      </c>
      <c r="U173" s="16">
        <f t="shared" si="44"/>
        <v>0</v>
      </c>
      <c r="V173" s="51">
        <f t="shared" si="45"/>
        <v>0.26209833800419502</v>
      </c>
      <c r="W173" s="16">
        <f t="shared" si="34"/>
        <v>0.14927196392856668</v>
      </c>
      <c r="X173" s="16">
        <f t="shared" si="35"/>
        <v>0</v>
      </c>
      <c r="Y173" s="16">
        <f t="shared" si="46"/>
        <v>0.14927196392856668</v>
      </c>
      <c r="Z173" s="16">
        <f t="shared" si="47"/>
        <v>0.14927196392856668</v>
      </c>
    </row>
    <row r="174" spans="1:26" x14ac:dyDescent="0.25">
      <c r="A174" s="579" t="s">
        <v>176</v>
      </c>
      <c r="B174" s="579"/>
      <c r="C174" s="579"/>
      <c r="D174" s="579"/>
      <c r="E174" s="579"/>
      <c r="F174" s="579"/>
      <c r="J174" s="68">
        <v>1630</v>
      </c>
      <c r="K174" s="68">
        <f t="shared" si="36"/>
        <v>0.1860730593607306</v>
      </c>
      <c r="L174" s="68">
        <f t="shared" si="37"/>
        <v>0.26137142857708451</v>
      </c>
      <c r="M174" s="70">
        <f t="shared" si="38"/>
        <v>8.0559686890197266</v>
      </c>
      <c r="N174" s="71">
        <f t="shared" si="39"/>
        <v>0.17844444444444446</v>
      </c>
      <c r="O174" s="72">
        <f t="shared" si="40"/>
        <v>0.17844444444444446</v>
      </c>
      <c r="P174" s="68">
        <f t="shared" si="32"/>
        <v>0.21053963916191609</v>
      </c>
      <c r="Q174" s="16">
        <f t="shared" si="33"/>
        <v>0</v>
      </c>
      <c r="R174" s="51">
        <f t="shared" si="41"/>
        <v>0.17844444444444446</v>
      </c>
      <c r="S174" s="16">
        <f t="shared" si="42"/>
        <v>0.35688888888888892</v>
      </c>
      <c r="T174" s="16">
        <f t="shared" si="43"/>
        <v>0.26137142857708451</v>
      </c>
      <c r="U174" s="16">
        <f t="shared" si="44"/>
        <v>0</v>
      </c>
      <c r="V174" s="51">
        <f t="shared" si="45"/>
        <v>0.26137142857708451</v>
      </c>
      <c r="W174" s="16">
        <f t="shared" si="34"/>
        <v>0.1484339088581188</v>
      </c>
      <c r="X174" s="16">
        <f t="shared" si="35"/>
        <v>0</v>
      </c>
      <c r="Y174" s="16">
        <f t="shared" si="46"/>
        <v>0.1484339088581188</v>
      </c>
      <c r="Z174" s="16">
        <f t="shared" si="47"/>
        <v>0.1484339088581188</v>
      </c>
    </row>
    <row r="175" spans="1:26" x14ac:dyDescent="0.25">
      <c r="A175" s="579"/>
      <c r="B175" s="579"/>
      <c r="C175" s="579"/>
      <c r="D175" s="579"/>
      <c r="E175" s="579"/>
      <c r="F175" s="579"/>
      <c r="J175" s="68">
        <v>1640</v>
      </c>
      <c r="K175" s="68">
        <f t="shared" si="36"/>
        <v>0.18721461187214611</v>
      </c>
      <c r="L175" s="68">
        <f t="shared" si="37"/>
        <v>0.26064825558367877</v>
      </c>
      <c r="M175" s="70">
        <f t="shared" si="38"/>
        <v>8.0336791104558518</v>
      </c>
      <c r="N175" s="71">
        <f t="shared" si="39"/>
        <v>0.17844444444444446</v>
      </c>
      <c r="O175" s="72">
        <f t="shared" si="40"/>
        <v>0.17844444444444446</v>
      </c>
      <c r="P175" s="68">
        <f t="shared" si="32"/>
        <v>0.20976669801881542</v>
      </c>
      <c r="Q175" s="16">
        <f t="shared" si="33"/>
        <v>0</v>
      </c>
      <c r="R175" s="51">
        <f t="shared" si="41"/>
        <v>0.17844444444444446</v>
      </c>
      <c r="S175" s="16">
        <f t="shared" si="42"/>
        <v>0.35688888888888892</v>
      </c>
      <c r="T175" s="16">
        <f t="shared" si="43"/>
        <v>0.26064825558367877</v>
      </c>
      <c r="U175" s="16">
        <f t="shared" si="44"/>
        <v>0</v>
      </c>
      <c r="V175" s="51">
        <f t="shared" si="45"/>
        <v>0.26064825558367877</v>
      </c>
      <c r="W175" s="16">
        <f t="shared" si="34"/>
        <v>0.14760016152821587</v>
      </c>
      <c r="X175" s="16">
        <f t="shared" si="35"/>
        <v>0</v>
      </c>
      <c r="Y175" s="16">
        <f t="shared" si="46"/>
        <v>0.14760016152821587</v>
      </c>
      <c r="Z175" s="16">
        <f t="shared" si="47"/>
        <v>0.14760016152821587</v>
      </c>
    </row>
    <row r="176" spans="1:26" x14ac:dyDescent="0.25">
      <c r="A176" s="579"/>
      <c r="B176" s="579"/>
      <c r="C176" s="579"/>
      <c r="D176" s="579"/>
      <c r="E176" s="579"/>
      <c r="F176" s="579"/>
      <c r="J176" s="68">
        <v>1650</v>
      </c>
      <c r="K176" s="68">
        <f t="shared" si="36"/>
        <v>0.18835616438356165</v>
      </c>
      <c r="L176" s="68">
        <f t="shared" si="37"/>
        <v>0.25992877720967167</v>
      </c>
      <c r="M176" s="70">
        <f t="shared" si="38"/>
        <v>8.0115034071474138</v>
      </c>
      <c r="N176" s="71">
        <f t="shared" si="39"/>
        <v>0.17844444444444446</v>
      </c>
      <c r="O176" s="72">
        <f t="shared" si="40"/>
        <v>0.17844444444444446</v>
      </c>
      <c r="P176" s="68">
        <f t="shared" si="32"/>
        <v>0.20899770575567467</v>
      </c>
      <c r="Q176" s="16">
        <f t="shared" si="33"/>
        <v>0</v>
      </c>
      <c r="R176" s="51">
        <f t="shared" si="41"/>
        <v>0.17844444444444446</v>
      </c>
      <c r="S176" s="16">
        <f t="shared" si="42"/>
        <v>0.35688888888888892</v>
      </c>
      <c r="T176" s="16">
        <f t="shared" si="43"/>
        <v>0.25992877720967167</v>
      </c>
      <c r="U176" s="16">
        <f t="shared" si="44"/>
        <v>0</v>
      </c>
      <c r="V176" s="51">
        <f t="shared" si="45"/>
        <v>0.25992877720967167</v>
      </c>
      <c r="W176" s="16">
        <f t="shared" si="34"/>
        <v>0.14677067373107566</v>
      </c>
      <c r="X176" s="16">
        <f t="shared" si="35"/>
        <v>0</v>
      </c>
      <c r="Y176" s="16">
        <f t="shared" si="46"/>
        <v>0.14677067373107566</v>
      </c>
      <c r="Z176" s="16">
        <f t="shared" si="47"/>
        <v>0.14677067373107566</v>
      </c>
    </row>
    <row r="177" spans="1:26" x14ac:dyDescent="0.25">
      <c r="A177" s="579" t="s">
        <v>177</v>
      </c>
      <c r="B177" s="579"/>
      <c r="C177" s="579"/>
      <c r="D177" s="579"/>
      <c r="E177" s="579"/>
      <c r="F177" s="579"/>
      <c r="J177" s="68">
        <v>1660</v>
      </c>
      <c r="K177" s="68">
        <f t="shared" si="36"/>
        <v>0.18949771689497716</v>
      </c>
      <c r="L177" s="68">
        <f t="shared" si="37"/>
        <v>0.25921295235865227</v>
      </c>
      <c r="M177" s="70">
        <f t="shared" si="38"/>
        <v>7.9894403124242137</v>
      </c>
      <c r="N177" s="71">
        <f t="shared" si="39"/>
        <v>0.17844444444444446</v>
      </c>
      <c r="O177" s="72">
        <f t="shared" si="40"/>
        <v>0.17844444444444446</v>
      </c>
      <c r="P177" s="68">
        <f t="shared" si="32"/>
        <v>0.20823261844786323</v>
      </c>
      <c r="Q177" s="16">
        <f t="shared" si="33"/>
        <v>0</v>
      </c>
      <c r="R177" s="51">
        <f t="shared" si="41"/>
        <v>0.17844444444444446</v>
      </c>
      <c r="S177" s="16">
        <f t="shared" si="42"/>
        <v>0.35688888888888892</v>
      </c>
      <c r="T177" s="16">
        <f t="shared" si="43"/>
        <v>0.25921295235865227</v>
      </c>
      <c r="U177" s="16">
        <f t="shared" si="44"/>
        <v>0</v>
      </c>
      <c r="V177" s="51">
        <f t="shared" si="45"/>
        <v>0.25921295235865227</v>
      </c>
      <c r="W177" s="16">
        <f t="shared" si="34"/>
        <v>0.14594539808657891</v>
      </c>
      <c r="X177" s="16">
        <f t="shared" si="35"/>
        <v>0</v>
      </c>
      <c r="Y177" s="16">
        <f t="shared" si="46"/>
        <v>0.14594539808657891</v>
      </c>
      <c r="Z177" s="16">
        <f t="shared" si="47"/>
        <v>0.14594539808657891</v>
      </c>
    </row>
    <row r="178" spans="1:26" x14ac:dyDescent="0.25">
      <c r="A178" s="579"/>
      <c r="B178" s="579"/>
      <c r="C178" s="579"/>
      <c r="D178" s="579"/>
      <c r="E178" s="579"/>
      <c r="F178" s="579"/>
      <c r="J178" s="68">
        <v>1670</v>
      </c>
      <c r="K178" s="68">
        <f t="shared" si="36"/>
        <v>0.1906392694063927</v>
      </c>
      <c r="L178" s="68">
        <f t="shared" si="37"/>
        <v>0.25850074063554007</v>
      </c>
      <c r="M178" s="70">
        <f t="shared" si="38"/>
        <v>7.9674885812323986</v>
      </c>
      <c r="N178" s="71">
        <f t="shared" si="39"/>
        <v>0.17844444444444446</v>
      </c>
      <c r="O178" s="72">
        <f t="shared" si="40"/>
        <v>0.17844444444444446</v>
      </c>
      <c r="P178" s="68">
        <f t="shared" si="32"/>
        <v>0.20747139292034511</v>
      </c>
      <c r="Q178" s="16">
        <f t="shared" si="33"/>
        <v>0</v>
      </c>
      <c r="R178" s="51">
        <f t="shared" si="41"/>
        <v>0.17844444444444446</v>
      </c>
      <c r="S178" s="16">
        <f t="shared" si="42"/>
        <v>0.35688888888888892</v>
      </c>
      <c r="T178" s="16">
        <f t="shared" si="43"/>
        <v>0.25850074063554007</v>
      </c>
      <c r="U178" s="16">
        <f t="shared" si="44"/>
        <v>0</v>
      </c>
      <c r="V178" s="51">
        <f t="shared" si="45"/>
        <v>0.25850074063554007</v>
      </c>
      <c r="W178" s="16">
        <f t="shared" si="34"/>
        <v>0.14512428802317079</v>
      </c>
      <c r="X178" s="16">
        <f t="shared" si="35"/>
        <v>0</v>
      </c>
      <c r="Y178" s="16">
        <f t="shared" si="46"/>
        <v>0.14512428802317079</v>
      </c>
      <c r="Z178" s="16">
        <f t="shared" si="47"/>
        <v>0.14512428802317079</v>
      </c>
    </row>
    <row r="179" spans="1:26" x14ac:dyDescent="0.25">
      <c r="A179" s="54"/>
      <c r="B179" s="54"/>
      <c r="C179" s="54"/>
      <c r="D179" s="54"/>
      <c r="E179" s="54"/>
      <c r="F179" s="54"/>
      <c r="G179" s="16"/>
      <c r="H179" s="16"/>
      <c r="I179" s="16"/>
      <c r="J179" s="68">
        <v>1680</v>
      </c>
      <c r="K179" s="68">
        <f t="shared" si="36"/>
        <v>0.19178082191780821</v>
      </c>
      <c r="L179" s="68">
        <f t="shared" si="37"/>
        <v>0.25779210233049854</v>
      </c>
      <c r="M179" s="70">
        <f t="shared" si="38"/>
        <v>7.9456469896386528</v>
      </c>
      <c r="N179" s="71">
        <f t="shared" si="39"/>
        <v>0.17844444444444446</v>
      </c>
      <c r="O179" s="72">
        <f t="shared" si="40"/>
        <v>0.17844444444444446</v>
      </c>
      <c r="P179" s="68">
        <f t="shared" si="32"/>
        <v>0.20671398673048702</v>
      </c>
      <c r="Q179" s="16">
        <f t="shared" si="33"/>
        <v>0</v>
      </c>
      <c r="R179" s="51">
        <f t="shared" si="41"/>
        <v>0.17844444444444446</v>
      </c>
      <c r="S179" s="16">
        <f t="shared" si="42"/>
        <v>0.35688888888888892</v>
      </c>
      <c r="T179" s="16">
        <f t="shared" si="43"/>
        <v>0.25779210233049854</v>
      </c>
      <c r="U179" s="16">
        <f t="shared" si="44"/>
        <v>0</v>
      </c>
      <c r="V179" s="51">
        <f t="shared" si="45"/>
        <v>0.25779210233049854</v>
      </c>
      <c r="W179" s="16">
        <f t="shared" si="34"/>
        <v>0.14430729775931594</v>
      </c>
      <c r="X179" s="16">
        <f t="shared" si="35"/>
        <v>0</v>
      </c>
      <c r="Y179" s="16">
        <f t="shared" si="46"/>
        <v>0.14430729775931594</v>
      </c>
      <c r="Z179" s="16">
        <f t="shared" si="47"/>
        <v>0.14430729775931594</v>
      </c>
    </row>
    <row r="180" spans="1:26" x14ac:dyDescent="0.25">
      <c r="A180" s="16" t="s">
        <v>217</v>
      </c>
      <c r="B180" s="16"/>
      <c r="C180" s="16"/>
      <c r="D180" s="16"/>
      <c r="E180" s="54"/>
      <c r="F180" s="54"/>
      <c r="G180" s="16"/>
      <c r="H180" s="16"/>
      <c r="I180" s="16"/>
      <c r="J180" s="68">
        <v>1690</v>
      </c>
      <c r="K180" s="68">
        <f t="shared" si="36"/>
        <v>0.19292237442922375</v>
      </c>
      <c r="L180" s="68">
        <f t="shared" si="37"/>
        <v>0.25708699840331128</v>
      </c>
      <c r="M180" s="70">
        <f t="shared" si="38"/>
        <v>7.9239143343486349</v>
      </c>
      <c r="N180" s="71">
        <f t="shared" si="39"/>
        <v>0.17844444444444446</v>
      </c>
      <c r="O180" s="72">
        <f t="shared" si="40"/>
        <v>0.17844444444444446</v>
      </c>
      <c r="P180" s="68">
        <f t="shared" si="32"/>
        <v>0.20596035815135805</v>
      </c>
      <c r="Q180" s="16">
        <f t="shared" si="33"/>
        <v>0</v>
      </c>
      <c r="R180" s="51">
        <f t="shared" si="41"/>
        <v>0.17844444444444446</v>
      </c>
      <c r="S180" s="16">
        <f t="shared" si="42"/>
        <v>0.35688888888888892</v>
      </c>
      <c r="T180" s="16">
        <f t="shared" si="43"/>
        <v>0.25708699840331128</v>
      </c>
      <c r="U180" s="16">
        <f t="shared" si="44"/>
        <v>0</v>
      </c>
      <c r="V180" s="51">
        <f t="shared" si="45"/>
        <v>0.25708699840331128</v>
      </c>
      <c r="W180" s="16">
        <f t="shared" si="34"/>
        <v>0.14349438228548461</v>
      </c>
      <c r="X180" s="16">
        <f t="shared" si="35"/>
        <v>0</v>
      </c>
      <c r="Y180" s="16">
        <f t="shared" si="46"/>
        <v>0.14349438228548461</v>
      </c>
      <c r="Z180" s="16">
        <f t="shared" si="47"/>
        <v>0.14349438228548461</v>
      </c>
    </row>
    <row r="181" spans="1:26" x14ac:dyDescent="0.25">
      <c r="A181" s="54"/>
      <c r="B181" s="54"/>
      <c r="C181" s="54"/>
      <c r="D181" s="54"/>
      <c r="E181" s="54"/>
      <c r="F181" s="54"/>
      <c r="G181" s="16"/>
      <c r="H181" s="16"/>
      <c r="I181" s="16"/>
      <c r="J181" s="68">
        <v>1700</v>
      </c>
      <c r="K181" s="68">
        <f t="shared" si="36"/>
        <v>0.19406392694063926</v>
      </c>
      <c r="L181" s="68">
        <f t="shared" si="37"/>
        <v>0.25638539046820474</v>
      </c>
      <c r="M181" s="70">
        <f t="shared" si="38"/>
        <v>7.9022894322391863</v>
      </c>
      <c r="N181" s="71">
        <f t="shared" si="39"/>
        <v>0.17844444444444446</v>
      </c>
      <c r="O181" s="72">
        <f t="shared" si="40"/>
        <v>0.17844444444444446</v>
      </c>
      <c r="P181" s="68">
        <f t="shared" si="32"/>
        <v>0.20521046615550809</v>
      </c>
      <c r="Q181" s="16">
        <f t="shared" si="33"/>
        <v>0</v>
      </c>
      <c r="R181" s="51">
        <f t="shared" si="41"/>
        <v>0.17844444444444446</v>
      </c>
      <c r="S181" s="16">
        <f t="shared" si="42"/>
        <v>0.35688888888888892</v>
      </c>
      <c r="T181" s="16">
        <f t="shared" si="43"/>
        <v>0.25638539046820474</v>
      </c>
      <c r="U181" s="16">
        <f t="shared" si="44"/>
        <v>0</v>
      </c>
      <c r="V181" s="51">
        <f t="shared" si="45"/>
        <v>0.25638539046820474</v>
      </c>
      <c r="W181" s="16">
        <f t="shared" si="34"/>
        <v>0.14268549734665537</v>
      </c>
      <c r="X181" s="16">
        <f t="shared" si="35"/>
        <v>0</v>
      </c>
      <c r="Y181" s="16">
        <f t="shared" si="46"/>
        <v>0.14268549734665537</v>
      </c>
      <c r="Z181" s="16">
        <f t="shared" si="47"/>
        <v>0.14268549734665537</v>
      </c>
    </row>
    <row r="182" spans="1:26" x14ac:dyDescent="0.25">
      <c r="A182" s="54"/>
      <c r="B182" s="16" t="s">
        <v>218</v>
      </c>
      <c r="C182" s="54"/>
      <c r="D182" s="54"/>
      <c r="E182" s="54"/>
      <c r="F182" s="54"/>
      <c r="G182" s="16"/>
      <c r="H182" s="16"/>
      <c r="I182" s="16"/>
      <c r="J182" s="68">
        <v>1710</v>
      </c>
      <c r="K182" s="68">
        <f t="shared" si="36"/>
        <v>0.1952054794520548</v>
      </c>
      <c r="L182" s="68">
        <f t="shared" si="37"/>
        <v>0.25568724077910088</v>
      </c>
      <c r="M182" s="70">
        <f t="shared" si="38"/>
        <v>7.8807711199037938</v>
      </c>
      <c r="N182" s="71">
        <f t="shared" si="39"/>
        <v>0.17844444444444446</v>
      </c>
      <c r="O182" s="72">
        <f t="shared" si="40"/>
        <v>0.17844444444444446</v>
      </c>
      <c r="P182" s="68">
        <f t="shared" si="32"/>
        <v>0.20446427039920645</v>
      </c>
      <c r="Q182" s="16">
        <f t="shared" si="33"/>
        <v>0</v>
      </c>
      <c r="R182" s="51">
        <f t="shared" si="41"/>
        <v>0.17844444444444446</v>
      </c>
      <c r="S182" s="16">
        <f t="shared" si="42"/>
        <v>0.35688888888888892</v>
      </c>
      <c r="T182" s="16">
        <f t="shared" si="43"/>
        <v>0.25568724077910088</v>
      </c>
      <c r="U182" s="16">
        <f t="shared" si="44"/>
        <v>0</v>
      </c>
      <c r="V182" s="51">
        <f t="shared" si="45"/>
        <v>0.25568724077910088</v>
      </c>
      <c r="W182" s="16">
        <f t="shared" si="34"/>
        <v>0.14188059942531339</v>
      </c>
      <c r="X182" s="16">
        <f t="shared" si="35"/>
        <v>0</v>
      </c>
      <c r="Y182" s="16">
        <f t="shared" si="46"/>
        <v>0.14188059942531339</v>
      </c>
      <c r="Z182" s="16">
        <f t="shared" si="47"/>
        <v>0.14188059942531339</v>
      </c>
    </row>
    <row r="183" spans="1:26" x14ac:dyDescent="0.25">
      <c r="A183" s="54"/>
      <c r="B183" s="54"/>
      <c r="C183" s="54"/>
      <c r="D183" s="54"/>
      <c r="E183" s="54"/>
      <c r="F183" s="54"/>
      <c r="G183" s="16"/>
      <c r="H183" s="16"/>
      <c r="I183" s="16"/>
      <c r="J183" s="68">
        <v>1720</v>
      </c>
      <c r="K183" s="68">
        <f t="shared" si="36"/>
        <v>0.19634703196347031</v>
      </c>
      <c r="L183" s="68">
        <f t="shared" si="37"/>
        <v>0.25499251221528807</v>
      </c>
      <c r="M183" s="70">
        <f t="shared" si="38"/>
        <v>7.8593582532109334</v>
      </c>
      <c r="N183" s="71">
        <f t="shared" si="39"/>
        <v>0.17844444444444446</v>
      </c>
      <c r="O183" s="72">
        <f t="shared" si="40"/>
        <v>0.17844444444444446</v>
      </c>
      <c r="P183" s="68">
        <f t="shared" si="32"/>
        <v>0.20372173120712556</v>
      </c>
      <c r="Q183" s="16">
        <f t="shared" si="33"/>
        <v>0</v>
      </c>
      <c r="R183" s="51">
        <f t="shared" si="41"/>
        <v>0.17844444444444446</v>
      </c>
      <c r="S183" s="16">
        <f t="shared" si="42"/>
        <v>0.35688888888888892</v>
      </c>
      <c r="T183" s="16">
        <f t="shared" si="43"/>
        <v>0.25499251221528807</v>
      </c>
      <c r="U183" s="16">
        <f t="shared" si="44"/>
        <v>0</v>
      </c>
      <c r="V183" s="51">
        <f t="shared" si="45"/>
        <v>0.25499251221528807</v>
      </c>
      <c r="W183" s="16">
        <f t="shared" si="34"/>
        <v>0.14107964572492926</v>
      </c>
      <c r="X183" s="16">
        <f t="shared" si="35"/>
        <v>0</v>
      </c>
      <c r="Y183" s="16">
        <f t="shared" si="46"/>
        <v>0.14107964572492926</v>
      </c>
      <c r="Z183" s="16">
        <f t="shared" si="47"/>
        <v>0.14107964572492926</v>
      </c>
    </row>
    <row r="184" spans="1:26" x14ac:dyDescent="0.25">
      <c r="A184" s="16" t="s">
        <v>220</v>
      </c>
      <c r="B184" s="54"/>
      <c r="C184" s="54"/>
      <c r="D184" s="54"/>
      <c r="E184" s="54"/>
      <c r="F184" s="54"/>
      <c r="G184" s="16"/>
      <c r="H184" s="16"/>
      <c r="I184" s="16"/>
      <c r="J184" s="68">
        <v>1730</v>
      </c>
      <c r="K184" s="68">
        <f t="shared" si="36"/>
        <v>0.19748858447488585</v>
      </c>
      <c r="L184" s="68">
        <f t="shared" si="37"/>
        <v>0.25430116826749249</v>
      </c>
      <c r="M184" s="70">
        <f t="shared" si="38"/>
        <v>7.8380497068747683</v>
      </c>
      <c r="N184" s="71">
        <f t="shared" si="39"/>
        <v>0.17844444444444446</v>
      </c>
      <c r="O184" s="72">
        <f t="shared" si="40"/>
        <v>0.17844444444444446</v>
      </c>
      <c r="P184" s="68">
        <f t="shared" si="32"/>
        <v>0.20298280955745462</v>
      </c>
      <c r="Q184" s="16">
        <f t="shared" si="33"/>
        <v>0</v>
      </c>
      <c r="R184" s="51">
        <f t="shared" si="41"/>
        <v>0.17844444444444446</v>
      </c>
      <c r="S184" s="16">
        <f t="shared" si="42"/>
        <v>0.35688888888888892</v>
      </c>
      <c r="T184" s="16">
        <f t="shared" si="43"/>
        <v>0.25430116826749249</v>
      </c>
      <c r="U184" s="16">
        <f t="shared" si="44"/>
        <v>0</v>
      </c>
      <c r="V184" s="51">
        <f t="shared" si="45"/>
        <v>0.25430116826749249</v>
      </c>
      <c r="W184" s="16">
        <f t="shared" si="34"/>
        <v>0.14028259415390121</v>
      </c>
      <c r="X184" s="16">
        <f t="shared" si="35"/>
        <v>0</v>
      </c>
      <c r="Y184" s="16">
        <f t="shared" si="46"/>
        <v>0.14028259415390121</v>
      </c>
      <c r="Z184" s="16">
        <f t="shared" si="47"/>
        <v>0.14028259415390121</v>
      </c>
    </row>
    <row r="185" spans="1:26" x14ac:dyDescent="0.25">
      <c r="A185" s="16"/>
      <c r="B185" s="54"/>
      <c r="C185" s="54"/>
      <c r="D185" s="54"/>
      <c r="E185" s="54"/>
      <c r="F185" s="54"/>
      <c r="G185" s="16"/>
      <c r="H185" s="16"/>
      <c r="I185" s="16"/>
      <c r="J185" s="68">
        <v>1740</v>
      </c>
      <c r="K185" s="68">
        <f t="shared" si="36"/>
        <v>0.19863013698630136</v>
      </c>
      <c r="L185" s="68">
        <f t="shared" si="37"/>
        <v>0.25361317302433939</v>
      </c>
      <c r="M185" s="70">
        <f t="shared" si="38"/>
        <v>7.8168443740378573</v>
      </c>
      <c r="N185" s="71">
        <f t="shared" si="39"/>
        <v>0.17844444444444446</v>
      </c>
      <c r="O185" s="72">
        <f t="shared" si="40"/>
        <v>0.17844444444444446</v>
      </c>
      <c r="P185" s="68">
        <f t="shared" si="32"/>
        <v>0.20224746706742858</v>
      </c>
      <c r="Q185" s="16">
        <f t="shared" si="33"/>
        <v>0</v>
      </c>
      <c r="R185" s="51">
        <f t="shared" si="41"/>
        <v>0.17844444444444446</v>
      </c>
      <c r="S185" s="16">
        <f t="shared" si="42"/>
        <v>0.35688888888888892</v>
      </c>
      <c r="T185" s="16">
        <f t="shared" si="43"/>
        <v>0.25361317302433939</v>
      </c>
      <c r="U185" s="16">
        <f t="shared" si="44"/>
        <v>0</v>
      </c>
      <c r="V185" s="51">
        <f t="shared" si="45"/>
        <v>0.25361317302433939</v>
      </c>
      <c r="W185" s="16">
        <f t="shared" si="34"/>
        <v>0.1394894033099463</v>
      </c>
      <c r="X185" s="16">
        <f t="shared" si="35"/>
        <v>0</v>
      </c>
      <c r="Y185" s="16">
        <f t="shared" si="46"/>
        <v>0.1394894033099463</v>
      </c>
      <c r="Z185" s="16">
        <f t="shared" si="47"/>
        <v>0.1394894033099463</v>
      </c>
    </row>
    <row r="186" spans="1:26" x14ac:dyDescent="0.25">
      <c r="A186" s="16"/>
      <c r="B186" s="54"/>
      <c r="C186" s="54"/>
      <c r="D186" s="54"/>
      <c r="E186" s="54"/>
      <c r="F186" s="54"/>
      <c r="G186" s="16"/>
      <c r="H186" s="16"/>
      <c r="I186" s="16"/>
      <c r="J186" s="68">
        <v>1750</v>
      </c>
      <c r="K186" s="68">
        <f t="shared" si="36"/>
        <v>0.1997716894977169</v>
      </c>
      <c r="L186" s="68">
        <f t="shared" si="37"/>
        <v>0.25292849115918925</v>
      </c>
      <c r="M186" s="70">
        <f t="shared" si="38"/>
        <v>7.7957411658654214</v>
      </c>
      <c r="N186" s="71">
        <f t="shared" si="39"/>
        <v>0.17844444444444446</v>
      </c>
      <c r="O186" s="72">
        <f t="shared" si="40"/>
        <v>0.17844444444444446</v>
      </c>
      <c r="P186" s="68">
        <f t="shared" si="32"/>
        <v>0.20151566597925863</v>
      </c>
      <c r="Q186" s="16">
        <f t="shared" si="33"/>
        <v>0</v>
      </c>
      <c r="R186" s="51">
        <f t="shared" si="41"/>
        <v>0.17844444444444446</v>
      </c>
      <c r="S186" s="16">
        <f t="shared" si="42"/>
        <v>0.35688888888888892</v>
      </c>
      <c r="T186" s="16">
        <f t="shared" si="43"/>
        <v>0.25292849115918925</v>
      </c>
      <c r="U186" s="16">
        <f t="shared" si="44"/>
        <v>0</v>
      </c>
      <c r="V186" s="51">
        <f t="shared" si="45"/>
        <v>0.25292849115918925</v>
      </c>
      <c r="W186" s="16">
        <f t="shared" si="34"/>
        <v>0.13870003246492424</v>
      </c>
      <c r="X186" s="16">
        <f t="shared" si="35"/>
        <v>0</v>
      </c>
      <c r="Y186" s="16">
        <f t="shared" si="46"/>
        <v>0.13870003246492424</v>
      </c>
      <c r="Z186" s="16">
        <f t="shared" si="47"/>
        <v>0.13870003246492424</v>
      </c>
    </row>
    <row r="187" spans="1:26" ht="18" x14ac:dyDescent="0.35">
      <c r="A187" s="16" t="s">
        <v>227</v>
      </c>
      <c r="B187" s="54"/>
      <c r="C187" s="54"/>
      <c r="D187" s="54"/>
      <c r="E187" s="54"/>
      <c r="F187" s="54"/>
      <c r="G187" s="16"/>
      <c r="H187" s="16"/>
      <c r="I187" s="16"/>
      <c r="J187" s="68">
        <v>1760</v>
      </c>
      <c r="K187" s="68">
        <f t="shared" si="36"/>
        <v>0.20091324200913241</v>
      </c>
      <c r="L187" s="68">
        <f t="shared" si="37"/>
        <v>0.25224708791733808</v>
      </c>
      <c r="M187" s="70">
        <f t="shared" si="38"/>
        <v>7.7747390111508308</v>
      </c>
      <c r="N187" s="71">
        <f t="shared" si="39"/>
        <v>0.17844444444444446</v>
      </c>
      <c r="O187" s="72">
        <f t="shared" si="40"/>
        <v>0.17844444444444446</v>
      </c>
      <c r="P187" s="68">
        <f t="shared" si="32"/>
        <v>0.20078736914645157</v>
      </c>
      <c r="Q187" s="16">
        <f t="shared" si="33"/>
        <v>0</v>
      </c>
      <c r="R187" s="51">
        <f t="shared" si="41"/>
        <v>0.17844444444444446</v>
      </c>
      <c r="S187" s="16">
        <f t="shared" si="42"/>
        <v>0.35688888888888892</v>
      </c>
      <c r="T187" s="16">
        <f t="shared" si="43"/>
        <v>0.25224708791733808</v>
      </c>
      <c r="U187" s="16">
        <f t="shared" si="44"/>
        <v>0</v>
      </c>
      <c r="V187" s="51">
        <f t="shared" si="45"/>
        <v>0.25224708791733808</v>
      </c>
      <c r="W187" s="16">
        <f t="shared" si="34"/>
        <v>0.13791444155007948</v>
      </c>
      <c r="X187" s="16">
        <f t="shared" si="35"/>
        <v>0</v>
      </c>
      <c r="Y187" s="16">
        <f t="shared" si="46"/>
        <v>0.13791444155007948</v>
      </c>
      <c r="Z187" s="16">
        <f t="shared" si="47"/>
        <v>0.13791444155007948</v>
      </c>
    </row>
    <row r="188" spans="1:26" ht="15" customHeight="1" x14ac:dyDescent="0.25">
      <c r="A188" s="16"/>
      <c r="B188" s="54"/>
      <c r="C188" s="54"/>
      <c r="D188" s="54"/>
      <c r="E188" s="54"/>
      <c r="F188" s="54"/>
      <c r="G188" s="16"/>
      <c r="H188" s="16"/>
      <c r="I188" s="16"/>
      <c r="J188" s="68">
        <v>1770</v>
      </c>
      <c r="K188" s="68">
        <f t="shared" si="36"/>
        <v>0.20205479452054795</v>
      </c>
      <c r="L188" s="68">
        <f t="shared" si="37"/>
        <v>0.25156892910356776</v>
      </c>
      <c r="M188" s="70">
        <f t="shared" si="38"/>
        <v>7.7538368559318824</v>
      </c>
      <c r="N188" s="71">
        <f t="shared" si="39"/>
        <v>0.17844444444444446</v>
      </c>
      <c r="O188" s="72">
        <f t="shared" si="40"/>
        <v>0.17844444444444446</v>
      </c>
      <c r="P188" s="68">
        <f t="shared" si="32"/>
        <v>0.20006254002050361</v>
      </c>
      <c r="Q188" s="16">
        <f t="shared" si="33"/>
        <v>0</v>
      </c>
      <c r="R188" s="51">
        <f t="shared" si="41"/>
        <v>0.17844444444444446</v>
      </c>
      <c r="S188" s="16">
        <f t="shared" si="42"/>
        <v>0.35688888888888892</v>
      </c>
      <c r="T188" s="16">
        <f t="shared" si="43"/>
        <v>0.25156892910356776</v>
      </c>
      <c r="U188" s="16">
        <f t="shared" si="44"/>
        <v>0</v>
      </c>
      <c r="V188" s="51">
        <f t="shared" si="45"/>
        <v>0.25156892910356776</v>
      </c>
      <c r="W188" s="16">
        <f t="shared" si="34"/>
        <v>0.13713259114168896</v>
      </c>
      <c r="X188" s="16">
        <f t="shared" si="35"/>
        <v>0</v>
      </c>
      <c r="Y188" s="16">
        <f t="shared" si="46"/>
        <v>0.13713259114168896</v>
      </c>
      <c r="Z188" s="16">
        <f t="shared" si="47"/>
        <v>0.13713259114168896</v>
      </c>
    </row>
    <row r="189" spans="1:26" x14ac:dyDescent="0.25">
      <c r="A189" s="16" t="s">
        <v>221</v>
      </c>
      <c r="B189" s="54"/>
      <c r="C189" s="54"/>
      <c r="D189" s="54"/>
      <c r="E189" s="54"/>
      <c r="F189" s="54"/>
      <c r="G189" s="16"/>
      <c r="H189" s="16"/>
      <c r="I189" s="16"/>
      <c r="J189" s="68">
        <v>1780</v>
      </c>
      <c r="K189" s="68">
        <f t="shared" si="36"/>
        <v>0.20319634703196346</v>
      </c>
      <c r="L189" s="68">
        <f t="shared" si="37"/>
        <v>0.25089398107003691</v>
      </c>
      <c r="M189" s="70">
        <f t="shared" si="38"/>
        <v>7.7330336631175758</v>
      </c>
      <c r="N189" s="71">
        <f t="shared" si="39"/>
        <v>0.17844444444444446</v>
      </c>
      <c r="O189" s="72">
        <f t="shared" si="40"/>
        <v>0.17844444444444446</v>
      </c>
      <c r="P189" s="68">
        <f t="shared" si="32"/>
        <v>0.19934114263795755</v>
      </c>
      <c r="Q189" s="16">
        <f t="shared" si="33"/>
        <v>0</v>
      </c>
      <c r="R189" s="51">
        <f t="shared" si="41"/>
        <v>0.17844444444444446</v>
      </c>
      <c r="S189" s="16">
        <f t="shared" si="42"/>
        <v>0.35688888888888892</v>
      </c>
      <c r="T189" s="16">
        <f t="shared" si="43"/>
        <v>0.25089398107003691</v>
      </c>
      <c r="U189" s="16">
        <f t="shared" si="44"/>
        <v>0</v>
      </c>
      <c r="V189" s="51">
        <f t="shared" si="45"/>
        <v>0.25089398107003691</v>
      </c>
      <c r="W189" s="16">
        <f t="shared" si="34"/>
        <v>0.13635444244710149</v>
      </c>
      <c r="X189" s="16">
        <f t="shared" si="35"/>
        <v>0</v>
      </c>
      <c r="Y189" s="16">
        <f t="shared" si="46"/>
        <v>0.13635444244710149</v>
      </c>
      <c r="Z189" s="16">
        <f t="shared" si="47"/>
        <v>0.13635444244710149</v>
      </c>
    </row>
    <row r="190" spans="1:26" x14ac:dyDescent="0.25">
      <c r="A190" s="16"/>
      <c r="B190" s="54"/>
      <c r="C190" s="54"/>
      <c r="D190" s="54"/>
      <c r="E190" s="54"/>
      <c r="F190" s="54"/>
      <c r="G190" s="16"/>
      <c r="H190" s="16"/>
      <c r="I190" s="16"/>
      <c r="J190" s="68">
        <v>1790</v>
      </c>
      <c r="K190" s="68">
        <f t="shared" si="36"/>
        <v>0.204337899543379</v>
      </c>
      <c r="L190" s="68">
        <f t="shared" si="37"/>
        <v>0.25022221070450001</v>
      </c>
      <c r="M190" s="70">
        <f t="shared" si="38"/>
        <v>7.7123284121250002</v>
      </c>
      <c r="N190" s="71">
        <f t="shared" si="39"/>
        <v>0.17844444444444446</v>
      </c>
      <c r="O190" s="72">
        <f t="shared" si="40"/>
        <v>0.17844444444444446</v>
      </c>
      <c r="P190" s="68">
        <f t="shared" si="32"/>
        <v>0.19862314160781136</v>
      </c>
      <c r="Q190" s="16">
        <f t="shared" si="33"/>
        <v>0</v>
      </c>
      <c r="R190" s="51">
        <f t="shared" si="41"/>
        <v>0.17844444444444446</v>
      </c>
      <c r="S190" s="16">
        <f t="shared" si="42"/>
        <v>0.35688888888888892</v>
      </c>
      <c r="T190" s="16">
        <f t="shared" si="43"/>
        <v>0.25022221070450001</v>
      </c>
      <c r="U190" s="16">
        <f t="shared" si="44"/>
        <v>0</v>
      </c>
      <c r="V190" s="51">
        <f t="shared" si="45"/>
        <v>0.25022221070450001</v>
      </c>
      <c r="W190" s="16">
        <f t="shared" si="34"/>
        <v>0.1355799572911548</v>
      </c>
      <c r="X190" s="16">
        <f t="shared" si="35"/>
        <v>0</v>
      </c>
      <c r="Y190" s="16">
        <f t="shared" si="46"/>
        <v>0.1355799572911548</v>
      </c>
      <c r="Z190" s="16">
        <f t="shared" si="47"/>
        <v>0.1355799572911548</v>
      </c>
    </row>
    <row r="191" spans="1:26" x14ac:dyDescent="0.25">
      <c r="A191" s="54"/>
      <c r="B191" s="54"/>
      <c r="C191" s="54"/>
      <c r="D191" s="54"/>
      <c r="E191" s="54"/>
      <c r="F191" s="54"/>
      <c r="G191" s="16"/>
      <c r="H191" s="16"/>
      <c r="I191" s="16"/>
      <c r="J191" s="68">
        <v>1800</v>
      </c>
      <c r="K191" s="68">
        <f t="shared" si="36"/>
        <v>0.20547945205479451</v>
      </c>
      <c r="L191" s="68">
        <f t="shared" si="37"/>
        <v>0.2495535854188442</v>
      </c>
      <c r="M191" s="70">
        <f t="shared" si="38"/>
        <v>7.6917200985260195</v>
      </c>
      <c r="N191" s="71">
        <f t="shared" si="39"/>
        <v>0.17844444444444446</v>
      </c>
      <c r="O191" s="72">
        <f t="shared" si="40"/>
        <v>0.17844444444444446</v>
      </c>
      <c r="P191" s="68">
        <f t="shared" si="32"/>
        <v>0.19790850209926591</v>
      </c>
      <c r="Q191" s="16">
        <f t="shared" si="33"/>
        <v>0</v>
      </c>
      <c r="R191" s="51">
        <f t="shared" si="41"/>
        <v>0.17844444444444446</v>
      </c>
      <c r="S191" s="16">
        <f t="shared" si="42"/>
        <v>0.35688888888888892</v>
      </c>
      <c r="T191" s="16">
        <f t="shared" si="43"/>
        <v>0.2495535854188442</v>
      </c>
      <c r="U191" s="16">
        <f t="shared" si="44"/>
        <v>0</v>
      </c>
      <c r="V191" s="51">
        <f t="shared" si="45"/>
        <v>0.2495535854188442</v>
      </c>
      <c r="W191" s="16">
        <f t="shared" si="34"/>
        <v>0.13480909810295993</v>
      </c>
      <c r="X191" s="16">
        <f t="shared" si="35"/>
        <v>0</v>
      </c>
      <c r="Y191" s="16">
        <f t="shared" si="46"/>
        <v>0.13480909810295993</v>
      </c>
      <c r="Z191" s="16">
        <f t="shared" si="47"/>
        <v>0.13480909810295993</v>
      </c>
    </row>
    <row r="192" spans="1:26" x14ac:dyDescent="0.25">
      <c r="A192" s="54"/>
      <c r="B192" s="54"/>
      <c r="C192" s="54"/>
      <c r="D192" s="54"/>
      <c r="E192" s="54"/>
      <c r="F192" s="54"/>
      <c r="G192" s="16"/>
      <c r="H192" s="16"/>
      <c r="I192" s="16"/>
      <c r="J192" s="68">
        <v>1810</v>
      </c>
      <c r="K192" s="68">
        <f t="shared" si="36"/>
        <v>0.20662100456621005</v>
      </c>
      <c r="L192" s="68">
        <f t="shared" si="37"/>
        <v>0.24888807313793326</v>
      </c>
      <c r="M192" s="70">
        <f t="shared" si="38"/>
        <v>7.6712077337034223</v>
      </c>
      <c r="N192" s="71">
        <f t="shared" si="39"/>
        <v>0.17844444444444446</v>
      </c>
      <c r="O192" s="72">
        <f t="shared" si="40"/>
        <v>0.17844444444444446</v>
      </c>
      <c r="P192" s="68">
        <f t="shared" si="32"/>
        <v>0.1971971898298015</v>
      </c>
      <c r="Q192" s="16">
        <f t="shared" si="33"/>
        <v>0</v>
      </c>
      <c r="R192" s="51">
        <f t="shared" si="41"/>
        <v>0.17844444444444446</v>
      </c>
      <c r="S192" s="16">
        <f t="shared" si="42"/>
        <v>0.35688888888888892</v>
      </c>
      <c r="T192" s="16">
        <f t="shared" si="43"/>
        <v>0.24888807313793326</v>
      </c>
      <c r="U192" s="16">
        <f t="shared" si="44"/>
        <v>0</v>
      </c>
      <c r="V192" s="51">
        <f t="shared" si="45"/>
        <v>0.24888807313793326</v>
      </c>
      <c r="W192" s="16">
        <f t="shared" si="34"/>
        <v>0.13404182790304009</v>
      </c>
      <c r="X192" s="16">
        <f t="shared" si="35"/>
        <v>0</v>
      </c>
      <c r="Y192" s="16">
        <f t="shared" si="46"/>
        <v>0.13404182790304009</v>
      </c>
      <c r="Z192" s="16">
        <f t="shared" si="47"/>
        <v>0.13404182790304009</v>
      </c>
    </row>
    <row r="193" spans="1:26" x14ac:dyDescent="0.25">
      <c r="A193" s="54"/>
      <c r="B193" s="54"/>
      <c r="C193" s="54"/>
      <c r="D193" s="54"/>
      <c r="E193" s="54"/>
      <c r="F193" s="54"/>
      <c r="G193" s="16"/>
      <c r="H193" s="16"/>
      <c r="I193" s="16"/>
      <c r="J193" s="68">
        <v>1820</v>
      </c>
      <c r="K193" s="68">
        <f t="shared" si="36"/>
        <v>0.20776255707762556</v>
      </c>
      <c r="L193" s="68">
        <f t="shared" si="37"/>
        <v>0.24822564228875033</v>
      </c>
      <c r="M193" s="70">
        <f t="shared" si="38"/>
        <v>7.6507903445162766</v>
      </c>
      <c r="N193" s="71">
        <f t="shared" si="39"/>
        <v>0.17844444444444446</v>
      </c>
      <c r="O193" s="72">
        <f t="shared" si="40"/>
        <v>0.17844444444444446</v>
      </c>
      <c r="P193" s="68">
        <f t="shared" si="32"/>
        <v>0.196489171053573</v>
      </c>
      <c r="Q193" s="16">
        <f t="shared" si="33"/>
        <v>0</v>
      </c>
      <c r="R193" s="51">
        <f t="shared" si="41"/>
        <v>0.17844444444444446</v>
      </c>
      <c r="S193" s="16">
        <f t="shared" si="42"/>
        <v>0.35688888888888892</v>
      </c>
      <c r="T193" s="16">
        <f t="shared" si="43"/>
        <v>0.24822564228875033</v>
      </c>
      <c r="U193" s="16">
        <f t="shared" si="44"/>
        <v>0</v>
      </c>
      <c r="V193" s="51">
        <f t="shared" si="45"/>
        <v>0.24822564228875033</v>
      </c>
      <c r="W193" s="16">
        <f t="shared" si="34"/>
        <v>0.13327811029081194</v>
      </c>
      <c r="X193" s="16">
        <f t="shared" si="35"/>
        <v>0</v>
      </c>
      <c r="Y193" s="16">
        <f t="shared" si="46"/>
        <v>0.13327811029081194</v>
      </c>
      <c r="Z193" s="16">
        <f t="shared" si="47"/>
        <v>0.13327811029081194</v>
      </c>
    </row>
    <row r="194" spans="1:26" ht="18" x14ac:dyDescent="0.35">
      <c r="A194" s="16" t="s">
        <v>228</v>
      </c>
      <c r="B194" s="54"/>
      <c r="C194" s="54"/>
      <c r="D194" s="54"/>
      <c r="E194" s="54"/>
      <c r="F194" s="54"/>
      <c r="G194" s="16"/>
      <c r="H194" s="16"/>
      <c r="I194" s="16"/>
      <c r="J194" s="68">
        <v>1830</v>
      </c>
      <c r="K194" s="68">
        <f t="shared" si="36"/>
        <v>0.2089041095890411</v>
      </c>
      <c r="L194" s="68">
        <f t="shared" si="37"/>
        <v>0.24756626178982732</v>
      </c>
      <c r="M194" s="70">
        <f t="shared" si="38"/>
        <v>7.630466972974129</v>
      </c>
      <c r="N194" s="71">
        <f t="shared" si="39"/>
        <v>0.17844444444444446</v>
      </c>
      <c r="O194" s="72">
        <f t="shared" si="40"/>
        <v>0.17844444444444446</v>
      </c>
      <c r="P194" s="68">
        <f t="shared" si="32"/>
        <v>0.19578441255011214</v>
      </c>
      <c r="Q194" s="16">
        <f t="shared" si="33"/>
        <v>0</v>
      </c>
      <c r="R194" s="51">
        <f t="shared" si="41"/>
        <v>0.17844444444444446</v>
      </c>
      <c r="S194" s="16">
        <f t="shared" si="42"/>
        <v>0.35688888888888892</v>
      </c>
      <c r="T194" s="16">
        <f t="shared" si="43"/>
        <v>0.24756626178982732</v>
      </c>
      <c r="U194" s="16">
        <f t="shared" si="44"/>
        <v>0</v>
      </c>
      <c r="V194" s="51">
        <f t="shared" si="45"/>
        <v>0.24756626178982732</v>
      </c>
      <c r="W194" s="16">
        <f t="shared" si="34"/>
        <v>0.13251790943240038</v>
      </c>
      <c r="X194" s="16">
        <f t="shared" si="35"/>
        <v>0</v>
      </c>
      <c r="Y194" s="16">
        <f t="shared" si="46"/>
        <v>0.13251790943240038</v>
      </c>
      <c r="Z194" s="16">
        <f t="shared" si="47"/>
        <v>0.13251790943240038</v>
      </c>
    </row>
    <row r="195" spans="1:26" ht="17.25" customHeight="1" x14ac:dyDescent="0.25">
      <c r="A195" s="54"/>
      <c r="B195" s="54"/>
      <c r="C195" s="54"/>
      <c r="D195" s="54"/>
      <c r="E195" s="54"/>
      <c r="F195" s="54"/>
      <c r="G195" s="16"/>
      <c r="H195" s="16"/>
      <c r="I195" s="16"/>
      <c r="J195" s="68">
        <v>1840</v>
      </c>
      <c r="K195" s="68">
        <f t="shared" si="36"/>
        <v>0.21004566210045661</v>
      </c>
      <c r="L195" s="68">
        <f t="shared" si="37"/>
        <v>0.24690990104095423</v>
      </c>
      <c r="M195" s="70">
        <f t="shared" si="38"/>
        <v>7.6102366759198219</v>
      </c>
      <c r="N195" s="71">
        <f t="shared" si="39"/>
        <v>0.17844444444444446</v>
      </c>
      <c r="O195" s="72">
        <f t="shared" si="40"/>
        <v>0.17844444444444446</v>
      </c>
      <c r="P195" s="68">
        <f t="shared" si="32"/>
        <v>0.19508288161332876</v>
      </c>
      <c r="Q195" s="16">
        <f t="shared" si="33"/>
        <v>0</v>
      </c>
      <c r="R195" s="51">
        <f t="shared" si="41"/>
        <v>0.17844444444444446</v>
      </c>
      <c r="S195" s="16">
        <f t="shared" si="42"/>
        <v>0.35688888888888892</v>
      </c>
      <c r="T195" s="16">
        <f t="shared" si="43"/>
        <v>0.24690990104095423</v>
      </c>
      <c r="U195" s="16">
        <f t="shared" si="44"/>
        <v>0</v>
      </c>
      <c r="V195" s="51">
        <f t="shared" si="45"/>
        <v>0.24690990104095423</v>
      </c>
      <c r="W195" s="16">
        <f t="shared" si="34"/>
        <v>0.13176119004877285</v>
      </c>
      <c r="X195" s="16">
        <f t="shared" si="35"/>
        <v>0</v>
      </c>
      <c r="Y195" s="16">
        <f t="shared" si="46"/>
        <v>0.13176119004877285</v>
      </c>
      <c r="Z195" s="16">
        <f t="shared" si="47"/>
        <v>0.13176119004877285</v>
      </c>
    </row>
    <row r="196" spans="1:26" x14ac:dyDescent="0.25">
      <c r="A196" s="54"/>
      <c r="B196" s="54"/>
      <c r="C196" s="54"/>
      <c r="D196" s="54"/>
      <c r="E196" s="54"/>
      <c r="F196" s="54"/>
      <c r="G196" s="16"/>
      <c r="H196" s="16"/>
      <c r="I196" s="16"/>
      <c r="J196" s="68">
        <v>1850</v>
      </c>
      <c r="K196" s="68">
        <f t="shared" si="36"/>
        <v>0.21118721461187215</v>
      </c>
      <c r="L196" s="68">
        <f t="shared" si="37"/>
        <v>0.24625652991315827</v>
      </c>
      <c r="M196" s="70">
        <f t="shared" si="38"/>
        <v>7.5900985247206316</v>
      </c>
      <c r="N196" s="71">
        <f t="shared" si="39"/>
        <v>0.17844444444444446</v>
      </c>
      <c r="O196" s="72">
        <f t="shared" si="40"/>
        <v>0.17844444444444446</v>
      </c>
      <c r="P196" s="68">
        <f t="shared" si="32"/>
        <v>0.19438454604079969</v>
      </c>
      <c r="Q196" s="16">
        <f t="shared" si="33"/>
        <v>0</v>
      </c>
      <c r="R196" s="51">
        <f t="shared" si="41"/>
        <v>0.17844444444444446</v>
      </c>
      <c r="S196" s="16">
        <f t="shared" si="42"/>
        <v>0.35688888888888892</v>
      </c>
      <c r="T196" s="16">
        <f t="shared" si="43"/>
        <v>0.24625652991315827</v>
      </c>
      <c r="U196" s="16">
        <f t="shared" si="44"/>
        <v>0</v>
      </c>
      <c r="V196" s="51">
        <f t="shared" si="45"/>
        <v>0.24625652991315827</v>
      </c>
      <c r="W196" s="16">
        <f t="shared" si="34"/>
        <v>0.13100791740418738</v>
      </c>
      <c r="X196" s="16">
        <f t="shared" si="35"/>
        <v>0</v>
      </c>
      <c r="Y196" s="16">
        <f t="shared" si="46"/>
        <v>0.13100791740418738</v>
      </c>
      <c r="Z196" s="16">
        <f t="shared" si="47"/>
        <v>0.13100791740418738</v>
      </c>
    </row>
    <row r="197" spans="1:26" x14ac:dyDescent="0.25">
      <c r="A197" s="54"/>
      <c r="B197" s="54"/>
      <c r="C197" s="54"/>
      <c r="D197" s="54"/>
      <c r="E197" s="54"/>
      <c r="F197" s="54"/>
      <c r="G197" s="16"/>
      <c r="H197" s="16"/>
      <c r="I197" s="16"/>
      <c r="J197" s="68">
        <v>1860</v>
      </c>
      <c r="K197" s="68">
        <f t="shared" si="36"/>
        <v>0.21232876712328766</v>
      </c>
      <c r="L197" s="68">
        <f t="shared" si="37"/>
        <v>0.24560611873894445</v>
      </c>
      <c r="M197" s="70">
        <f t="shared" si="38"/>
        <v>7.5700516049674649</v>
      </c>
      <c r="N197" s="71">
        <f t="shared" si="39"/>
        <v>0.17844444444444446</v>
      </c>
      <c r="O197" s="72">
        <f t="shared" si="40"/>
        <v>0.17844444444444446</v>
      </c>
      <c r="P197" s="68">
        <f t="shared" si="32"/>
        <v>0.19368937412333809</v>
      </c>
      <c r="Q197" s="16">
        <f t="shared" si="33"/>
        <v>0</v>
      </c>
      <c r="R197" s="51">
        <f t="shared" si="41"/>
        <v>0.17844444444444446</v>
      </c>
      <c r="S197" s="16">
        <f t="shared" si="42"/>
        <v>0.35688888888888892</v>
      </c>
      <c r="T197" s="16">
        <f t="shared" si="43"/>
        <v>0.24560611873894445</v>
      </c>
      <c r="U197" s="16">
        <f t="shared" si="44"/>
        <v>0</v>
      </c>
      <c r="V197" s="51">
        <f t="shared" si="45"/>
        <v>0.24560611873894445</v>
      </c>
      <c r="W197" s="16">
        <f t="shared" si="34"/>
        <v>0.13025805729494011</v>
      </c>
      <c r="X197" s="16">
        <f t="shared" si="35"/>
        <v>0</v>
      </c>
      <c r="Y197" s="16">
        <f t="shared" si="46"/>
        <v>0.13025805729494011</v>
      </c>
      <c r="Z197" s="16">
        <f t="shared" si="47"/>
        <v>0.13025805729494011</v>
      </c>
    </row>
    <row r="198" spans="1:26" x14ac:dyDescent="0.25">
      <c r="A198" s="54"/>
      <c r="B198" s="54"/>
      <c r="C198" s="54"/>
      <c r="D198" s="54"/>
      <c r="E198" s="54"/>
      <c r="F198" s="54"/>
      <c r="G198" s="16"/>
      <c r="H198" s="16"/>
      <c r="I198" s="16"/>
      <c r="J198" s="68">
        <v>1870</v>
      </c>
      <c r="K198" s="68">
        <f t="shared" si="36"/>
        <v>0.2134703196347032</v>
      </c>
      <c r="L198" s="68">
        <f t="shared" si="37"/>
        <v>0.24495863830278952</v>
      </c>
      <c r="M198" s="70">
        <f t="shared" si="38"/>
        <v>7.5500950161818681</v>
      </c>
      <c r="N198" s="71">
        <f t="shared" si="39"/>
        <v>0.17844444444444446</v>
      </c>
      <c r="O198" s="72">
        <f t="shared" si="40"/>
        <v>0.17844444444444446</v>
      </c>
      <c r="P198" s="68">
        <f t="shared" si="32"/>
        <v>0.19299733463483348</v>
      </c>
      <c r="Q198" s="16">
        <f t="shared" si="33"/>
        <v>0</v>
      </c>
      <c r="R198" s="51">
        <f t="shared" si="41"/>
        <v>0.17844444444444446</v>
      </c>
      <c r="S198" s="16">
        <f t="shared" si="42"/>
        <v>0.35688888888888892</v>
      </c>
      <c r="T198" s="16">
        <f t="shared" si="43"/>
        <v>0.24495863830278952</v>
      </c>
      <c r="U198" s="16">
        <f t="shared" si="44"/>
        <v>0</v>
      </c>
      <c r="V198" s="51">
        <f t="shared" si="45"/>
        <v>0.24495863830278952</v>
      </c>
      <c r="W198" s="16">
        <f t="shared" si="34"/>
        <v>0.12951157603840668</v>
      </c>
      <c r="X198" s="16">
        <f t="shared" si="35"/>
        <v>0</v>
      </c>
      <c r="Y198" s="16">
        <f t="shared" si="46"/>
        <v>0.12951157603840668</v>
      </c>
      <c r="Z198" s="16">
        <f t="shared" si="47"/>
        <v>0.12951157603840668</v>
      </c>
    </row>
    <row r="199" spans="1:26" x14ac:dyDescent="0.25">
      <c r="A199" t="s">
        <v>182</v>
      </c>
      <c r="B199" s="54"/>
      <c r="C199" s="54"/>
      <c r="D199" s="54"/>
      <c r="E199" s="54"/>
      <c r="F199" s="54"/>
      <c r="G199" s="16"/>
      <c r="H199" s="16"/>
      <c r="I199" s="16"/>
      <c r="J199" s="68">
        <v>1880</v>
      </c>
      <c r="K199" s="68">
        <f t="shared" si="36"/>
        <v>0.21461187214611871</v>
      </c>
      <c r="L199" s="68">
        <f t="shared" si="37"/>
        <v>0.2443140598318817</v>
      </c>
      <c r="M199" s="70">
        <f t="shared" si="38"/>
        <v>7.5302278715305997</v>
      </c>
      <c r="N199" s="71">
        <f t="shared" si="39"/>
        <v>0.17844444444444446</v>
      </c>
      <c r="O199" s="72">
        <f t="shared" si="40"/>
        <v>0.17844444444444446</v>
      </c>
      <c r="P199" s="68">
        <f t="shared" si="32"/>
        <v>0.19230839682235346</v>
      </c>
      <c r="Q199" s="16">
        <f t="shared" si="33"/>
        <v>0</v>
      </c>
      <c r="R199" s="51">
        <f t="shared" si="41"/>
        <v>0.17844444444444446</v>
      </c>
      <c r="S199" s="16">
        <f t="shared" si="42"/>
        <v>0.35688888888888892</v>
      </c>
      <c r="T199" s="16">
        <f t="shared" si="43"/>
        <v>0.2443140598318817</v>
      </c>
      <c r="U199" s="16">
        <f t="shared" si="44"/>
        <v>0</v>
      </c>
      <c r="V199" s="51">
        <f t="shared" si="45"/>
        <v>0.2443140598318817</v>
      </c>
      <c r="W199" s="16">
        <f t="shared" si="34"/>
        <v>0.12876844046236513</v>
      </c>
      <c r="X199" s="16">
        <f t="shared" si="35"/>
        <v>0</v>
      </c>
      <c r="Y199" s="16">
        <f t="shared" si="46"/>
        <v>0.12876844046236513</v>
      </c>
      <c r="Z199" s="16">
        <f t="shared" si="47"/>
        <v>0.12876844046236513</v>
      </c>
    </row>
    <row r="200" spans="1:26" x14ac:dyDescent="0.25">
      <c r="J200" s="68">
        <v>1890</v>
      </c>
      <c r="K200" s="68">
        <f t="shared" si="36"/>
        <v>0.21575342465753425</v>
      </c>
      <c r="L200" s="68">
        <f t="shared" si="37"/>
        <v>0.24367235498709816</v>
      </c>
      <c r="M200" s="70">
        <f t="shared" si="38"/>
        <v>7.5104492975475452</v>
      </c>
      <c r="N200" s="71">
        <f t="shared" si="39"/>
        <v>0.17844444444444446</v>
      </c>
      <c r="O200" s="72">
        <f t="shared" si="40"/>
        <v>0.17844444444444446</v>
      </c>
      <c r="P200" s="68">
        <f t="shared" si="32"/>
        <v>0.19162253039650101</v>
      </c>
      <c r="Q200" s="16">
        <f t="shared" si="33"/>
        <v>0</v>
      </c>
      <c r="R200" s="51">
        <f t="shared" si="41"/>
        <v>0.17844444444444446</v>
      </c>
      <c r="S200" s="16">
        <f t="shared" si="42"/>
        <v>0.35688888888888892</v>
      </c>
      <c r="T200" s="16">
        <f t="shared" si="43"/>
        <v>0.24367235498709816</v>
      </c>
      <c r="U200" s="16">
        <f t="shared" si="44"/>
        <v>0</v>
      </c>
      <c r="V200" s="51">
        <f t="shared" si="45"/>
        <v>0.24367235498709816</v>
      </c>
      <c r="W200" s="16">
        <f t="shared" si="34"/>
        <v>0.12802861789459408</v>
      </c>
      <c r="X200" s="16">
        <f t="shared" si="35"/>
        <v>0</v>
      </c>
      <c r="Y200" s="16">
        <f t="shared" si="46"/>
        <v>0.12802861789459408</v>
      </c>
      <c r="Z200" s="16">
        <f t="shared" si="47"/>
        <v>0.12802861789459408</v>
      </c>
    </row>
    <row r="201" spans="1:26" x14ac:dyDescent="0.25">
      <c r="J201" s="68">
        <v>1900</v>
      </c>
      <c r="K201" s="68">
        <f t="shared" si="36"/>
        <v>0.21689497716894976</v>
      </c>
      <c r="L201" s="68">
        <f t="shared" si="37"/>
        <v>0.24303349585421263</v>
      </c>
      <c r="M201" s="70">
        <f t="shared" si="38"/>
        <v>7.4907584338627178</v>
      </c>
      <c r="N201" s="71">
        <f t="shared" si="39"/>
        <v>0.17844444444444446</v>
      </c>
      <c r="O201" s="72">
        <f t="shared" si="40"/>
        <v>0.17844444444444446</v>
      </c>
      <c r="P201" s="68">
        <f t="shared" si="32"/>
        <v>0.19093970552201656</v>
      </c>
      <c r="Q201" s="16">
        <f t="shared" si="33"/>
        <v>0</v>
      </c>
      <c r="R201" s="51">
        <f t="shared" si="41"/>
        <v>0.17844444444444446</v>
      </c>
      <c r="S201" s="16">
        <f t="shared" si="42"/>
        <v>0.35688888888888892</v>
      </c>
      <c r="T201" s="16">
        <f t="shared" si="43"/>
        <v>0.24303349585421263</v>
      </c>
      <c r="U201" s="16">
        <f t="shared" si="44"/>
        <v>0</v>
      </c>
      <c r="V201" s="51">
        <f t="shared" si="45"/>
        <v>0.24303349585421263</v>
      </c>
      <c r="W201" s="16">
        <f t="shared" si="34"/>
        <v>0.12729207615273652</v>
      </c>
      <c r="X201" s="16">
        <f t="shared" si="35"/>
        <v>0</v>
      </c>
      <c r="Y201" s="16">
        <f t="shared" si="46"/>
        <v>0.12729207615273652</v>
      </c>
      <c r="Z201" s="16">
        <f t="shared" si="47"/>
        <v>0.12729207615273652</v>
      </c>
    </row>
    <row r="202" spans="1:26" x14ac:dyDescent="0.25">
      <c r="J202" s="68">
        <v>1910</v>
      </c>
      <c r="K202" s="68">
        <f t="shared" si="36"/>
        <v>0.2180365296803653</v>
      </c>
      <c r="L202" s="68">
        <f t="shared" si="37"/>
        <v>0.24239745493532716</v>
      </c>
      <c r="M202" s="70">
        <f t="shared" si="38"/>
        <v>7.4711544329381656</v>
      </c>
      <c r="N202" s="71">
        <f t="shared" si="39"/>
        <v>0.17844444444444446</v>
      </c>
      <c r="O202" s="72">
        <f t="shared" si="40"/>
        <v>0.17844444444444446</v>
      </c>
      <c r="P202" s="68">
        <f t="shared" si="32"/>
        <v>0.1902598928086201</v>
      </c>
      <c r="Q202" s="16">
        <f t="shared" si="33"/>
        <v>0</v>
      </c>
      <c r="R202" s="51">
        <f t="shared" si="41"/>
        <v>0.17844444444444446</v>
      </c>
      <c r="S202" s="16">
        <f t="shared" si="42"/>
        <v>0.35688888888888892</v>
      </c>
      <c r="T202" s="16">
        <f t="shared" si="43"/>
        <v>0.24239745493532716</v>
      </c>
      <c r="U202" s="16">
        <f t="shared" si="44"/>
        <v>0</v>
      </c>
      <c r="V202" s="51">
        <f t="shared" si="45"/>
        <v>0.24239745493532716</v>
      </c>
      <c r="W202" s="16">
        <f t="shared" si="34"/>
        <v>0.12655878353442074</v>
      </c>
      <c r="X202" s="16">
        <f t="shared" si="35"/>
        <v>0</v>
      </c>
      <c r="Y202" s="16">
        <f t="shared" si="46"/>
        <v>0.12655878353442074</v>
      </c>
      <c r="Z202" s="16">
        <f t="shared" si="47"/>
        <v>0.12655878353442074</v>
      </c>
    </row>
    <row r="203" spans="1:26" x14ac:dyDescent="0.25">
      <c r="D203" s="24"/>
      <c r="J203" s="68">
        <v>1920</v>
      </c>
      <c r="K203" s="68">
        <f t="shared" si="36"/>
        <v>0.21917808219178081</v>
      </c>
      <c r="L203" s="68">
        <f t="shared" si="37"/>
        <v>0.24176420514052011</v>
      </c>
      <c r="M203" s="70">
        <f t="shared" si="38"/>
        <v>7.4516364598105511</v>
      </c>
      <c r="N203" s="71">
        <f t="shared" si="39"/>
        <v>0.17844444444444446</v>
      </c>
      <c r="O203" s="72">
        <f t="shared" si="40"/>
        <v>0.17844444444444446</v>
      </c>
      <c r="P203" s="68">
        <f t="shared" ref="P203:P266" si="48">IF(K203&lt;=$B$116,1-$E$24*(K203/$B$116)^$E$25,0)</f>
        <v>0.18958306330208485</v>
      </c>
      <c r="Q203" s="16">
        <f t="shared" ref="Q203:Q266" si="49">IF(K203&gt;$B$116,1-$E$24*((K203-$B$116)/(1-$B$116))^$E$25,0)</f>
        <v>0</v>
      </c>
      <c r="R203" s="51">
        <f t="shared" si="41"/>
        <v>0.17844444444444446</v>
      </c>
      <c r="S203" s="16">
        <f t="shared" si="42"/>
        <v>0.35688888888888892</v>
      </c>
      <c r="T203" s="16">
        <f t="shared" si="43"/>
        <v>0.24176420514052011</v>
      </c>
      <c r="U203" s="16">
        <f t="shared" si="44"/>
        <v>0</v>
      </c>
      <c r="V203" s="51">
        <f t="shared" si="45"/>
        <v>0.24176420514052011</v>
      </c>
      <c r="W203" s="16">
        <f t="shared" ref="W203:W266" si="50">IF(K203&lt;=$B$272,1-$E$24*(K203/$B$272)^$E$25,0)</f>
        <v>0.12582870880763153</v>
      </c>
      <c r="X203" s="16">
        <f t="shared" ref="X203:X266" si="51">IF(K203&gt;$B$272,1-$E$24*((K203-$B$272)/(1-$B$272))^$E$25,0)</f>
        <v>0</v>
      </c>
      <c r="Y203" s="16">
        <f t="shared" si="46"/>
        <v>0.12582870880763153</v>
      </c>
      <c r="Z203" s="16">
        <f t="shared" si="47"/>
        <v>0.12582870880763153</v>
      </c>
    </row>
    <row r="204" spans="1:26" x14ac:dyDescent="0.25">
      <c r="E204">
        <f>(E27-B113+E24*B113^(E25+1)/(E25+1)+B113*B110)*B116</f>
        <v>8.2901687512355063E-2</v>
      </c>
      <c r="J204" s="68">
        <v>1930</v>
      </c>
      <c r="K204" s="68">
        <f t="shared" ref="K204:K267" si="52">J204/8760</f>
        <v>0.22031963470319635</v>
      </c>
      <c r="L204" s="68">
        <f t="shared" ref="L204:L267" si="53">1-$E$24*K204^$E$25</f>
        <v>0.24113371977970433</v>
      </c>
      <c r="M204" s="70">
        <f t="shared" ref="M204:M267" si="54">L204*$B$28</f>
        <v>7.4322036918402015</v>
      </c>
      <c r="N204" s="71">
        <f t="shared" ref="N204:N267" si="55">IF(K204&lt;=$B$116,$B$110,0)</f>
        <v>0.17844444444444446</v>
      </c>
      <c r="O204" s="72">
        <f t="shared" ref="O204:O267" si="56">IF(L204&gt;N204,N204,IF(K204&gt;$B$116,0,L204))</f>
        <v>0.17844444444444446</v>
      </c>
      <c r="P204" s="68">
        <f t="shared" si="48"/>
        <v>0.1889091884755344</v>
      </c>
      <c r="Q204" s="16">
        <f t="shared" si="49"/>
        <v>0</v>
      </c>
      <c r="R204" s="51">
        <f t="shared" ref="R204:R267" si="57">IF(P204&gt;N204,N204,P204)</f>
        <v>0.17844444444444446</v>
      </c>
      <c r="S204" s="16">
        <f t="shared" ref="S204:S267" si="58">IF(K204&lt;=$B$272,$F$272,N204)</f>
        <v>0.35688888888888892</v>
      </c>
      <c r="T204" s="16">
        <f t="shared" ref="T204:T267" si="59">IF(S204&lt;L204,S204,L204)</f>
        <v>0.24113371977970433</v>
      </c>
      <c r="U204" s="16">
        <f t="shared" ref="U204:U267" si="60">IF(K204&lt;0.04,S204,0)</f>
        <v>0</v>
      </c>
      <c r="V204" s="51">
        <f t="shared" ref="V204:V267" si="61">IF(K204&lt;0.23,T204,0)</f>
        <v>0.24113371977970433</v>
      </c>
      <c r="W204" s="16">
        <f t="shared" si="50"/>
        <v>0.12510182120132374</v>
      </c>
      <c r="X204" s="16">
        <f t="shared" si="51"/>
        <v>0</v>
      </c>
      <c r="Y204" s="16">
        <f t="shared" ref="Y204:Y267" si="62">IF(W204&gt;$F$272,$F$272,W204)</f>
        <v>0.12510182120132374</v>
      </c>
      <c r="Z204" s="16">
        <f t="shared" ref="Z204:Z267" si="63">IF(W204&gt;$B$110,$B$110,W204)</f>
        <v>0.12510182120132374</v>
      </c>
    </row>
    <row r="205" spans="1:26" ht="20.25" customHeight="1" x14ac:dyDescent="0.25">
      <c r="J205" s="68">
        <v>1940</v>
      </c>
      <c r="K205" s="68">
        <f t="shared" si="52"/>
        <v>0.22146118721461186</v>
      </c>
      <c r="L205" s="68">
        <f t="shared" si="53"/>
        <v>0.24050597255468897</v>
      </c>
      <c r="M205" s="70">
        <f t="shared" si="54"/>
        <v>7.4128553184664403</v>
      </c>
      <c r="N205" s="71">
        <f t="shared" si="55"/>
        <v>0.17844444444444446</v>
      </c>
      <c r="O205" s="72">
        <f t="shared" si="56"/>
        <v>0.17844444444444446</v>
      </c>
      <c r="P205" s="68">
        <f t="shared" si="48"/>
        <v>0.18823824022095903</v>
      </c>
      <c r="Q205" s="16">
        <f t="shared" si="49"/>
        <v>0</v>
      </c>
      <c r="R205" s="51">
        <f t="shared" si="57"/>
        <v>0.17844444444444446</v>
      </c>
      <c r="S205" s="16">
        <f t="shared" si="58"/>
        <v>0.35688888888888892</v>
      </c>
      <c r="T205" s="16">
        <f t="shared" si="59"/>
        <v>0.24050597255468897</v>
      </c>
      <c r="U205" s="16">
        <f t="shared" si="60"/>
        <v>0</v>
      </c>
      <c r="V205" s="51">
        <f t="shared" si="61"/>
        <v>0.24050597255468897</v>
      </c>
      <c r="W205" s="16">
        <f t="shared" si="50"/>
        <v>0.12437809039627035</v>
      </c>
      <c r="X205" s="16">
        <f t="shared" si="51"/>
        <v>0</v>
      </c>
      <c r="Y205" s="16">
        <f t="shared" si="62"/>
        <v>0.12437809039627035</v>
      </c>
      <c r="Z205" s="16">
        <f t="shared" si="63"/>
        <v>0.12437809039627035</v>
      </c>
    </row>
    <row r="206" spans="1:26" ht="18.75" customHeight="1" x14ac:dyDescent="0.25">
      <c r="A206" s="579" t="s">
        <v>183</v>
      </c>
      <c r="B206" s="579"/>
      <c r="C206" s="579"/>
      <c r="D206" s="579"/>
      <c r="E206" s="579"/>
      <c r="F206" s="579"/>
      <c r="J206" s="68">
        <v>1950</v>
      </c>
      <c r="K206" s="68">
        <f t="shared" si="52"/>
        <v>0.2226027397260274</v>
      </c>
      <c r="L206" s="68">
        <f t="shared" si="53"/>
        <v>0.23988093755143947</v>
      </c>
      <c r="M206" s="70">
        <f t="shared" si="54"/>
        <v>7.3935905409690239</v>
      </c>
      <c r="N206" s="71">
        <f t="shared" si="55"/>
        <v>0.17844444444444446</v>
      </c>
      <c r="O206" s="72">
        <f t="shared" si="56"/>
        <v>0.17844444444444446</v>
      </c>
      <c r="P206" s="68">
        <f t="shared" si="48"/>
        <v>0.18757019084094217</v>
      </c>
      <c r="Q206" s="16">
        <f t="shared" si="49"/>
        <v>0</v>
      </c>
      <c r="R206" s="51">
        <f t="shared" si="57"/>
        <v>0.17844444444444446</v>
      </c>
      <c r="S206" s="16">
        <f t="shared" si="58"/>
        <v>0.35688888888888892</v>
      </c>
      <c r="T206" s="16">
        <f t="shared" si="59"/>
        <v>0.23988093755143947</v>
      </c>
      <c r="U206" s="16">
        <f t="shared" si="60"/>
        <v>0</v>
      </c>
      <c r="V206" s="51">
        <f t="shared" si="61"/>
        <v>0.23988093755143947</v>
      </c>
      <c r="W206" s="16">
        <f t="shared" si="50"/>
        <v>0.12365748651613773</v>
      </c>
      <c r="X206" s="16">
        <f t="shared" si="51"/>
        <v>0</v>
      </c>
      <c r="Y206" s="16">
        <f t="shared" si="62"/>
        <v>0.12365748651613773</v>
      </c>
      <c r="Z206" s="16">
        <f t="shared" si="63"/>
        <v>0.12365748651613773</v>
      </c>
    </row>
    <row r="207" spans="1:26" x14ac:dyDescent="0.25">
      <c r="A207" s="579"/>
      <c r="B207" s="579"/>
      <c r="C207" s="579"/>
      <c r="D207" s="579"/>
      <c r="E207" s="579"/>
      <c r="F207" s="579"/>
      <c r="J207" s="68">
        <v>1960</v>
      </c>
      <c r="K207" s="68">
        <f t="shared" si="52"/>
        <v>0.22374429223744291</v>
      </c>
      <c r="L207" s="68">
        <f t="shared" si="53"/>
        <v>0.23925858923252818</v>
      </c>
      <c r="M207" s="70">
        <f t="shared" si="54"/>
        <v>7.3744085722354571</v>
      </c>
      <c r="N207" s="71">
        <f t="shared" si="55"/>
        <v>0.17844444444444446</v>
      </c>
      <c r="O207" s="72">
        <f t="shared" si="56"/>
        <v>0.17844444444444446</v>
      </c>
      <c r="P207" s="68">
        <f t="shared" si="48"/>
        <v>0.18690501304059226</v>
      </c>
      <c r="Q207" s="16">
        <f t="shared" si="49"/>
        <v>0</v>
      </c>
      <c r="R207" s="51">
        <f t="shared" si="57"/>
        <v>0.17844444444444446</v>
      </c>
      <c r="S207" s="16">
        <f t="shared" si="58"/>
        <v>0.35688888888888892</v>
      </c>
      <c r="T207" s="16">
        <f t="shared" si="59"/>
        <v>0.23925858923252818</v>
      </c>
      <c r="U207" s="16">
        <f t="shared" si="60"/>
        <v>0</v>
      </c>
      <c r="V207" s="51">
        <f t="shared" si="61"/>
        <v>0.23925858923252818</v>
      </c>
      <c r="W207" s="16">
        <f t="shared" si="50"/>
        <v>0.12293998011878426</v>
      </c>
      <c r="X207" s="16">
        <f t="shared" si="51"/>
        <v>0</v>
      </c>
      <c r="Y207" s="16">
        <f t="shared" si="62"/>
        <v>0.12293998011878426</v>
      </c>
      <c r="Z207" s="16">
        <f t="shared" si="63"/>
        <v>0.12293998011878426</v>
      </c>
    </row>
    <row r="208" spans="1:26" x14ac:dyDescent="0.25">
      <c r="A208" s="579"/>
      <c r="B208" s="579"/>
      <c r="C208" s="579"/>
      <c r="D208" s="579"/>
      <c r="E208" s="579"/>
      <c r="F208" s="579"/>
      <c r="J208" s="68">
        <v>1970</v>
      </c>
      <c r="K208" s="68">
        <f t="shared" si="52"/>
        <v>0.22488584474885845</v>
      </c>
      <c r="L208" s="68">
        <f t="shared" si="53"/>
        <v>0.23863890242977204</v>
      </c>
      <c r="M208" s="70">
        <f t="shared" si="54"/>
        <v>7.355308636534069</v>
      </c>
      <c r="N208" s="71">
        <f t="shared" si="55"/>
        <v>0.17844444444444446</v>
      </c>
      <c r="O208" s="72">
        <f t="shared" si="56"/>
        <v>0.17844444444444446</v>
      </c>
      <c r="P208" s="68">
        <f t="shared" si="48"/>
        <v>0.18624267991967336</v>
      </c>
      <c r="Q208" s="16">
        <f t="shared" si="49"/>
        <v>0</v>
      </c>
      <c r="R208" s="51">
        <f t="shared" si="57"/>
        <v>0.17844444444444446</v>
      </c>
      <c r="S208" s="16">
        <f t="shared" si="58"/>
        <v>0.35688888888888892</v>
      </c>
      <c r="T208" s="16">
        <f t="shared" si="59"/>
        <v>0.23863890242977204</v>
      </c>
      <c r="U208" s="16">
        <f t="shared" si="60"/>
        <v>0</v>
      </c>
      <c r="V208" s="51">
        <f t="shared" si="61"/>
        <v>0.23863890242977204</v>
      </c>
      <c r="W208" s="16">
        <f t="shared" si="50"/>
        <v>0.12222554218777015</v>
      </c>
      <c r="X208" s="16">
        <f t="shared" si="51"/>
        <v>0</v>
      </c>
      <c r="Y208" s="16">
        <f t="shared" si="62"/>
        <v>0.12222554218777015</v>
      </c>
      <c r="Z208" s="16">
        <f t="shared" si="63"/>
        <v>0.12222554218777015</v>
      </c>
    </row>
    <row r="209" spans="1:26" ht="18" customHeight="1" x14ac:dyDescent="0.25">
      <c r="J209" s="68">
        <v>1980</v>
      </c>
      <c r="K209" s="68">
        <f t="shared" si="52"/>
        <v>0.22602739726027396</v>
      </c>
      <c r="L209" s="68">
        <f t="shared" si="53"/>
        <v>0.23802185233704998</v>
      </c>
      <c r="M209" s="70">
        <f t="shared" si="54"/>
        <v>7.3362899692926362</v>
      </c>
      <c r="N209" s="71">
        <f t="shared" si="55"/>
        <v>0.17844444444444446</v>
      </c>
      <c r="O209" s="72">
        <f t="shared" si="56"/>
        <v>0.17844444444444446</v>
      </c>
      <c r="P209" s="68">
        <f t="shared" si="48"/>
        <v>0.1855831649649281</v>
      </c>
      <c r="Q209" s="16">
        <f t="shared" si="49"/>
        <v>0</v>
      </c>
      <c r="R209" s="51">
        <f t="shared" si="57"/>
        <v>0.17844444444444446</v>
      </c>
      <c r="S209" s="16">
        <f t="shared" si="58"/>
        <v>0.35688888888888892</v>
      </c>
      <c r="T209" s="16">
        <f t="shared" si="59"/>
        <v>0.23802185233704998</v>
      </c>
      <c r="U209" s="16">
        <f t="shared" si="60"/>
        <v>0</v>
      </c>
      <c r="V209" s="51">
        <f t="shared" si="61"/>
        <v>0.23802185233704998</v>
      </c>
      <c r="W209" s="16">
        <f t="shared" si="50"/>
        <v>0.12151414412407802</v>
      </c>
      <c r="X209" s="16">
        <f t="shared" si="51"/>
        <v>0</v>
      </c>
      <c r="Y209" s="16">
        <f t="shared" si="62"/>
        <v>0.12151414412407802</v>
      </c>
      <c r="Z209" s="16">
        <f t="shared" si="63"/>
        <v>0.12151414412407802</v>
      </c>
    </row>
    <row r="210" spans="1:26" x14ac:dyDescent="0.25">
      <c r="C210" s="19">
        <f>E204/E27*B24</f>
        <v>22383.455628335869</v>
      </c>
      <c r="J210" s="68">
        <v>1990</v>
      </c>
      <c r="K210" s="68">
        <f t="shared" si="52"/>
        <v>0.2271689497716895</v>
      </c>
      <c r="L210" s="68">
        <f t="shared" si="53"/>
        <v>0.2374074145032965</v>
      </c>
      <c r="M210" s="70">
        <f t="shared" si="54"/>
        <v>7.3173518168824261</v>
      </c>
      <c r="N210" s="71">
        <f t="shared" si="55"/>
        <v>0.17844444444444446</v>
      </c>
      <c r="O210" s="72">
        <f t="shared" si="56"/>
        <v>0.17844444444444446</v>
      </c>
      <c r="P210" s="68">
        <f t="shared" si="48"/>
        <v>0.18492644204258968</v>
      </c>
      <c r="Q210" s="16">
        <f t="shared" si="49"/>
        <v>0</v>
      </c>
      <c r="R210" s="51">
        <f t="shared" si="57"/>
        <v>0.17844444444444446</v>
      </c>
      <c r="S210" s="16">
        <f t="shared" si="58"/>
        <v>0.35688888888888892</v>
      </c>
      <c r="T210" s="16">
        <f t="shared" si="59"/>
        <v>0.2374074145032965</v>
      </c>
      <c r="U210" s="16">
        <f t="shared" si="60"/>
        <v>0</v>
      </c>
      <c r="V210" s="51">
        <f t="shared" si="61"/>
        <v>0.2374074145032965</v>
      </c>
      <c r="W210" s="16">
        <f t="shared" si="50"/>
        <v>0.12080575773803404</v>
      </c>
      <c r="X210" s="16">
        <f t="shared" si="51"/>
        <v>0</v>
      </c>
      <c r="Y210" s="16">
        <f t="shared" si="62"/>
        <v>0.12080575773803404</v>
      </c>
      <c r="Z210" s="16">
        <f t="shared" si="63"/>
        <v>0.12080575773803404</v>
      </c>
    </row>
    <row r="211" spans="1:26" ht="18" customHeight="1" x14ac:dyDescent="0.25">
      <c r="J211" s="68">
        <v>2000</v>
      </c>
      <c r="K211" s="68">
        <f t="shared" si="52"/>
        <v>0.22831050228310501</v>
      </c>
      <c r="L211" s="68">
        <f t="shared" si="53"/>
        <v>0.23679556482566411</v>
      </c>
      <c r="M211" s="70">
        <f t="shared" si="54"/>
        <v>7.2984934364074547</v>
      </c>
      <c r="N211" s="71">
        <f t="shared" si="55"/>
        <v>0.17844444444444446</v>
      </c>
      <c r="O211" s="72">
        <f t="shared" si="56"/>
        <v>0.17844444444444446</v>
      </c>
      <c r="P211" s="68">
        <f t="shared" si="48"/>
        <v>0.18427248539107288</v>
      </c>
      <c r="Q211" s="16">
        <f t="shared" si="49"/>
        <v>0</v>
      </c>
      <c r="R211" s="51">
        <f t="shared" si="57"/>
        <v>0.17844444444444446</v>
      </c>
      <c r="S211" s="16">
        <f t="shared" si="58"/>
        <v>0.35688888888888892</v>
      </c>
      <c r="T211" s="16">
        <f t="shared" si="59"/>
        <v>0.23679556482566411</v>
      </c>
      <c r="U211" s="16">
        <f t="shared" si="60"/>
        <v>0</v>
      </c>
      <c r="V211" s="51">
        <f t="shared" si="61"/>
        <v>0.23679556482566411</v>
      </c>
      <c r="W211" s="16">
        <f t="shared" si="50"/>
        <v>0.12010035524142593</v>
      </c>
      <c r="X211" s="16">
        <f t="shared" si="51"/>
        <v>0</v>
      </c>
      <c r="Y211" s="16">
        <f t="shared" si="62"/>
        <v>0.12010035524142593</v>
      </c>
      <c r="Z211" s="16">
        <f t="shared" si="63"/>
        <v>0.12010035524142593</v>
      </c>
    </row>
    <row r="212" spans="1:26" x14ac:dyDescent="0.25">
      <c r="J212" s="68">
        <v>2010</v>
      </c>
      <c r="K212" s="68">
        <f t="shared" si="52"/>
        <v>0.22945205479452055</v>
      </c>
      <c r="L212" s="68">
        <f t="shared" si="53"/>
        <v>0.23618627954285176</v>
      </c>
      <c r="M212" s="70">
        <f t="shared" si="54"/>
        <v>7.2797140954988553</v>
      </c>
      <c r="N212" s="71">
        <f t="shared" si="55"/>
        <v>0.17844444444444446</v>
      </c>
      <c r="O212" s="72">
        <f t="shared" si="56"/>
        <v>0.17844444444444446</v>
      </c>
      <c r="P212" s="68">
        <f t="shared" si="48"/>
        <v>0.18362126961384451</v>
      </c>
      <c r="Q212" s="16">
        <f t="shared" si="49"/>
        <v>0</v>
      </c>
      <c r="R212" s="51">
        <f t="shared" si="57"/>
        <v>0.17844444444444446</v>
      </c>
      <c r="S212" s="16">
        <f t="shared" si="58"/>
        <v>0.35688888888888892</v>
      </c>
      <c r="T212" s="16">
        <f t="shared" si="59"/>
        <v>0.23618627954285176</v>
      </c>
      <c r="U212" s="16">
        <f t="shared" si="60"/>
        <v>0</v>
      </c>
      <c r="V212" s="51">
        <f t="shared" si="61"/>
        <v>0.23618627954285176</v>
      </c>
      <c r="W212" s="16">
        <f t="shared" si="50"/>
        <v>0.11939790923981064</v>
      </c>
      <c r="X212" s="16">
        <f t="shared" si="51"/>
        <v>0</v>
      </c>
      <c r="Y212" s="16">
        <f t="shared" si="62"/>
        <v>0.11939790923981064</v>
      </c>
      <c r="Z212" s="16">
        <f t="shared" si="63"/>
        <v>0.11939790923981064</v>
      </c>
    </row>
    <row r="213" spans="1:26" x14ac:dyDescent="0.25">
      <c r="A213" s="664" t="s">
        <v>96</v>
      </c>
      <c r="B213" s="664"/>
      <c r="C213" s="664"/>
      <c r="D213" s="664"/>
      <c r="E213" s="664"/>
      <c r="F213" s="664"/>
      <c r="J213" s="68">
        <v>2020</v>
      </c>
      <c r="K213" s="68">
        <f t="shared" si="52"/>
        <v>0.23059360730593606</v>
      </c>
      <c r="L213" s="68">
        <f t="shared" si="53"/>
        <v>0.23557953522859332</v>
      </c>
      <c r="M213" s="70">
        <f t="shared" si="54"/>
        <v>7.261013072114177</v>
      </c>
      <c r="N213" s="71">
        <f t="shared" si="55"/>
        <v>0.17844444444444446</v>
      </c>
      <c r="O213" s="72">
        <f t="shared" si="56"/>
        <v>0.17844444444444446</v>
      </c>
      <c r="P213" s="68">
        <f t="shared" si="48"/>
        <v>0.18297276967246223</v>
      </c>
      <c r="Q213" s="16">
        <f t="shared" si="49"/>
        <v>0</v>
      </c>
      <c r="R213" s="51">
        <f t="shared" si="57"/>
        <v>0.17844444444444446</v>
      </c>
      <c r="S213" s="16">
        <f t="shared" si="58"/>
        <v>0.35688888888888892</v>
      </c>
      <c r="T213" s="16">
        <f t="shared" si="59"/>
        <v>0.23557953522859332</v>
      </c>
      <c r="U213" s="16">
        <f t="shared" si="60"/>
        <v>0</v>
      </c>
      <c r="V213" s="51">
        <f t="shared" si="61"/>
        <v>0</v>
      </c>
      <c r="W213" s="16">
        <f t="shared" si="50"/>
        <v>0.11869839272500771</v>
      </c>
      <c r="X213" s="16">
        <f t="shared" si="51"/>
        <v>0</v>
      </c>
      <c r="Y213" s="16">
        <f t="shared" si="62"/>
        <v>0.11869839272500771</v>
      </c>
      <c r="Z213" s="16">
        <f t="shared" si="63"/>
        <v>0.11869839272500771</v>
      </c>
    </row>
    <row r="214" spans="1:26" x14ac:dyDescent="0.25">
      <c r="J214" s="68">
        <v>2030</v>
      </c>
      <c r="K214" s="68">
        <f t="shared" si="52"/>
        <v>0.2317351598173516</v>
      </c>
      <c r="L214" s="68">
        <f t="shared" si="53"/>
        <v>0.23497530878530137</v>
      </c>
      <c r="M214" s="70">
        <f t="shared" si="54"/>
        <v>7.2423896543414799</v>
      </c>
      <c r="N214" s="71">
        <f t="shared" si="55"/>
        <v>0.17844444444444446</v>
      </c>
      <c r="O214" s="72">
        <f t="shared" si="56"/>
        <v>0.17844444444444446</v>
      </c>
      <c r="P214" s="68">
        <f t="shared" si="48"/>
        <v>0.18232696087978273</v>
      </c>
      <c r="Q214" s="16">
        <f t="shared" si="49"/>
        <v>0</v>
      </c>
      <c r="R214" s="51">
        <f t="shared" si="57"/>
        <v>0.17844444444444446</v>
      </c>
      <c r="S214" s="16">
        <f t="shared" si="58"/>
        <v>0.35688888888888892</v>
      </c>
      <c r="T214" s="16">
        <f t="shared" si="59"/>
        <v>0.23497530878530137</v>
      </c>
      <c r="U214" s="16">
        <f t="shared" si="60"/>
        <v>0</v>
      </c>
      <c r="V214" s="51">
        <f t="shared" si="61"/>
        <v>0</v>
      </c>
      <c r="W214" s="16">
        <f t="shared" si="50"/>
        <v>0.11800177906777076</v>
      </c>
      <c r="X214" s="16">
        <f t="shared" si="51"/>
        <v>0</v>
      </c>
      <c r="Y214" s="16">
        <f t="shared" si="62"/>
        <v>0.11800177906777076</v>
      </c>
      <c r="Z214" s="16">
        <f t="shared" si="63"/>
        <v>0.11800177906777076</v>
      </c>
    </row>
    <row r="215" spans="1:26" ht="18" customHeight="1" x14ac:dyDescent="0.25">
      <c r="A215" s="59" t="s">
        <v>187</v>
      </c>
      <c r="J215" s="68">
        <v>2040</v>
      </c>
      <c r="K215" s="68">
        <f t="shared" si="52"/>
        <v>0.23287671232876711</v>
      </c>
      <c r="L215" s="68">
        <f t="shared" si="53"/>
        <v>0.23437357743786313</v>
      </c>
      <c r="M215" s="70">
        <f t="shared" si="54"/>
        <v>7.2238431402081096</v>
      </c>
      <c r="N215" s="71">
        <f t="shared" si="55"/>
        <v>0.17844444444444446</v>
      </c>
      <c r="O215" s="72">
        <f t="shared" si="56"/>
        <v>0.17844444444444446</v>
      </c>
      <c r="P215" s="68">
        <f t="shared" si="48"/>
        <v>0.1816838188933293</v>
      </c>
      <c r="Q215" s="16">
        <f t="shared" si="49"/>
        <v>0</v>
      </c>
      <c r="R215" s="51">
        <f t="shared" si="57"/>
        <v>0.17844444444444446</v>
      </c>
      <c r="S215" s="16">
        <f t="shared" si="58"/>
        <v>0.35688888888888892</v>
      </c>
      <c r="T215" s="16">
        <f t="shared" si="59"/>
        <v>0.23437357743786313</v>
      </c>
      <c r="U215" s="16">
        <f t="shared" si="60"/>
        <v>0</v>
      </c>
      <c r="V215" s="51">
        <f t="shared" si="61"/>
        <v>0</v>
      </c>
      <c r="W215" s="16">
        <f t="shared" si="50"/>
        <v>0.11730804201063461</v>
      </c>
      <c r="X215" s="16">
        <f t="shared" si="51"/>
        <v>0</v>
      </c>
      <c r="Y215" s="16">
        <f t="shared" si="62"/>
        <v>0.11730804201063461</v>
      </c>
      <c r="Z215" s="16">
        <f t="shared" si="63"/>
        <v>0.11730804201063461</v>
      </c>
    </row>
    <row r="216" spans="1:26" x14ac:dyDescent="0.25">
      <c r="A216" s="10"/>
      <c r="B216" s="16"/>
      <c r="C216" s="16"/>
      <c r="D216" s="16"/>
      <c r="E216" s="16"/>
      <c r="F216" s="16"/>
      <c r="J216" s="68">
        <v>2050</v>
      </c>
      <c r="K216" s="68">
        <f t="shared" si="52"/>
        <v>0.23401826484018265</v>
      </c>
      <c r="L216" s="68">
        <f t="shared" si="53"/>
        <v>0.23377431872758248</v>
      </c>
      <c r="M216" s="70">
        <f t="shared" si="54"/>
        <v>7.2053728374939796</v>
      </c>
      <c r="N216" s="71">
        <f t="shared" si="55"/>
        <v>0.17844444444444446</v>
      </c>
      <c r="O216" s="72">
        <f t="shared" si="56"/>
        <v>0.17844444444444446</v>
      </c>
      <c r="P216" s="68">
        <f t="shared" si="48"/>
        <v>0.18104331970881737</v>
      </c>
      <c r="Q216" s="16">
        <f t="shared" si="49"/>
        <v>0</v>
      </c>
      <c r="R216" s="51">
        <f t="shared" si="57"/>
        <v>0.17844444444444446</v>
      </c>
      <c r="S216" s="16">
        <f t="shared" si="58"/>
        <v>0.35688888888888892</v>
      </c>
      <c r="T216" s="16">
        <f t="shared" si="59"/>
        <v>0.23377431872758248</v>
      </c>
      <c r="U216" s="16">
        <f t="shared" si="60"/>
        <v>0</v>
      </c>
      <c r="V216" s="51">
        <f t="shared" si="61"/>
        <v>0</v>
      </c>
      <c r="W216" s="16">
        <f t="shared" si="50"/>
        <v>0.11661715566093189</v>
      </c>
      <c r="X216" s="16">
        <f t="shared" si="51"/>
        <v>0</v>
      </c>
      <c r="Y216" s="16">
        <f t="shared" si="62"/>
        <v>0.11661715566093189</v>
      </c>
      <c r="Z216" s="16">
        <f t="shared" si="63"/>
        <v>0.11661715566093189</v>
      </c>
    </row>
    <row r="217" spans="1:26" x14ac:dyDescent="0.25">
      <c r="A217" s="579" t="s">
        <v>198</v>
      </c>
      <c r="B217" s="579"/>
      <c r="C217" s="579"/>
      <c r="D217" s="579"/>
      <c r="E217" s="579"/>
      <c r="F217" s="579"/>
      <c r="J217" s="68">
        <v>2060</v>
      </c>
      <c r="K217" s="68">
        <f t="shared" si="52"/>
        <v>0.23515981735159816</v>
      </c>
      <c r="L217" s="68">
        <f t="shared" si="53"/>
        <v>0.23317751050626478</v>
      </c>
      <c r="M217" s="70">
        <f t="shared" si="54"/>
        <v>7.1869780635492564</v>
      </c>
      <c r="N217" s="71">
        <f t="shared" si="55"/>
        <v>0.17844444444444446</v>
      </c>
      <c r="O217" s="72">
        <f t="shared" si="56"/>
        <v>0.17844444444444446</v>
      </c>
      <c r="P217" s="68">
        <f t="shared" si="48"/>
        <v>0.18040543965383271</v>
      </c>
      <c r="Q217" s="16">
        <f t="shared" si="49"/>
        <v>0</v>
      </c>
      <c r="R217" s="51">
        <f t="shared" si="57"/>
        <v>0.17844444444444446</v>
      </c>
      <c r="S217" s="16">
        <f t="shared" si="58"/>
        <v>0.35688888888888892</v>
      </c>
      <c r="T217" s="16">
        <f t="shared" si="59"/>
        <v>0.23317751050626478</v>
      </c>
      <c r="U217" s="16">
        <f t="shared" si="60"/>
        <v>0</v>
      </c>
      <c r="V217" s="51">
        <f t="shared" si="61"/>
        <v>0</v>
      </c>
      <c r="W217" s="16">
        <f t="shared" si="50"/>
        <v>0.11592909448397293</v>
      </c>
      <c r="X217" s="16">
        <f t="shared" si="51"/>
        <v>0</v>
      </c>
      <c r="Y217" s="16">
        <f t="shared" si="62"/>
        <v>0.11592909448397293</v>
      </c>
      <c r="Z217" s="16">
        <f t="shared" si="63"/>
        <v>0.11592909448397293</v>
      </c>
    </row>
    <row r="218" spans="1:26" x14ac:dyDescent="0.25">
      <c r="A218" s="579"/>
      <c r="B218" s="579"/>
      <c r="C218" s="579"/>
      <c r="D218" s="579"/>
      <c r="E218" s="579"/>
      <c r="F218" s="579"/>
      <c r="J218" s="68">
        <v>2070</v>
      </c>
      <c r="K218" s="68">
        <f t="shared" si="52"/>
        <v>0.2363013698630137</v>
      </c>
      <c r="L218" s="68">
        <f t="shared" si="53"/>
        <v>0.23258313093044125</v>
      </c>
      <c r="M218" s="70">
        <f t="shared" si="54"/>
        <v>7.1686581451163391</v>
      </c>
      <c r="N218" s="71">
        <f t="shared" si="55"/>
        <v>0.17844444444444446</v>
      </c>
      <c r="O218" s="72">
        <f t="shared" si="56"/>
        <v>0.17844444444444446</v>
      </c>
      <c r="P218" s="68">
        <f t="shared" si="48"/>
        <v>0.17977015538165719</v>
      </c>
      <c r="Q218" s="16">
        <f t="shared" si="49"/>
        <v>0</v>
      </c>
      <c r="R218" s="51">
        <f t="shared" si="57"/>
        <v>0.17844444444444446</v>
      </c>
      <c r="S218" s="16">
        <f t="shared" si="58"/>
        <v>0.35688888888888892</v>
      </c>
      <c r="T218" s="16">
        <f t="shared" si="59"/>
        <v>0.23258313093044125</v>
      </c>
      <c r="U218" s="16">
        <f t="shared" si="60"/>
        <v>0</v>
      </c>
      <c r="V218" s="51">
        <f t="shared" si="61"/>
        <v>0</v>
      </c>
      <c r="W218" s="16">
        <f t="shared" si="50"/>
        <v>0.11524383329638643</v>
      </c>
      <c r="X218" s="16">
        <f t="shared" si="51"/>
        <v>0</v>
      </c>
      <c r="Y218" s="16">
        <f t="shared" si="62"/>
        <v>0.11524383329638643</v>
      </c>
      <c r="Z218" s="16">
        <f t="shared" si="63"/>
        <v>0.11524383329638643</v>
      </c>
    </row>
    <row r="219" spans="1:26" ht="20.25" customHeight="1" x14ac:dyDescent="0.25">
      <c r="A219" s="579"/>
      <c r="B219" s="579"/>
      <c r="C219" s="579"/>
      <c r="D219" s="579"/>
      <c r="E219" s="579"/>
      <c r="F219" s="579"/>
      <c r="J219" s="68">
        <v>2080</v>
      </c>
      <c r="K219" s="68">
        <f t="shared" si="52"/>
        <v>0.23744292237442921</v>
      </c>
      <c r="L219" s="68">
        <f t="shared" si="53"/>
        <v>0.2319911584557266</v>
      </c>
      <c r="M219" s="70">
        <f t="shared" si="54"/>
        <v>7.1504124181559563</v>
      </c>
      <c r="N219" s="71">
        <f t="shared" si="55"/>
        <v>0.17844444444444446</v>
      </c>
      <c r="O219" s="72">
        <f t="shared" si="56"/>
        <v>0.17844444444444446</v>
      </c>
      <c r="P219" s="68">
        <f t="shared" si="48"/>
        <v>0.17913744386523944</v>
      </c>
      <c r="Q219" s="16">
        <f t="shared" si="49"/>
        <v>0</v>
      </c>
      <c r="R219" s="51">
        <f t="shared" si="57"/>
        <v>0.17844444444444446</v>
      </c>
      <c r="S219" s="16">
        <f t="shared" si="58"/>
        <v>0.35688888888888892</v>
      </c>
      <c r="T219" s="16">
        <f t="shared" si="59"/>
        <v>0.2319911584557266</v>
      </c>
      <c r="U219" s="16">
        <f t="shared" si="60"/>
        <v>0</v>
      </c>
      <c r="V219" s="51">
        <f t="shared" si="61"/>
        <v>0</v>
      </c>
      <c r="W219" s="16">
        <f t="shared" si="50"/>
        <v>0.11456134725961531</v>
      </c>
      <c r="X219" s="16">
        <f t="shared" si="51"/>
        <v>0</v>
      </c>
      <c r="Y219" s="16">
        <f t="shared" si="62"/>
        <v>0.11456134725961531</v>
      </c>
      <c r="Z219" s="16">
        <f t="shared" si="63"/>
        <v>0.11456134725961531</v>
      </c>
    </row>
    <row r="220" spans="1:26" x14ac:dyDescent="0.25">
      <c r="A220" s="52"/>
      <c r="B220" s="52"/>
      <c r="C220" s="52"/>
      <c r="D220" s="52"/>
      <c r="E220" s="52"/>
      <c r="F220" s="52"/>
      <c r="J220" s="68">
        <v>2090</v>
      </c>
      <c r="K220" s="68">
        <f t="shared" si="52"/>
        <v>0.23858447488584475</v>
      </c>
      <c r="L220" s="68">
        <f t="shared" si="53"/>
        <v>0.23140157183130949</v>
      </c>
      <c r="M220" s="70">
        <f t="shared" si="54"/>
        <v>7.1322402276773467</v>
      </c>
      <c r="N220" s="71">
        <f t="shared" si="55"/>
        <v>0.17844444444444446</v>
      </c>
      <c r="O220" s="72">
        <f t="shared" si="56"/>
        <v>0.17844444444444446</v>
      </c>
      <c r="P220" s="68">
        <f t="shared" si="48"/>
        <v>0.17850728239130542</v>
      </c>
      <c r="Q220" s="16">
        <f t="shared" si="49"/>
        <v>0</v>
      </c>
      <c r="R220" s="51">
        <f t="shared" si="57"/>
        <v>0.17844444444444446</v>
      </c>
      <c r="S220" s="16">
        <f t="shared" si="58"/>
        <v>0.35688888888888892</v>
      </c>
      <c r="T220" s="16">
        <f t="shared" si="59"/>
        <v>0.23140157183130949</v>
      </c>
      <c r="U220" s="16">
        <f t="shared" si="60"/>
        <v>0</v>
      </c>
      <c r="V220" s="51">
        <f t="shared" si="61"/>
        <v>0</v>
      </c>
      <c r="W220" s="16">
        <f t="shared" si="50"/>
        <v>0.11388161187356427</v>
      </c>
      <c r="X220" s="16">
        <f t="shared" si="51"/>
        <v>0</v>
      </c>
      <c r="Y220" s="16">
        <f t="shared" si="62"/>
        <v>0.11388161187356427</v>
      </c>
      <c r="Z220" s="16">
        <f t="shared" si="63"/>
        <v>0.11388161187356427</v>
      </c>
    </row>
    <row r="221" spans="1:26" x14ac:dyDescent="0.25">
      <c r="A221" s="52"/>
      <c r="B221" s="52"/>
      <c r="C221" s="52"/>
      <c r="D221" s="52"/>
      <c r="E221" s="52"/>
      <c r="F221" s="52"/>
      <c r="J221" s="68">
        <v>2100</v>
      </c>
      <c r="K221" s="68">
        <f t="shared" si="52"/>
        <v>0.23972602739726026</v>
      </c>
      <c r="L221" s="68">
        <f t="shared" si="53"/>
        <v>0.23081435009456841</v>
      </c>
      <c r="M221" s="70">
        <f t="shared" si="54"/>
        <v>7.114140927572314</v>
      </c>
      <c r="N221" s="71">
        <f t="shared" si="55"/>
        <v>0.17844444444444446</v>
      </c>
      <c r="O221" s="72">
        <f t="shared" si="56"/>
        <v>0.17844444444444446</v>
      </c>
      <c r="P221" s="68">
        <f t="shared" si="48"/>
        <v>0.17787964855460392</v>
      </c>
      <c r="Q221" s="16">
        <f t="shared" si="49"/>
        <v>0</v>
      </c>
      <c r="R221" s="51">
        <f t="shared" si="57"/>
        <v>0.17787964855460392</v>
      </c>
      <c r="S221" s="16">
        <f t="shared" si="58"/>
        <v>0.35688888888888892</v>
      </c>
      <c r="T221" s="16">
        <f t="shared" si="59"/>
        <v>0.23081435009456841</v>
      </c>
      <c r="U221" s="16">
        <f t="shared" si="60"/>
        <v>0</v>
      </c>
      <c r="V221" s="51">
        <f t="shared" si="61"/>
        <v>0</v>
      </c>
      <c r="W221" s="16">
        <f t="shared" si="50"/>
        <v>0.11320460297039281</v>
      </c>
      <c r="X221" s="16">
        <f t="shared" si="51"/>
        <v>0</v>
      </c>
      <c r="Y221" s="16">
        <f t="shared" si="62"/>
        <v>0.11320460297039281</v>
      </c>
      <c r="Z221" s="16">
        <f t="shared" si="63"/>
        <v>0.11320460297039281</v>
      </c>
    </row>
    <row r="222" spans="1:26" x14ac:dyDescent="0.25">
      <c r="A222" s="52"/>
      <c r="B222" s="52"/>
      <c r="C222" s="52"/>
      <c r="D222" s="52"/>
      <c r="E222" s="52"/>
      <c r="F222" s="52"/>
      <c r="J222" s="68">
        <v>2110</v>
      </c>
      <c r="K222" s="68">
        <f t="shared" si="52"/>
        <v>0.2408675799086758</v>
      </c>
      <c r="L222" s="68">
        <f t="shared" si="53"/>
        <v>0.23022947256581328</v>
      </c>
      <c r="M222" s="70">
        <f t="shared" si="54"/>
        <v>7.0961138804531485</v>
      </c>
      <c r="N222" s="71">
        <f t="shared" si="55"/>
        <v>0.17844444444444446</v>
      </c>
      <c r="O222" s="72">
        <f t="shared" si="56"/>
        <v>0.17844444444444446</v>
      </c>
      <c r="P222" s="68">
        <f t="shared" si="48"/>
        <v>0.17725452025228583</v>
      </c>
      <c r="Q222" s="16">
        <f t="shared" si="49"/>
        <v>0</v>
      </c>
      <c r="R222" s="51">
        <f t="shared" si="57"/>
        <v>0.17725452025228583</v>
      </c>
      <c r="S222" s="16">
        <f t="shared" si="58"/>
        <v>0.35688888888888892</v>
      </c>
      <c r="T222" s="16">
        <f t="shared" si="59"/>
        <v>0.23022947256581328</v>
      </c>
      <c r="U222" s="16">
        <f t="shared" si="60"/>
        <v>0</v>
      </c>
      <c r="V222" s="51">
        <f t="shared" si="61"/>
        <v>0</v>
      </c>
      <c r="W222" s="16">
        <f t="shared" si="50"/>
        <v>0.11253029670845216</v>
      </c>
      <c r="X222" s="16">
        <f t="shared" si="51"/>
        <v>0</v>
      </c>
      <c r="Y222" s="16">
        <f t="shared" si="62"/>
        <v>0.11253029670845216</v>
      </c>
      <c r="Z222" s="16">
        <f t="shared" si="63"/>
        <v>0.11253029670845216</v>
      </c>
    </row>
    <row r="223" spans="1:26" x14ac:dyDescent="0.25">
      <c r="A223" s="52"/>
      <c r="B223" s="52"/>
      <c r="C223" s="52"/>
      <c r="D223" s="52"/>
      <c r="E223" s="52"/>
      <c r="F223" s="52"/>
      <c r="J223" s="68">
        <v>2120</v>
      </c>
      <c r="K223" s="68">
        <f t="shared" si="52"/>
        <v>0.24200913242009131</v>
      </c>
      <c r="L223" s="68">
        <f t="shared" si="53"/>
        <v>0.22964691884314581</v>
      </c>
      <c r="M223" s="70">
        <f t="shared" si="54"/>
        <v>7.0781584574942196</v>
      </c>
      <c r="N223" s="71">
        <f t="shared" si="55"/>
        <v>0.17844444444444446</v>
      </c>
      <c r="O223" s="72">
        <f t="shared" si="56"/>
        <v>0.17844444444444446</v>
      </c>
      <c r="P223" s="68">
        <f t="shared" si="48"/>
        <v>0.1766318756784121</v>
      </c>
      <c r="Q223" s="16">
        <f t="shared" si="49"/>
        <v>0</v>
      </c>
      <c r="R223" s="51">
        <f t="shared" si="57"/>
        <v>0.1766318756784121</v>
      </c>
      <c r="S223" s="16">
        <f t="shared" si="58"/>
        <v>0.35688888888888892</v>
      </c>
      <c r="T223" s="16">
        <f t="shared" si="59"/>
        <v>0.22964691884314581</v>
      </c>
      <c r="U223" s="16">
        <f t="shared" si="60"/>
        <v>0</v>
      </c>
      <c r="V223" s="51">
        <f t="shared" si="61"/>
        <v>0</v>
      </c>
      <c r="W223" s="16">
        <f t="shared" si="50"/>
        <v>0.11185866956636037</v>
      </c>
      <c r="X223" s="16">
        <f t="shared" si="51"/>
        <v>0</v>
      </c>
      <c r="Y223" s="16">
        <f t="shared" si="62"/>
        <v>0.11185866956636037</v>
      </c>
      <c r="Z223" s="16">
        <f t="shared" si="63"/>
        <v>0.11185866956636037</v>
      </c>
    </row>
    <row r="224" spans="1:26" x14ac:dyDescent="0.25">
      <c r="A224" s="52"/>
      <c r="B224" s="52"/>
      <c r="C224" s="52"/>
      <c r="D224" s="52"/>
      <c r="E224" s="52"/>
      <c r="F224" s="52"/>
      <c r="J224" s="68">
        <v>2130</v>
      </c>
      <c r="K224" s="68">
        <f t="shared" si="52"/>
        <v>0.24315068493150685</v>
      </c>
      <c r="L224" s="68">
        <f t="shared" si="53"/>
        <v>0.22906666879743809</v>
      </c>
      <c r="M224" s="70">
        <f t="shared" si="54"/>
        <v>7.0602740382772007</v>
      </c>
      <c r="N224" s="71">
        <f t="shared" si="55"/>
        <v>0.17844444444444446</v>
      </c>
      <c r="O224" s="72">
        <f t="shared" si="56"/>
        <v>0.17844444444444446</v>
      </c>
      <c r="P224" s="68">
        <f t="shared" si="48"/>
        <v>0.17601169331858524</v>
      </c>
      <c r="Q224" s="16">
        <f t="shared" si="49"/>
        <v>0</v>
      </c>
      <c r="R224" s="51">
        <f t="shared" si="57"/>
        <v>0.17601169331858524</v>
      </c>
      <c r="S224" s="16">
        <f t="shared" si="58"/>
        <v>0.35688888888888892</v>
      </c>
      <c r="T224" s="16">
        <f t="shared" si="59"/>
        <v>0.22906666879743809</v>
      </c>
      <c r="U224" s="16">
        <f t="shared" si="60"/>
        <v>0</v>
      </c>
      <c r="V224" s="51">
        <f t="shared" si="61"/>
        <v>0</v>
      </c>
      <c r="W224" s="16">
        <f t="shared" si="50"/>
        <v>0.11118969833721315</v>
      </c>
      <c r="X224" s="16">
        <f t="shared" si="51"/>
        <v>0</v>
      </c>
      <c r="Y224" s="16">
        <f t="shared" si="62"/>
        <v>0.11118969833721315</v>
      </c>
      <c r="Z224" s="16">
        <f t="shared" si="63"/>
        <v>0.11118969833721315</v>
      </c>
    </row>
    <row r="225" spans="1:26" x14ac:dyDescent="0.25">
      <c r="A225" s="52"/>
      <c r="B225" s="52"/>
      <c r="C225" s="52"/>
      <c r="D225" s="52"/>
      <c r="E225" s="52"/>
      <c r="F225" s="52"/>
      <c r="J225" s="68">
        <v>2140</v>
      </c>
      <c r="K225" s="68">
        <f t="shared" si="52"/>
        <v>0.24429223744292236</v>
      </c>
      <c r="L225" s="68">
        <f t="shared" si="53"/>
        <v>0.22848870256742504</v>
      </c>
      <c r="M225" s="70">
        <f t="shared" si="54"/>
        <v>7.0424600106398128</v>
      </c>
      <c r="N225" s="71">
        <f t="shared" si="55"/>
        <v>0.17844444444444446</v>
      </c>
      <c r="O225" s="72">
        <f t="shared" si="56"/>
        <v>0.17844444444444446</v>
      </c>
      <c r="P225" s="68">
        <f t="shared" si="48"/>
        <v>0.17539395194470442</v>
      </c>
      <c r="Q225" s="16">
        <f t="shared" si="49"/>
        <v>0</v>
      </c>
      <c r="R225" s="51">
        <f t="shared" si="57"/>
        <v>0.17539395194470442</v>
      </c>
      <c r="S225" s="16">
        <f t="shared" si="58"/>
        <v>0.35688888888888892</v>
      </c>
      <c r="T225" s="16">
        <f t="shared" si="59"/>
        <v>0.22848870256742504</v>
      </c>
      <c r="U225" s="16">
        <f t="shared" si="60"/>
        <v>0</v>
      </c>
      <c r="V225" s="51">
        <f t="shared" si="61"/>
        <v>0</v>
      </c>
      <c r="W225" s="16">
        <f t="shared" si="50"/>
        <v>0.11052336012292485</v>
      </c>
      <c r="X225" s="16">
        <f t="shared" si="51"/>
        <v>0</v>
      </c>
      <c r="Y225" s="16">
        <f t="shared" si="62"/>
        <v>0.11052336012292485</v>
      </c>
      <c r="Z225" s="16">
        <f t="shared" si="63"/>
        <v>0.11052336012292485</v>
      </c>
    </row>
    <row r="226" spans="1:26" x14ac:dyDescent="0.25">
      <c r="A226" s="52"/>
      <c r="B226" s="52"/>
      <c r="C226" s="52"/>
      <c r="D226" s="52"/>
      <c r="E226" s="52"/>
      <c r="F226" s="52"/>
      <c r="J226" s="68">
        <v>2150</v>
      </c>
      <c r="K226" s="68">
        <f t="shared" si="52"/>
        <v>0.2454337899543379</v>
      </c>
      <c r="L226" s="68">
        <f t="shared" si="53"/>
        <v>0.22791300055490626</v>
      </c>
      <c r="M226" s="70">
        <f t="shared" si="54"/>
        <v>7.0247157705279326</v>
      </c>
      <c r="N226" s="71">
        <f t="shared" si="55"/>
        <v>0.17844444444444446</v>
      </c>
      <c r="O226" s="72">
        <f t="shared" si="56"/>
        <v>0.17844444444444446</v>
      </c>
      <c r="P226" s="68">
        <f t="shared" si="48"/>
        <v>0.17477863060983823</v>
      </c>
      <c r="Q226" s="16">
        <f t="shared" si="49"/>
        <v>0</v>
      </c>
      <c r="R226" s="51">
        <f t="shared" si="57"/>
        <v>0.17477863060983823</v>
      </c>
      <c r="S226" s="16">
        <f t="shared" si="58"/>
        <v>0.35688888888888892</v>
      </c>
      <c r="T226" s="16">
        <f t="shared" si="59"/>
        <v>0.22791300055490626</v>
      </c>
      <c r="U226" s="16">
        <f t="shared" si="60"/>
        <v>0</v>
      </c>
      <c r="V226" s="51">
        <f t="shared" si="61"/>
        <v>0</v>
      </c>
      <c r="W226" s="16">
        <f t="shared" si="50"/>
        <v>0.10985963232869844</v>
      </c>
      <c r="X226" s="16">
        <f t="shared" si="51"/>
        <v>0</v>
      </c>
      <c r="Y226" s="16">
        <f t="shared" si="62"/>
        <v>0.10985963232869844</v>
      </c>
      <c r="Z226" s="16">
        <f t="shared" si="63"/>
        <v>0.10985963232869844</v>
      </c>
    </row>
    <row r="227" spans="1:26" x14ac:dyDescent="0.25">
      <c r="A227" s="52"/>
      <c r="B227" s="52"/>
      <c r="C227" s="52"/>
      <c r="D227" s="52"/>
      <c r="E227" s="52"/>
      <c r="F227" s="52"/>
      <c r="J227" s="68">
        <v>2160</v>
      </c>
      <c r="K227" s="68">
        <f t="shared" si="52"/>
        <v>0.24657534246575341</v>
      </c>
      <c r="L227" s="68">
        <f t="shared" si="53"/>
        <v>0.22733954342005758</v>
      </c>
      <c r="M227" s="70">
        <f t="shared" si="54"/>
        <v>7.0070407218510891</v>
      </c>
      <c r="N227" s="71">
        <f t="shared" si="55"/>
        <v>0.17844444444444446</v>
      </c>
      <c r="O227" s="72">
        <f t="shared" si="56"/>
        <v>0.17844444444444446</v>
      </c>
      <c r="P227" s="68">
        <f t="shared" si="48"/>
        <v>0.17416570864321201</v>
      </c>
      <c r="Q227" s="16">
        <f t="shared" si="49"/>
        <v>0</v>
      </c>
      <c r="R227" s="51">
        <f t="shared" si="57"/>
        <v>0.17416570864321201</v>
      </c>
      <c r="S227" s="16">
        <f t="shared" si="58"/>
        <v>0.35688888888888892</v>
      </c>
      <c r="T227" s="16">
        <f t="shared" si="59"/>
        <v>0.22733954342005758</v>
      </c>
      <c r="U227" s="16">
        <f t="shared" si="60"/>
        <v>0</v>
      </c>
      <c r="V227" s="51">
        <f t="shared" si="61"/>
        <v>0</v>
      </c>
      <c r="W227" s="16">
        <f t="shared" si="50"/>
        <v>0.10919849265761883</v>
      </c>
      <c r="X227" s="16">
        <f t="shared" si="51"/>
        <v>0</v>
      </c>
      <c r="Y227" s="16">
        <f t="shared" si="62"/>
        <v>0.10919849265761883</v>
      </c>
      <c r="Z227" s="16">
        <f t="shared" si="63"/>
        <v>0.10919849265761883</v>
      </c>
    </row>
    <row r="228" spans="1:26" x14ac:dyDescent="0.25">
      <c r="A228" s="52"/>
      <c r="B228" s="52"/>
      <c r="C228" s="52"/>
      <c r="D228" s="52"/>
      <c r="E228" s="52"/>
      <c r="F228" s="52"/>
      <c r="J228" s="68">
        <v>2170</v>
      </c>
      <c r="K228" s="68">
        <f t="shared" si="52"/>
        <v>0.24771689497716895</v>
      </c>
      <c r="L228" s="68">
        <f t="shared" si="53"/>
        <v>0.22676831207684611</v>
      </c>
      <c r="M228" s="70">
        <f t="shared" si="54"/>
        <v>6.9894342763411466</v>
      </c>
      <c r="N228" s="71">
        <f t="shared" si="55"/>
        <v>0.17844444444444446</v>
      </c>
      <c r="O228" s="72">
        <f t="shared" si="56"/>
        <v>0.17844444444444446</v>
      </c>
      <c r="P228" s="68">
        <f t="shared" si="48"/>
        <v>0.17355516564530848</v>
      </c>
      <c r="Q228" s="16">
        <f t="shared" si="49"/>
        <v>0</v>
      </c>
      <c r="R228" s="51">
        <f t="shared" si="57"/>
        <v>0.17355516564530848</v>
      </c>
      <c r="S228" s="16">
        <f t="shared" si="58"/>
        <v>0.35688888888888892</v>
      </c>
      <c r="T228" s="16">
        <f t="shared" si="59"/>
        <v>0.22676831207684611</v>
      </c>
      <c r="U228" s="16">
        <f t="shared" si="60"/>
        <v>0</v>
      </c>
      <c r="V228" s="51">
        <f t="shared" si="61"/>
        <v>0</v>
      </c>
      <c r="W228" s="16">
        <f t="shared" si="50"/>
        <v>0.10853991910536742</v>
      </c>
      <c r="X228" s="16">
        <f t="shared" si="51"/>
        <v>0</v>
      </c>
      <c r="Y228" s="16">
        <f t="shared" si="62"/>
        <v>0.10853991910536742</v>
      </c>
      <c r="Z228" s="16">
        <f t="shared" si="63"/>
        <v>0.10853991910536742</v>
      </c>
    </row>
    <row r="229" spans="1:26" x14ac:dyDescent="0.25">
      <c r="A229" s="52"/>
      <c r="B229" s="52"/>
      <c r="C229" s="52"/>
      <c r="D229" s="52"/>
      <c r="E229" s="52"/>
      <c r="F229" s="52"/>
      <c r="J229" s="68">
        <v>2180</v>
      </c>
      <c r="K229" s="68">
        <f t="shared" si="52"/>
        <v>0.24885844748858446</v>
      </c>
      <c r="L229" s="68">
        <f t="shared" si="53"/>
        <v>0.22619928768854802</v>
      </c>
      <c r="M229" s="70">
        <f t="shared" si="54"/>
        <v>6.9718958534141509</v>
      </c>
      <c r="N229" s="71">
        <f t="shared" si="55"/>
        <v>0.17844444444444446</v>
      </c>
      <c r="O229" s="72">
        <f t="shared" si="56"/>
        <v>0.17844444444444446</v>
      </c>
      <c r="P229" s="68">
        <f t="shared" si="48"/>
        <v>0.17294698148307641</v>
      </c>
      <c r="Q229" s="16">
        <f t="shared" si="49"/>
        <v>0</v>
      </c>
      <c r="R229" s="51">
        <f t="shared" si="57"/>
        <v>0.17294698148307641</v>
      </c>
      <c r="S229" s="16">
        <f t="shared" si="58"/>
        <v>0.35688888888888892</v>
      </c>
      <c r="T229" s="16">
        <f t="shared" si="59"/>
        <v>0.22619928768854802</v>
      </c>
      <c r="U229" s="16">
        <f t="shared" si="60"/>
        <v>0</v>
      </c>
      <c r="V229" s="51">
        <f t="shared" si="61"/>
        <v>0</v>
      </c>
      <c r="W229" s="16">
        <f t="shared" si="50"/>
        <v>0.1078838899550546</v>
      </c>
      <c r="X229" s="16">
        <f t="shared" si="51"/>
        <v>0</v>
      </c>
      <c r="Y229" s="16">
        <f t="shared" si="62"/>
        <v>0.1078838899550546</v>
      </c>
      <c r="Z229" s="16">
        <f t="shared" si="63"/>
        <v>0.1078838899550546</v>
      </c>
    </row>
    <row r="230" spans="1:26" x14ac:dyDescent="0.25">
      <c r="A230" s="52"/>
      <c r="B230" s="52"/>
      <c r="C230" s="52"/>
      <c r="D230" s="52"/>
      <c r="E230" s="52"/>
      <c r="F230" s="52"/>
      <c r="J230" s="68">
        <v>2190</v>
      </c>
      <c r="K230" s="68">
        <f t="shared" si="52"/>
        <v>0.25</v>
      </c>
      <c r="L230" s="68">
        <f t="shared" si="53"/>
        <v>0.22563245166336532</v>
      </c>
      <c r="M230" s="70">
        <f t="shared" si="54"/>
        <v>6.9544248800352317</v>
      </c>
      <c r="N230" s="71">
        <f t="shared" si="55"/>
        <v>0.17844444444444446</v>
      </c>
      <c r="O230" s="72">
        <f t="shared" si="56"/>
        <v>0.17844444444444446</v>
      </c>
      <c r="P230" s="68">
        <f t="shared" si="48"/>
        <v>0.17234113628524628</v>
      </c>
      <c r="Q230" s="16">
        <f t="shared" si="49"/>
        <v>0</v>
      </c>
      <c r="R230" s="51">
        <f t="shared" si="57"/>
        <v>0.17234113628524628</v>
      </c>
      <c r="S230" s="16">
        <f t="shared" si="58"/>
        <v>0.35688888888888892</v>
      </c>
      <c r="T230" s="16">
        <f t="shared" si="59"/>
        <v>0.22563245166336532</v>
      </c>
      <c r="U230" s="16">
        <f t="shared" si="60"/>
        <v>0</v>
      </c>
      <c r="V230" s="51">
        <f t="shared" si="61"/>
        <v>0</v>
      </c>
      <c r="W230" s="16">
        <f t="shared" si="50"/>
        <v>0.10723038377216576</v>
      </c>
      <c r="X230" s="16">
        <f t="shared" si="51"/>
        <v>0</v>
      </c>
      <c r="Y230" s="16">
        <f t="shared" si="62"/>
        <v>0.10723038377216576</v>
      </c>
      <c r="Z230" s="16">
        <f t="shared" si="63"/>
        <v>0.10723038377216576</v>
      </c>
    </row>
    <row r="231" spans="1:26" x14ac:dyDescent="0.25">
      <c r="A231" s="52"/>
      <c r="B231" s="52"/>
      <c r="C231" s="52"/>
      <c r="D231" s="52"/>
      <c r="E231" s="52"/>
      <c r="F231" s="52"/>
      <c r="J231" s="68">
        <v>2200</v>
      </c>
      <c r="K231" s="68">
        <f t="shared" si="52"/>
        <v>0.25114155251141551</v>
      </c>
      <c r="L231" s="68">
        <f t="shared" si="53"/>
        <v>0.22506778565013963</v>
      </c>
      <c r="M231" s="70">
        <f t="shared" si="54"/>
        <v>6.9370207905864953</v>
      </c>
      <c r="N231" s="71">
        <f t="shared" si="55"/>
        <v>0.17844444444444446</v>
      </c>
      <c r="O231" s="72">
        <f t="shared" si="56"/>
        <v>0.17844444444444446</v>
      </c>
      <c r="P231" s="68">
        <f t="shared" si="48"/>
        <v>0.17173761043774838</v>
      </c>
      <c r="Q231" s="16">
        <f t="shared" si="49"/>
        <v>0</v>
      </c>
      <c r="R231" s="51">
        <f t="shared" si="57"/>
        <v>0.17173761043774838</v>
      </c>
      <c r="S231" s="16">
        <f t="shared" si="58"/>
        <v>0.35688888888888892</v>
      </c>
      <c r="T231" s="16">
        <f t="shared" si="59"/>
        <v>0.22506778565013963</v>
      </c>
      <c r="U231" s="16">
        <f t="shared" si="60"/>
        <v>0</v>
      </c>
      <c r="V231" s="51">
        <f t="shared" si="61"/>
        <v>0</v>
      </c>
      <c r="W231" s="16">
        <f t="shared" si="50"/>
        <v>0.10657937939962026</v>
      </c>
      <c r="X231" s="16">
        <f t="shared" si="51"/>
        <v>0</v>
      </c>
      <c r="Y231" s="16">
        <f t="shared" si="62"/>
        <v>0.10657937939962026</v>
      </c>
      <c r="Z231" s="16">
        <f t="shared" si="63"/>
        <v>0.10657937939962026</v>
      </c>
    </row>
    <row r="232" spans="1:26" x14ac:dyDescent="0.25">
      <c r="A232" s="52"/>
      <c r="B232" s="52"/>
      <c r="C232" s="52"/>
      <c r="D232" s="52"/>
      <c r="E232" s="52"/>
      <c r="F232" s="52"/>
      <c r="J232" s="68">
        <v>2210</v>
      </c>
      <c r="K232" s="68">
        <f t="shared" si="52"/>
        <v>0.25228310502283108</v>
      </c>
      <c r="L232" s="68">
        <f t="shared" si="53"/>
        <v>0.22450527153415956</v>
      </c>
      <c r="M232" s="70">
        <f t="shared" si="54"/>
        <v>6.9196830267377942</v>
      </c>
      <c r="N232" s="71">
        <f t="shared" si="55"/>
        <v>0.17844444444444446</v>
      </c>
      <c r="O232" s="72">
        <f t="shared" si="56"/>
        <v>0.17844444444444446</v>
      </c>
      <c r="P232" s="68">
        <f t="shared" si="48"/>
        <v>0.17113638457923253</v>
      </c>
      <c r="Q232" s="16">
        <f t="shared" si="49"/>
        <v>0</v>
      </c>
      <c r="R232" s="51">
        <f t="shared" si="57"/>
        <v>0.17113638457923253</v>
      </c>
      <c r="S232" s="16">
        <f t="shared" si="58"/>
        <v>0.35688888888888892</v>
      </c>
      <c r="T232" s="16">
        <f t="shared" si="59"/>
        <v>0.22450527153415956</v>
      </c>
      <c r="U232" s="16">
        <f t="shared" si="60"/>
        <v>0</v>
      </c>
      <c r="V232" s="51">
        <f t="shared" si="61"/>
        <v>0</v>
      </c>
      <c r="W232" s="16">
        <f t="shared" si="50"/>
        <v>0.10593085595293794</v>
      </c>
      <c r="X232" s="16">
        <f t="shared" si="51"/>
        <v>0</v>
      </c>
      <c r="Y232" s="16">
        <f t="shared" si="62"/>
        <v>0.10593085595293794</v>
      </c>
      <c r="Z232" s="16">
        <f t="shared" si="63"/>
        <v>0.10593085595293794</v>
      </c>
    </row>
    <row r="233" spans="1:26" x14ac:dyDescent="0.25">
      <c r="A233" s="52"/>
      <c r="B233" s="52"/>
      <c r="C233" s="52"/>
      <c r="D233" s="52"/>
      <c r="E233" s="52"/>
      <c r="F233" s="52"/>
      <c r="J233" s="68">
        <v>2220</v>
      </c>
      <c r="K233" s="68">
        <f t="shared" si="52"/>
        <v>0.25342465753424659</v>
      </c>
      <c r="L233" s="68">
        <f t="shared" si="53"/>
        <v>0.22394489143306051</v>
      </c>
      <c r="M233" s="70">
        <f t="shared" si="54"/>
        <v>6.9024110373203573</v>
      </c>
      <c r="N233" s="71">
        <f t="shared" si="55"/>
        <v>0.17844444444444446</v>
      </c>
      <c r="O233" s="72">
        <f t="shared" si="56"/>
        <v>0.17844444444444446</v>
      </c>
      <c r="P233" s="68">
        <f t="shared" si="48"/>
        <v>0.17053743959668477</v>
      </c>
      <c r="Q233" s="16">
        <f t="shared" si="49"/>
        <v>0</v>
      </c>
      <c r="R233" s="51">
        <f t="shared" si="57"/>
        <v>0.17053743959668477</v>
      </c>
      <c r="S233" s="16">
        <f t="shared" si="58"/>
        <v>0.35688888888888892</v>
      </c>
      <c r="T233" s="16">
        <f t="shared" si="59"/>
        <v>0.22394489143306051</v>
      </c>
      <c r="U233" s="16">
        <f t="shared" si="60"/>
        <v>0</v>
      </c>
      <c r="V233" s="51">
        <f t="shared" si="61"/>
        <v>0</v>
      </c>
      <c r="W233" s="16">
        <f t="shared" si="50"/>
        <v>0.10528479281551106</v>
      </c>
      <c r="X233" s="16">
        <f t="shared" si="51"/>
        <v>0</v>
      </c>
      <c r="Y233" s="16">
        <f t="shared" si="62"/>
        <v>0.10528479281551106</v>
      </c>
      <c r="Z233" s="16">
        <f t="shared" si="63"/>
        <v>0.10528479281551106</v>
      </c>
    </row>
    <row r="234" spans="1:26" x14ac:dyDescent="0.25">
      <c r="A234" s="52"/>
      <c r="B234" s="52"/>
      <c r="C234" s="52"/>
      <c r="D234" s="52"/>
      <c r="E234" s="52"/>
      <c r="F234" s="52"/>
      <c r="J234" s="68">
        <v>2230</v>
      </c>
      <c r="K234" s="68">
        <f t="shared" si="52"/>
        <v>0.2545662100456621</v>
      </c>
      <c r="L234" s="68">
        <f t="shared" si="53"/>
        <v>0.22338662769281292</v>
      </c>
      <c r="M234" s="70">
        <f t="shared" si="54"/>
        <v>6.8852042782031377</v>
      </c>
      <c r="N234" s="71">
        <f t="shared" si="55"/>
        <v>0.17844444444444446</v>
      </c>
      <c r="O234" s="72">
        <f t="shared" si="56"/>
        <v>0.17844444444444446</v>
      </c>
      <c r="P234" s="68">
        <f t="shared" si="48"/>
        <v>0.16994075662114039</v>
      </c>
      <c r="Q234" s="16">
        <f t="shared" si="49"/>
        <v>0</v>
      </c>
      <c r="R234" s="51">
        <f t="shared" si="57"/>
        <v>0.16994075662114039</v>
      </c>
      <c r="S234" s="16">
        <f t="shared" si="58"/>
        <v>0.35688888888888892</v>
      </c>
      <c r="T234" s="16">
        <f t="shared" si="59"/>
        <v>0.22338662769281292</v>
      </c>
      <c r="U234" s="16">
        <f t="shared" si="60"/>
        <v>0</v>
      </c>
      <c r="V234" s="51">
        <f t="shared" si="61"/>
        <v>0</v>
      </c>
      <c r="W234" s="16">
        <f t="shared" si="50"/>
        <v>0.10464116963398007</v>
      </c>
      <c r="X234" s="16">
        <f t="shared" si="51"/>
        <v>0</v>
      </c>
      <c r="Y234" s="16">
        <f t="shared" si="62"/>
        <v>0.10464116963398007</v>
      </c>
      <c r="Z234" s="16">
        <f t="shared" si="63"/>
        <v>0.10464116963398007</v>
      </c>
    </row>
    <row r="235" spans="1:26" x14ac:dyDescent="0.25">
      <c r="J235" s="68">
        <v>2240</v>
      </c>
      <c r="K235" s="68">
        <f t="shared" si="52"/>
        <v>0.25570776255707761</v>
      </c>
      <c r="L235" s="68">
        <f t="shared" si="53"/>
        <v>0.22283046288379771</v>
      </c>
      <c r="M235" s="70">
        <f t="shared" si="54"/>
        <v>6.8680622121718464</v>
      </c>
      <c r="N235" s="71">
        <f t="shared" si="55"/>
        <v>0.17844444444444446</v>
      </c>
      <c r="O235" s="72">
        <f t="shared" si="56"/>
        <v>0.17844444444444446</v>
      </c>
      <c r="P235" s="68">
        <f t="shared" si="48"/>
        <v>0.16934631702348879</v>
      </c>
      <c r="Q235" s="16">
        <f t="shared" si="49"/>
        <v>0</v>
      </c>
      <c r="R235" s="51">
        <f t="shared" si="57"/>
        <v>0.16934631702348879</v>
      </c>
      <c r="S235" s="16">
        <f t="shared" si="58"/>
        <v>0.35688888888888892</v>
      </c>
      <c r="T235" s="16">
        <f t="shared" si="59"/>
        <v>0.22283046288379771</v>
      </c>
      <c r="U235" s="16">
        <f t="shared" si="60"/>
        <v>0</v>
      </c>
      <c r="V235" s="51">
        <f t="shared" si="61"/>
        <v>0</v>
      </c>
      <c r="W235" s="16">
        <f t="shared" si="50"/>
        <v>0.10399996631370856</v>
      </c>
      <c r="X235" s="16">
        <f t="shared" si="51"/>
        <v>0</v>
      </c>
      <c r="Y235" s="16">
        <f t="shared" si="62"/>
        <v>0.10399996631370856</v>
      </c>
      <c r="Z235" s="16">
        <f t="shared" si="63"/>
        <v>0.10399996631370856</v>
      </c>
    </row>
    <row r="236" spans="1:26" ht="18" x14ac:dyDescent="0.35">
      <c r="A236" s="10" t="s">
        <v>189</v>
      </c>
      <c r="J236" s="68">
        <v>2250</v>
      </c>
      <c r="K236" s="68">
        <f t="shared" si="52"/>
        <v>0.25684931506849318</v>
      </c>
      <c r="L236" s="68">
        <f t="shared" si="53"/>
        <v>0.22227637979696657</v>
      </c>
      <c r="M236" s="70">
        <f t="shared" si="54"/>
        <v>6.850984308810613</v>
      </c>
      <c r="N236" s="71">
        <f t="shared" si="55"/>
        <v>0.17844444444444446</v>
      </c>
      <c r="O236" s="72">
        <f t="shared" si="56"/>
        <v>0.17844444444444446</v>
      </c>
      <c r="P236" s="68">
        <f t="shared" si="48"/>
        <v>0.16875410241036959</v>
      </c>
      <c r="Q236" s="16">
        <f t="shared" si="49"/>
        <v>0</v>
      </c>
      <c r="R236" s="51">
        <f t="shared" si="57"/>
        <v>0.16875410241036959</v>
      </c>
      <c r="S236" s="16">
        <f t="shared" si="58"/>
        <v>0.35688888888888892</v>
      </c>
      <c r="T236" s="16">
        <f t="shared" si="59"/>
        <v>0.22227637979696657</v>
      </c>
      <c r="U236" s="16">
        <f t="shared" si="60"/>
        <v>0</v>
      </c>
      <c r="V236" s="51">
        <f t="shared" si="61"/>
        <v>0</v>
      </c>
      <c r="W236" s="16">
        <f t="shared" si="50"/>
        <v>0.10336116301435661</v>
      </c>
      <c r="X236" s="16">
        <f t="shared" si="51"/>
        <v>0</v>
      </c>
      <c r="Y236" s="16">
        <f t="shared" si="62"/>
        <v>0.10336116301435661</v>
      </c>
      <c r="Z236" s="16">
        <f t="shared" si="63"/>
        <v>0.10336116301435661</v>
      </c>
    </row>
    <row r="237" spans="1:26" x14ac:dyDescent="0.25">
      <c r="A237" s="579" t="s">
        <v>188</v>
      </c>
      <c r="B237" s="579"/>
      <c r="C237" s="579"/>
      <c r="D237" s="579"/>
      <c r="E237" s="579"/>
      <c r="F237" s="579"/>
      <c r="J237" s="68">
        <v>2260</v>
      </c>
      <c r="K237" s="68">
        <f t="shared" si="52"/>
        <v>0.25799086757990869</v>
      </c>
      <c r="L237" s="68">
        <f t="shared" si="53"/>
        <v>0.22172436144008467</v>
      </c>
      <c r="M237" s="70">
        <f t="shared" si="54"/>
        <v>6.8339700443861711</v>
      </c>
      <c r="N237" s="71">
        <f t="shared" si="55"/>
        <v>0.17844444444444446</v>
      </c>
      <c r="O237" s="72">
        <f t="shared" si="56"/>
        <v>0.17844444444444446</v>
      </c>
      <c r="P237" s="68">
        <f t="shared" si="48"/>
        <v>0.16816409462015691</v>
      </c>
      <c r="Q237" s="16">
        <f t="shared" si="49"/>
        <v>0</v>
      </c>
      <c r="R237" s="51">
        <f t="shared" si="57"/>
        <v>0.16816409462015691</v>
      </c>
      <c r="S237" s="16">
        <f t="shared" si="58"/>
        <v>0.35688888888888892</v>
      </c>
      <c r="T237" s="16">
        <f t="shared" si="59"/>
        <v>0.22172436144008467</v>
      </c>
      <c r="U237" s="16">
        <f t="shared" si="60"/>
        <v>0</v>
      </c>
      <c r="V237" s="51">
        <f t="shared" si="61"/>
        <v>0</v>
      </c>
      <c r="W237" s="16">
        <f t="shared" si="50"/>
        <v>0.10272474014554867</v>
      </c>
      <c r="X237" s="16">
        <f t="shared" si="51"/>
        <v>0</v>
      </c>
      <c r="Y237" s="16">
        <f t="shared" si="62"/>
        <v>0.10272474014554867</v>
      </c>
      <c r="Z237" s="16">
        <f t="shared" si="63"/>
        <v>0.10272474014554867</v>
      </c>
    </row>
    <row r="238" spans="1:26" ht="21" customHeight="1" x14ac:dyDescent="0.25">
      <c r="A238" s="579"/>
      <c r="B238" s="579"/>
      <c r="C238" s="579"/>
      <c r="D238" s="579"/>
      <c r="E238" s="579"/>
      <c r="F238" s="579"/>
      <c r="J238" s="68">
        <v>2270</v>
      </c>
      <c r="K238" s="68">
        <f t="shared" si="52"/>
        <v>0.2591324200913242</v>
      </c>
      <c r="L238" s="68">
        <f t="shared" si="53"/>
        <v>0.22117439103405323</v>
      </c>
      <c r="M238" s="70">
        <f t="shared" si="54"/>
        <v>6.8170189017345173</v>
      </c>
      <c r="N238" s="71">
        <f t="shared" si="55"/>
        <v>0.17844444444444446</v>
      </c>
      <c r="O238" s="72">
        <f t="shared" si="56"/>
        <v>0.17844444444444446</v>
      </c>
      <c r="P238" s="68">
        <f t="shared" si="48"/>
        <v>0.16757627571902867</v>
      </c>
      <c r="Q238" s="16">
        <f t="shared" si="49"/>
        <v>0</v>
      </c>
      <c r="R238" s="51">
        <f t="shared" si="57"/>
        <v>0.16757627571902867</v>
      </c>
      <c r="S238" s="16">
        <f t="shared" si="58"/>
        <v>0.35688888888888892</v>
      </c>
      <c r="T238" s="16">
        <f t="shared" si="59"/>
        <v>0.22117439103405323</v>
      </c>
      <c r="U238" s="16">
        <f t="shared" si="60"/>
        <v>0</v>
      </c>
      <c r="V238" s="51">
        <f t="shared" si="61"/>
        <v>0</v>
      </c>
      <c r="W238" s="16">
        <f t="shared" si="50"/>
        <v>0.10209067836263441</v>
      </c>
      <c r="X238" s="16">
        <f t="shared" si="51"/>
        <v>0</v>
      </c>
      <c r="Y238" s="16">
        <f t="shared" si="62"/>
        <v>0.10209067836263441</v>
      </c>
      <c r="Z238" s="16">
        <f t="shared" si="63"/>
        <v>0.10209067836263441</v>
      </c>
    </row>
    <row r="239" spans="1:26" x14ac:dyDescent="0.25">
      <c r="J239" s="68">
        <v>2280</v>
      </c>
      <c r="K239" s="68">
        <f t="shared" si="52"/>
        <v>0.26027397260273971</v>
      </c>
      <c r="L239" s="68">
        <f t="shared" si="53"/>
        <v>0.22062645200931097</v>
      </c>
      <c r="M239" s="70">
        <f t="shared" si="54"/>
        <v>6.8001303701499953</v>
      </c>
      <c r="N239" s="71">
        <f t="shared" si="55"/>
        <v>0.17844444444444446</v>
      </c>
      <c r="O239" s="72">
        <f t="shared" si="56"/>
        <v>0.17844444444444446</v>
      </c>
      <c r="P239" s="68">
        <f t="shared" si="48"/>
        <v>0.16699062799712017</v>
      </c>
      <c r="Q239" s="16">
        <f t="shared" si="49"/>
        <v>0</v>
      </c>
      <c r="R239" s="51">
        <f t="shared" si="57"/>
        <v>0.16699062799712017</v>
      </c>
      <c r="S239" s="16">
        <f t="shared" si="58"/>
        <v>0.35688888888888892</v>
      </c>
      <c r="T239" s="16">
        <f t="shared" si="59"/>
        <v>0.22062645200931097</v>
      </c>
      <c r="U239" s="16">
        <f t="shared" si="60"/>
        <v>0</v>
      </c>
      <c r="V239" s="51">
        <f t="shared" si="61"/>
        <v>0</v>
      </c>
      <c r="W239" s="16">
        <f t="shared" si="50"/>
        <v>0.10145895856253917</v>
      </c>
      <c r="X239" s="16">
        <f t="shared" si="51"/>
        <v>0</v>
      </c>
      <c r="Y239" s="16">
        <f t="shared" si="62"/>
        <v>0.10145895856253917</v>
      </c>
      <c r="Z239" s="16">
        <f t="shared" si="63"/>
        <v>0.10145895856253917</v>
      </c>
    </row>
    <row r="240" spans="1:26" x14ac:dyDescent="0.25">
      <c r="J240" s="68">
        <v>2290</v>
      </c>
      <c r="K240" s="68">
        <f t="shared" si="52"/>
        <v>0.26141552511415528</v>
      </c>
      <c r="L240" s="68">
        <f t="shared" si="53"/>
        <v>0.22008052800231126</v>
      </c>
      <c r="M240" s="70">
        <f t="shared" si="54"/>
        <v>6.7833039452767165</v>
      </c>
      <c r="N240" s="71">
        <f t="shared" si="55"/>
        <v>0.17844444444444446</v>
      </c>
      <c r="O240" s="72">
        <f t="shared" si="56"/>
        <v>0.17844444444444446</v>
      </c>
      <c r="P240" s="68">
        <f t="shared" si="48"/>
        <v>0.1664071339647597</v>
      </c>
      <c r="Q240" s="16">
        <f t="shared" si="49"/>
        <v>0</v>
      </c>
      <c r="R240" s="51">
        <f t="shared" si="57"/>
        <v>0.1664071339647597</v>
      </c>
      <c r="S240" s="16">
        <f t="shared" si="58"/>
        <v>0.35688888888888892</v>
      </c>
      <c r="T240" s="16">
        <f t="shared" si="59"/>
        <v>0.22008052800231126</v>
      </c>
      <c r="U240" s="16">
        <f t="shared" si="60"/>
        <v>0</v>
      </c>
      <c r="V240" s="51">
        <f t="shared" si="61"/>
        <v>0</v>
      </c>
      <c r="W240" s="16">
        <f t="shared" si="50"/>
        <v>0.10082956187970338</v>
      </c>
      <c r="X240" s="16">
        <f t="shared" si="51"/>
        <v>0</v>
      </c>
      <c r="Y240" s="16">
        <f t="shared" si="62"/>
        <v>0.10082956187970338</v>
      </c>
      <c r="Z240" s="16">
        <f t="shared" si="63"/>
        <v>0.10082956187970338</v>
      </c>
    </row>
    <row r="241" spans="1:26" x14ac:dyDescent="0.25">
      <c r="J241" s="68">
        <v>2300</v>
      </c>
      <c r="K241" s="68">
        <f t="shared" si="52"/>
        <v>0.26255707762557079</v>
      </c>
      <c r="L241" s="68">
        <f t="shared" si="53"/>
        <v>0.21953660285207377</v>
      </c>
      <c r="M241" s="70">
        <f t="shared" si="54"/>
        <v>6.7665391290022736</v>
      </c>
      <c r="N241" s="71">
        <f t="shared" si="55"/>
        <v>0.17844444444444446</v>
      </c>
      <c r="O241" s="72">
        <f t="shared" si="56"/>
        <v>0.17844444444444446</v>
      </c>
      <c r="P241" s="68">
        <f t="shared" si="48"/>
        <v>0.16582577634878215</v>
      </c>
      <c r="Q241" s="16">
        <f t="shared" si="49"/>
        <v>0</v>
      </c>
      <c r="R241" s="51">
        <f t="shared" si="57"/>
        <v>0.16582577634878215</v>
      </c>
      <c r="S241" s="16">
        <f t="shared" si="58"/>
        <v>0.35688888888888892</v>
      </c>
      <c r="T241" s="16">
        <f t="shared" si="59"/>
        <v>0.21953660285207377</v>
      </c>
      <c r="U241" s="16">
        <f t="shared" si="60"/>
        <v>0</v>
      </c>
      <c r="V241" s="51">
        <f t="shared" si="61"/>
        <v>0</v>
      </c>
      <c r="W241" s="16">
        <f t="shared" si="50"/>
        <v>0.10020246968210655</v>
      </c>
      <c r="X241" s="16">
        <f t="shared" si="51"/>
        <v>0</v>
      </c>
      <c r="Y241" s="16">
        <f t="shared" si="62"/>
        <v>0.10020246968210655</v>
      </c>
      <c r="Z241" s="16">
        <f t="shared" si="63"/>
        <v>0.10020246968210655</v>
      </c>
    </row>
    <row r="242" spans="1:26" ht="18" x14ac:dyDescent="0.35">
      <c r="A242" s="10" t="s">
        <v>190</v>
      </c>
      <c r="J242" s="68">
        <v>2310</v>
      </c>
      <c r="K242" s="68">
        <f t="shared" si="52"/>
        <v>0.2636986301369863</v>
      </c>
      <c r="L242" s="68">
        <f t="shared" si="53"/>
        <v>0.21899466059680939</v>
      </c>
      <c r="M242" s="70">
        <f t="shared" si="54"/>
        <v>6.7498354293537135</v>
      </c>
      <c r="N242" s="71">
        <f t="shared" si="55"/>
        <v>0.17844444444444446</v>
      </c>
      <c r="O242" s="72">
        <f t="shared" si="56"/>
        <v>0.17844444444444446</v>
      </c>
      <c r="P242" s="68">
        <f t="shared" si="48"/>
        <v>0.16524653808892131</v>
      </c>
      <c r="Q242" s="16">
        <f t="shared" si="49"/>
        <v>0</v>
      </c>
      <c r="R242" s="51">
        <f t="shared" si="57"/>
        <v>0.16524653808892131</v>
      </c>
      <c r="S242" s="16">
        <f t="shared" si="58"/>
        <v>0.35688888888888892</v>
      </c>
      <c r="T242" s="16">
        <f t="shared" si="59"/>
        <v>0.21899466059680939</v>
      </c>
      <c r="U242" s="16">
        <f t="shared" si="60"/>
        <v>0</v>
      </c>
      <c r="V242" s="51">
        <f t="shared" si="61"/>
        <v>0</v>
      </c>
      <c r="W242" s="16">
        <f t="shared" si="50"/>
        <v>9.9577663567375296E-2</v>
      </c>
      <c r="X242" s="16">
        <f t="shared" si="51"/>
        <v>0</v>
      </c>
      <c r="Y242" s="16">
        <f t="shared" si="62"/>
        <v>9.9577663567375296E-2</v>
      </c>
      <c r="Z242" s="16">
        <f t="shared" si="63"/>
        <v>9.9577663567375296E-2</v>
      </c>
    </row>
    <row r="243" spans="1:26" x14ac:dyDescent="0.25">
      <c r="J243" s="68">
        <v>2320</v>
      </c>
      <c r="K243" s="68">
        <f t="shared" si="52"/>
        <v>0.26484018264840181</v>
      </c>
      <c r="L243" s="68">
        <f t="shared" si="53"/>
        <v>0.21845468547061353</v>
      </c>
      <c r="M243" s="70">
        <f t="shared" si="54"/>
        <v>6.7331923603956216</v>
      </c>
      <c r="N243" s="71">
        <f t="shared" si="55"/>
        <v>0.17844444444444446</v>
      </c>
      <c r="O243" s="72">
        <f t="shared" si="56"/>
        <v>0.17844444444444446</v>
      </c>
      <c r="P243" s="68">
        <f t="shared" si="48"/>
        <v>0.16466940233427685</v>
      </c>
      <c r="Q243" s="16">
        <f t="shared" si="49"/>
        <v>0</v>
      </c>
      <c r="R243" s="51">
        <f t="shared" si="57"/>
        <v>0.16466940233427685</v>
      </c>
      <c r="S243" s="16">
        <f t="shared" si="58"/>
        <v>0.35688888888888892</v>
      </c>
      <c r="T243" s="16">
        <f t="shared" si="59"/>
        <v>0.21845468547061353</v>
      </c>
      <c r="U243" s="16">
        <f t="shared" si="60"/>
        <v>0</v>
      </c>
      <c r="V243" s="51">
        <f t="shared" si="61"/>
        <v>0</v>
      </c>
      <c r="W243" s="16">
        <f t="shared" si="50"/>
        <v>9.8955125358973106E-2</v>
      </c>
      <c r="X243" s="16">
        <f t="shared" si="51"/>
        <v>0</v>
      </c>
      <c r="Y243" s="16">
        <f t="shared" si="62"/>
        <v>9.8955125358973106E-2</v>
      </c>
      <c r="Z243" s="16">
        <f t="shared" si="63"/>
        <v>9.8955125358973106E-2</v>
      </c>
    </row>
    <row r="244" spans="1:26" ht="18" x14ac:dyDescent="0.35">
      <c r="A244" t="s">
        <v>199</v>
      </c>
      <c r="J244" s="68">
        <v>2330</v>
      </c>
      <c r="K244" s="68">
        <f t="shared" si="52"/>
        <v>0.26598173515981738</v>
      </c>
      <c r="L244" s="68">
        <f t="shared" si="53"/>
        <v>0.2179166619002314</v>
      </c>
      <c r="M244" s="70">
        <f t="shared" si="54"/>
        <v>6.7166094421304194</v>
      </c>
      <c r="N244" s="71">
        <f t="shared" si="55"/>
        <v>0.17844444444444446</v>
      </c>
      <c r="O244" s="72">
        <f t="shared" si="56"/>
        <v>0.17844444444444446</v>
      </c>
      <c r="P244" s="68">
        <f t="shared" si="48"/>
        <v>0.1640943524398556</v>
      </c>
      <c r="Q244" s="16">
        <f t="shared" si="49"/>
        <v>0</v>
      </c>
      <c r="R244" s="51">
        <f t="shared" si="57"/>
        <v>0.1640943524398556</v>
      </c>
      <c r="S244" s="16">
        <f t="shared" si="58"/>
        <v>0.35688888888888892</v>
      </c>
      <c r="T244" s="16">
        <f t="shared" si="59"/>
        <v>0.2179166619002314</v>
      </c>
      <c r="U244" s="16">
        <f t="shared" si="60"/>
        <v>0</v>
      </c>
      <c r="V244" s="51">
        <f t="shared" si="61"/>
        <v>0</v>
      </c>
      <c r="W244" s="16">
        <f t="shared" si="50"/>
        <v>9.8334837102468264E-2</v>
      </c>
      <c r="X244" s="16">
        <f t="shared" si="51"/>
        <v>0</v>
      </c>
      <c r="Y244" s="16">
        <f t="shared" si="62"/>
        <v>9.8334837102468264E-2</v>
      </c>
      <c r="Z244" s="16">
        <f t="shared" si="63"/>
        <v>9.8334837102468264E-2</v>
      </c>
    </row>
    <row r="245" spans="1:26" x14ac:dyDescent="0.25">
      <c r="A245" s="16"/>
      <c r="B245" s="16"/>
      <c r="C245" s="16"/>
      <c r="D245" s="16"/>
      <c r="E245" s="16"/>
      <c r="F245" s="16"/>
      <c r="J245" s="68">
        <v>2340</v>
      </c>
      <c r="K245" s="68">
        <f t="shared" si="52"/>
        <v>0.26712328767123289</v>
      </c>
      <c r="L245" s="68">
        <f t="shared" si="53"/>
        <v>0.21738057450188741</v>
      </c>
      <c r="M245" s="70">
        <f t="shared" si="54"/>
        <v>6.700086200400639</v>
      </c>
      <c r="N245" s="71">
        <f t="shared" si="55"/>
        <v>0.17844444444444446</v>
      </c>
      <c r="O245" s="72">
        <f t="shared" si="56"/>
        <v>0.17844444444444446</v>
      </c>
      <c r="P245" s="68">
        <f t="shared" si="48"/>
        <v>0.16352137196318361</v>
      </c>
      <c r="Q245" s="16">
        <f t="shared" si="49"/>
        <v>0</v>
      </c>
      <c r="R245" s="51">
        <f t="shared" si="57"/>
        <v>0.16352137196318361</v>
      </c>
      <c r="S245" s="16">
        <f t="shared" si="58"/>
        <v>0.35688888888888892</v>
      </c>
      <c r="T245" s="16">
        <f t="shared" si="59"/>
        <v>0.21738057450188741</v>
      </c>
      <c r="U245" s="16">
        <f t="shared" si="60"/>
        <v>0</v>
      </c>
      <c r="V245" s="51">
        <f t="shared" si="61"/>
        <v>0</v>
      </c>
      <c r="W245" s="16">
        <f t="shared" si="50"/>
        <v>9.7716781061881197E-2</v>
      </c>
      <c r="X245" s="16">
        <f t="shared" si="51"/>
        <v>0</v>
      </c>
      <c r="Y245" s="16">
        <f t="shared" si="62"/>
        <v>9.7716781061881197E-2</v>
      </c>
      <c r="Z245" s="16">
        <f t="shared" si="63"/>
        <v>9.7716781061881197E-2</v>
      </c>
    </row>
    <row r="246" spans="1:26" x14ac:dyDescent="0.25">
      <c r="J246" s="68">
        <v>2350</v>
      </c>
      <c r="K246" s="68">
        <f t="shared" si="52"/>
        <v>0.2682648401826484</v>
      </c>
      <c r="L246" s="68">
        <f t="shared" si="53"/>
        <v>0.21684640807818212</v>
      </c>
      <c r="M246" s="70">
        <f t="shared" si="54"/>
        <v>6.6836221667932838</v>
      </c>
      <c r="N246" s="71">
        <f t="shared" si="55"/>
        <v>0.17844444444444446</v>
      </c>
      <c r="O246" s="72">
        <f t="shared" si="56"/>
        <v>0.17844444444444446</v>
      </c>
      <c r="P246" s="68">
        <f t="shared" si="48"/>
        <v>0.16295044466098951</v>
      </c>
      <c r="Q246" s="16">
        <f t="shared" si="49"/>
        <v>0</v>
      </c>
      <c r="R246" s="51">
        <f t="shared" si="57"/>
        <v>0.16295044466098951</v>
      </c>
      <c r="S246" s="16">
        <f t="shared" si="58"/>
        <v>0.35688888888888892</v>
      </c>
      <c r="T246" s="16">
        <f t="shared" si="59"/>
        <v>0.21684640807818212</v>
      </c>
      <c r="U246" s="16">
        <f t="shared" si="60"/>
        <v>0</v>
      </c>
      <c r="V246" s="51">
        <f t="shared" si="61"/>
        <v>0</v>
      </c>
      <c r="W246" s="16">
        <f t="shared" si="50"/>
        <v>9.7100939716104673E-2</v>
      </c>
      <c r="X246" s="16">
        <f t="shared" si="51"/>
        <v>0</v>
      </c>
      <c r="Y246" s="16">
        <f t="shared" si="62"/>
        <v>9.7100939716104673E-2</v>
      </c>
      <c r="Z246" s="16">
        <f t="shared" si="63"/>
        <v>9.7100939716104673E-2</v>
      </c>
    </row>
    <row r="247" spans="1:26" ht="18" x14ac:dyDescent="0.25">
      <c r="A247" s="53" t="s">
        <v>191</v>
      </c>
      <c r="J247" s="68">
        <v>2360</v>
      </c>
      <c r="K247" s="68">
        <f t="shared" si="52"/>
        <v>0.26940639269406391</v>
      </c>
      <c r="L247" s="68">
        <f t="shared" si="53"/>
        <v>0.21631414761505152</v>
      </c>
      <c r="M247" s="70">
        <f t="shared" si="54"/>
        <v>6.6672168785461077</v>
      </c>
      <c r="N247" s="71">
        <f t="shared" si="55"/>
        <v>0.17844444444444446</v>
      </c>
      <c r="O247" s="72">
        <f t="shared" si="56"/>
        <v>0.17844444444444446</v>
      </c>
      <c r="P247" s="68">
        <f t="shared" si="48"/>
        <v>0.16238155448595415</v>
      </c>
      <c r="Q247" s="16">
        <f t="shared" si="49"/>
        <v>0</v>
      </c>
      <c r="R247" s="51">
        <f t="shared" si="57"/>
        <v>0.16238155448595415</v>
      </c>
      <c r="S247" s="16">
        <f t="shared" si="58"/>
        <v>0.35688888888888892</v>
      </c>
      <c r="T247" s="16">
        <f t="shared" si="59"/>
        <v>0.21631414761505152</v>
      </c>
      <c r="U247" s="16">
        <f t="shared" si="60"/>
        <v>0</v>
      </c>
      <c r="V247" s="51">
        <f t="shared" si="61"/>
        <v>0</v>
      </c>
      <c r="W247" s="16">
        <f t="shared" si="50"/>
        <v>9.648729575540016E-2</v>
      </c>
      <c r="X247" s="16">
        <f t="shared" si="51"/>
        <v>0</v>
      </c>
      <c r="Y247" s="16">
        <f t="shared" si="62"/>
        <v>9.648729575540016E-2</v>
      </c>
      <c r="Z247" s="16">
        <f t="shared" si="63"/>
        <v>9.648729575540016E-2</v>
      </c>
    </row>
    <row r="248" spans="1:26" x14ac:dyDescent="0.25">
      <c r="J248" s="68">
        <v>2370</v>
      </c>
      <c r="K248" s="68">
        <f t="shared" si="52"/>
        <v>0.27054794520547948</v>
      </c>
      <c r="L248" s="68">
        <f t="shared" si="53"/>
        <v>0.21578377827878958</v>
      </c>
      <c r="M248" s="70">
        <f t="shared" si="54"/>
        <v>6.6508698784558433</v>
      </c>
      <c r="N248" s="71">
        <f t="shared" si="55"/>
        <v>0.17844444444444446</v>
      </c>
      <c r="O248" s="72">
        <f t="shared" si="56"/>
        <v>0.17844444444444446</v>
      </c>
      <c r="P248" s="68">
        <f t="shared" si="48"/>
        <v>0.16181468558352852</v>
      </c>
      <c r="Q248" s="16">
        <f t="shared" si="49"/>
        <v>0</v>
      </c>
      <c r="R248" s="51">
        <f t="shared" si="57"/>
        <v>0.16181468558352852</v>
      </c>
      <c r="S248" s="16">
        <f t="shared" si="58"/>
        <v>0.35688888888888892</v>
      </c>
      <c r="T248" s="16">
        <f t="shared" si="59"/>
        <v>0.21578377827878958</v>
      </c>
      <c r="U248" s="16">
        <f t="shared" si="60"/>
        <v>0</v>
      </c>
      <c r="V248" s="51">
        <f t="shared" si="61"/>
        <v>0</v>
      </c>
      <c r="W248" s="16">
        <f t="shared" si="50"/>
        <v>9.5875832077963574E-2</v>
      </c>
      <c r="X248" s="16">
        <f t="shared" si="51"/>
        <v>0</v>
      </c>
      <c r="Y248" s="16">
        <f t="shared" si="62"/>
        <v>9.5875832077963574E-2</v>
      </c>
      <c r="Z248" s="16">
        <f t="shared" si="63"/>
        <v>9.5875832077963574E-2</v>
      </c>
    </row>
    <row r="249" spans="1:26" x14ac:dyDescent="0.25">
      <c r="J249" s="68">
        <v>2380</v>
      </c>
      <c r="K249" s="68">
        <f t="shared" si="52"/>
        <v>0.27168949771689499</v>
      </c>
      <c r="L249" s="68">
        <f t="shared" si="53"/>
        <v>0.21525528541313166</v>
      </c>
      <c r="M249" s="70">
        <f t="shared" si="54"/>
        <v>6.6345807147883038</v>
      </c>
      <c r="N249" s="71">
        <f t="shared" si="55"/>
        <v>0.17844444444444446</v>
      </c>
      <c r="O249" s="72">
        <f t="shared" si="56"/>
        <v>0.17844444444444446</v>
      </c>
      <c r="P249" s="68">
        <f t="shared" si="48"/>
        <v>0.16124982228881601</v>
      </c>
      <c r="Q249" s="16">
        <f t="shared" si="49"/>
        <v>0</v>
      </c>
      <c r="R249" s="51">
        <f t="shared" si="57"/>
        <v>0.16124982228881601</v>
      </c>
      <c r="S249" s="16">
        <f t="shared" si="58"/>
        <v>0.35688888888888892</v>
      </c>
      <c r="T249" s="16">
        <f t="shared" si="59"/>
        <v>0.21525528541313166</v>
      </c>
      <c r="U249" s="16">
        <f t="shared" si="60"/>
        <v>0</v>
      </c>
      <c r="V249" s="51">
        <f t="shared" si="61"/>
        <v>0</v>
      </c>
      <c r="W249" s="16">
        <f t="shared" si="50"/>
        <v>9.5266531786562969E-2</v>
      </c>
      <c r="X249" s="16">
        <f t="shared" si="51"/>
        <v>0</v>
      </c>
      <c r="Y249" s="16">
        <f t="shared" si="62"/>
        <v>9.5266531786562969E-2</v>
      </c>
      <c r="Z249" s="16">
        <f t="shared" si="63"/>
        <v>9.5266531786562969E-2</v>
      </c>
    </row>
    <row r="250" spans="1:26" x14ac:dyDescent="0.25">
      <c r="J250" s="68">
        <v>2390</v>
      </c>
      <c r="K250" s="68">
        <f t="shared" si="52"/>
        <v>0.2728310502283105</v>
      </c>
      <c r="L250" s="68">
        <f t="shared" si="53"/>
        <v>0.21472865453639522</v>
      </c>
      <c r="M250" s="70">
        <f t="shared" si="54"/>
        <v>6.6183489411902636</v>
      </c>
      <c r="N250" s="71">
        <f t="shared" si="55"/>
        <v>0.17844444444444446</v>
      </c>
      <c r="O250" s="72">
        <f t="shared" si="56"/>
        <v>0.17844444444444446</v>
      </c>
      <c r="P250" s="68">
        <f t="shared" si="48"/>
        <v>0.16068694912351733</v>
      </c>
      <c r="Q250" s="16">
        <f t="shared" si="49"/>
        <v>0</v>
      </c>
      <c r="R250" s="51">
        <f t="shared" si="57"/>
        <v>0.16068694912351733</v>
      </c>
      <c r="S250" s="16">
        <f t="shared" si="58"/>
        <v>0.35688888888888892</v>
      </c>
      <c r="T250" s="16">
        <f t="shared" si="59"/>
        <v>0.21472865453639522</v>
      </c>
      <c r="U250" s="16">
        <f t="shared" si="60"/>
        <v>0</v>
      </c>
      <c r="V250" s="51">
        <f t="shared" si="61"/>
        <v>0</v>
      </c>
      <c r="W250" s="16">
        <f t="shared" si="50"/>
        <v>9.4659378185243281E-2</v>
      </c>
      <c r="X250" s="16">
        <f t="shared" si="51"/>
        <v>0</v>
      </c>
      <c r="Y250" s="16">
        <f t="shared" si="62"/>
        <v>9.4659378185243281E-2</v>
      </c>
      <c r="Z250" s="16">
        <f t="shared" si="63"/>
        <v>9.4659378185243281E-2</v>
      </c>
    </row>
    <row r="251" spans="1:26" x14ac:dyDescent="0.25">
      <c r="A251" s="16"/>
      <c r="B251" s="16"/>
      <c r="C251" s="16"/>
      <c r="D251" s="16"/>
      <c r="E251" s="16"/>
      <c r="F251" s="16"/>
      <c r="J251" s="68">
        <v>2400</v>
      </c>
      <c r="K251" s="68">
        <f t="shared" si="52"/>
        <v>0.27397260273972601</v>
      </c>
      <c r="L251" s="68">
        <f t="shared" si="53"/>
        <v>0.21420387133868113</v>
      </c>
      <c r="M251" s="70">
        <f t="shared" si="54"/>
        <v>6.6021741166031847</v>
      </c>
      <c r="N251" s="71">
        <f t="shared" si="55"/>
        <v>0.17844444444444446</v>
      </c>
      <c r="O251" s="72">
        <f t="shared" si="56"/>
        <v>0.17844444444444446</v>
      </c>
      <c r="P251" s="68">
        <f t="shared" si="48"/>
        <v>0.16012605079293829</v>
      </c>
      <c r="Q251" s="16">
        <f t="shared" si="49"/>
        <v>0</v>
      </c>
      <c r="R251" s="51">
        <f t="shared" si="57"/>
        <v>0.16012605079293829</v>
      </c>
      <c r="S251" s="16">
        <f t="shared" si="58"/>
        <v>0.35688888888888892</v>
      </c>
      <c r="T251" s="16">
        <f t="shared" si="59"/>
        <v>0.21420387133868113</v>
      </c>
      <c r="U251" s="16">
        <f t="shared" si="60"/>
        <v>0</v>
      </c>
      <c r="V251" s="51">
        <f t="shared" si="61"/>
        <v>0</v>
      </c>
      <c r="W251" s="16">
        <f t="shared" si="50"/>
        <v>9.4054354776098137E-2</v>
      </c>
      <c r="X251" s="16">
        <f t="shared" si="51"/>
        <v>0</v>
      </c>
      <c r="Y251" s="16">
        <f t="shared" si="62"/>
        <v>9.4054354776098137E-2</v>
      </c>
      <c r="Z251" s="16">
        <f t="shared" si="63"/>
        <v>9.4054354776098137E-2</v>
      </c>
    </row>
    <row r="252" spans="1:26" x14ac:dyDescent="0.25">
      <c r="A252" s="16"/>
      <c r="B252" s="16"/>
      <c r="C252" s="16"/>
      <c r="D252" s="16"/>
      <c r="E252" s="16"/>
      <c r="F252" s="16"/>
      <c r="J252" s="68">
        <v>2410</v>
      </c>
      <c r="K252" s="68">
        <f t="shared" si="52"/>
        <v>0.27511415525114158</v>
      </c>
      <c r="L252" s="68">
        <f t="shared" si="53"/>
        <v>0.21368092167912911</v>
      </c>
      <c r="M252" s="70">
        <f t="shared" si="54"/>
        <v>6.5860558051786366</v>
      </c>
      <c r="N252" s="71">
        <f t="shared" si="55"/>
        <v>0.17844444444444446</v>
      </c>
      <c r="O252" s="72">
        <f t="shared" si="56"/>
        <v>0.17844444444444446</v>
      </c>
      <c r="P252" s="68">
        <f t="shared" si="48"/>
        <v>0.15956711218305664</v>
      </c>
      <c r="Q252" s="16">
        <f t="shared" si="49"/>
        <v>0</v>
      </c>
      <c r="R252" s="51">
        <f t="shared" si="57"/>
        <v>0.15956711218305664</v>
      </c>
      <c r="S252" s="16">
        <f t="shared" si="58"/>
        <v>0.35688888888888892</v>
      </c>
      <c r="T252" s="16">
        <f t="shared" si="59"/>
        <v>0.21368092167912911</v>
      </c>
      <c r="U252" s="16">
        <f t="shared" si="60"/>
        <v>0</v>
      </c>
      <c r="V252" s="51">
        <f t="shared" si="61"/>
        <v>0</v>
      </c>
      <c r="W252" s="16">
        <f t="shared" si="50"/>
        <v>9.3451445256106602E-2</v>
      </c>
      <c r="X252" s="16">
        <f t="shared" si="51"/>
        <v>0</v>
      </c>
      <c r="Y252" s="16">
        <f t="shared" si="62"/>
        <v>9.3451445256106602E-2</v>
      </c>
      <c r="Z252" s="16">
        <f t="shared" si="63"/>
        <v>9.3451445256106602E-2</v>
      </c>
    </row>
    <row r="253" spans="1:26" x14ac:dyDescent="0.25">
      <c r="A253" s="16"/>
      <c r="B253" s="16"/>
      <c r="C253" s="16"/>
      <c r="D253" s="16"/>
      <c r="E253" s="16"/>
      <c r="F253" s="16"/>
      <c r="J253" s="68">
        <v>2420</v>
      </c>
      <c r="K253" s="68">
        <f t="shared" si="52"/>
        <v>0.27625570776255709</v>
      </c>
      <c r="L253" s="68">
        <f t="shared" si="53"/>
        <v>0.21315979158322962</v>
      </c>
      <c r="M253" s="70">
        <f t="shared" si="54"/>
        <v>6.5699935761954329</v>
      </c>
      <c r="N253" s="71">
        <f t="shared" si="55"/>
        <v>0.17844444444444446</v>
      </c>
      <c r="O253" s="72">
        <f t="shared" si="56"/>
        <v>0.17844444444444446</v>
      </c>
      <c r="P253" s="68">
        <f t="shared" si="48"/>
        <v>0.15901011835764856</v>
      </c>
      <c r="Q253" s="16">
        <f t="shared" si="49"/>
        <v>0</v>
      </c>
      <c r="R253" s="51">
        <f t="shared" si="57"/>
        <v>0.15901011835764856</v>
      </c>
      <c r="S253" s="16">
        <f t="shared" si="58"/>
        <v>0.35688888888888892</v>
      </c>
      <c r="T253" s="16">
        <f t="shared" si="59"/>
        <v>0.21315979158322962</v>
      </c>
      <c r="U253" s="16">
        <f t="shared" si="60"/>
        <v>0</v>
      </c>
      <c r="V253" s="51">
        <f t="shared" si="61"/>
        <v>0</v>
      </c>
      <c r="W253" s="16">
        <f t="shared" si="50"/>
        <v>9.2850633514033332E-2</v>
      </c>
      <c r="X253" s="16">
        <f t="shared" si="51"/>
        <v>0</v>
      </c>
      <c r="Y253" s="16">
        <f t="shared" si="62"/>
        <v>9.2850633514033332E-2</v>
      </c>
      <c r="Z253" s="16">
        <f t="shared" si="63"/>
        <v>9.2850633514033332E-2</v>
      </c>
    </row>
    <row r="254" spans="1:26" x14ac:dyDescent="0.25">
      <c r="J254" s="68">
        <v>2430</v>
      </c>
      <c r="K254" s="68">
        <f t="shared" si="52"/>
        <v>0.2773972602739726</v>
      </c>
      <c r="L254" s="68">
        <f t="shared" si="53"/>
        <v>0.21264046724018759</v>
      </c>
      <c r="M254" s="70">
        <f t="shared" si="54"/>
        <v>6.5539870039783841</v>
      </c>
      <c r="N254" s="71">
        <f t="shared" si="55"/>
        <v>0.17844444444444446</v>
      </c>
      <c r="O254" s="72">
        <f t="shared" si="56"/>
        <v>0.17844444444444446</v>
      </c>
      <c r="P254" s="68">
        <f t="shared" si="48"/>
        <v>0.15845505455547249</v>
      </c>
      <c r="Q254" s="16">
        <f t="shared" si="49"/>
        <v>0</v>
      </c>
      <c r="R254" s="51">
        <f t="shared" si="57"/>
        <v>0.15845505455547249</v>
      </c>
      <c r="S254" s="16">
        <f t="shared" si="58"/>
        <v>0.35688888888888892</v>
      </c>
      <c r="T254" s="16">
        <f t="shared" si="59"/>
        <v>0.21264046724018759</v>
      </c>
      <c r="U254" s="16">
        <f t="shared" si="60"/>
        <v>0</v>
      </c>
      <c r="V254" s="51">
        <f t="shared" si="61"/>
        <v>0</v>
      </c>
      <c r="W254" s="16">
        <f t="shared" si="50"/>
        <v>9.2251903627390663E-2</v>
      </c>
      <c r="X254" s="16">
        <f t="shared" si="51"/>
        <v>0</v>
      </c>
      <c r="Y254" s="16">
        <f t="shared" si="62"/>
        <v>9.2251903627390663E-2</v>
      </c>
      <c r="Z254" s="16">
        <f t="shared" si="63"/>
        <v>9.2251903627390663E-2</v>
      </c>
    </row>
    <row r="255" spans="1:26" ht="18" x14ac:dyDescent="0.25">
      <c r="A255" s="53" t="s">
        <v>192</v>
      </c>
      <c r="J255" s="68">
        <v>2440</v>
      </c>
      <c r="K255" s="68">
        <f t="shared" si="52"/>
        <v>0.27853881278538811</v>
      </c>
      <c r="L255" s="68">
        <f t="shared" si="53"/>
        <v>0.21212293500034141</v>
      </c>
      <c r="M255" s="70">
        <f t="shared" si="54"/>
        <v>6.5380356678187415</v>
      </c>
      <c r="N255" s="71">
        <f t="shared" si="55"/>
        <v>0.17844444444444446</v>
      </c>
      <c r="O255" s="72">
        <f t="shared" si="56"/>
        <v>0.17844444444444446</v>
      </c>
      <c r="P255" s="68">
        <f t="shared" si="48"/>
        <v>0.15790190618750832</v>
      </c>
      <c r="Q255" s="16">
        <f t="shared" si="49"/>
        <v>0</v>
      </c>
      <c r="R255" s="51">
        <f t="shared" si="57"/>
        <v>0.15790190618750832</v>
      </c>
      <c r="S255" s="16">
        <f t="shared" si="58"/>
        <v>0.35688888888888892</v>
      </c>
      <c r="T255" s="16">
        <f t="shared" si="59"/>
        <v>0.21212293500034141</v>
      </c>
      <c r="U255" s="16">
        <f t="shared" si="60"/>
        <v>0</v>
      </c>
      <c r="V255" s="51">
        <f t="shared" si="61"/>
        <v>0</v>
      </c>
      <c r="W255" s="16">
        <f t="shared" si="50"/>
        <v>9.1655239859461002E-2</v>
      </c>
      <c r="X255" s="16">
        <f t="shared" si="51"/>
        <v>0</v>
      </c>
      <c r="Y255" s="16">
        <f t="shared" si="62"/>
        <v>9.1655239859461002E-2</v>
      </c>
      <c r="Z255" s="16">
        <f t="shared" si="63"/>
        <v>9.1655239859461002E-2</v>
      </c>
    </row>
    <row r="256" spans="1:26" x14ac:dyDescent="0.25">
      <c r="J256" s="68">
        <v>2450</v>
      </c>
      <c r="K256" s="68">
        <f t="shared" si="52"/>
        <v>0.27968036529680368</v>
      </c>
      <c r="L256" s="68">
        <f t="shared" si="53"/>
        <v>0.21160718137263013</v>
      </c>
      <c r="M256" s="70">
        <f t="shared" si="54"/>
        <v>6.522139151896134</v>
      </c>
      <c r="N256" s="71">
        <f t="shared" si="55"/>
        <v>0.17844444444444446</v>
      </c>
      <c r="O256" s="72">
        <f t="shared" si="56"/>
        <v>0.17844444444444446</v>
      </c>
      <c r="P256" s="68">
        <f t="shared" si="48"/>
        <v>0.15735065883425192</v>
      </c>
      <c r="Q256" s="16">
        <f t="shared" si="49"/>
        <v>0</v>
      </c>
      <c r="R256" s="51">
        <f t="shared" si="57"/>
        <v>0.15735065883425192</v>
      </c>
      <c r="S256" s="16">
        <f t="shared" si="58"/>
        <v>0.35688888888888892</v>
      </c>
      <c r="T256" s="16">
        <f t="shared" si="59"/>
        <v>0.21160718137263013</v>
      </c>
      <c r="U256" s="16">
        <f t="shared" si="60"/>
        <v>0</v>
      </c>
      <c r="V256" s="51">
        <f t="shared" si="61"/>
        <v>0</v>
      </c>
      <c r="W256" s="16">
        <f t="shared" si="50"/>
        <v>9.1060626656378152E-2</v>
      </c>
      <c r="X256" s="16">
        <f t="shared" si="51"/>
        <v>0</v>
      </c>
      <c r="Y256" s="16">
        <f t="shared" si="62"/>
        <v>9.1060626656378152E-2</v>
      </c>
      <c r="Z256" s="16">
        <f t="shared" si="63"/>
        <v>9.1060626656378152E-2</v>
      </c>
    </row>
    <row r="257" spans="1:26" x14ac:dyDescent="0.25">
      <c r="J257" s="68">
        <v>2460</v>
      </c>
      <c r="K257" s="68">
        <f t="shared" si="52"/>
        <v>0.28082191780821919</v>
      </c>
      <c r="L257" s="68">
        <f t="shared" si="53"/>
        <v>0.21109319302211249</v>
      </c>
      <c r="M257" s="70">
        <f t="shared" si="54"/>
        <v>6.5062970452020972</v>
      </c>
      <c r="N257" s="71">
        <f t="shared" si="55"/>
        <v>0.17844444444444446</v>
      </c>
      <c r="O257" s="72">
        <f t="shared" si="56"/>
        <v>0.17844444444444446</v>
      </c>
      <c r="P257" s="68">
        <f t="shared" si="48"/>
        <v>0.15680129824306255</v>
      </c>
      <c r="Q257" s="16">
        <f t="shared" si="49"/>
        <v>0</v>
      </c>
      <c r="R257" s="51">
        <f t="shared" si="57"/>
        <v>0.15680129824306255</v>
      </c>
      <c r="S257" s="16">
        <f t="shared" si="58"/>
        <v>0.35688888888888892</v>
      </c>
      <c r="T257" s="16">
        <f t="shared" si="59"/>
        <v>0.21109319302211249</v>
      </c>
      <c r="U257" s="16">
        <f t="shared" si="60"/>
        <v>0</v>
      </c>
      <c r="V257" s="51">
        <f t="shared" si="61"/>
        <v>0</v>
      </c>
      <c r="W257" s="16">
        <f t="shared" si="50"/>
        <v>9.0468048644266386E-2</v>
      </c>
      <c r="X257" s="16">
        <f t="shared" si="51"/>
        <v>0</v>
      </c>
      <c r="Y257" s="16">
        <f t="shared" si="62"/>
        <v>9.0468048644266386E-2</v>
      </c>
      <c r="Z257" s="16">
        <f t="shared" si="63"/>
        <v>9.0468048644266386E-2</v>
      </c>
    </row>
    <row r="258" spans="1:26" x14ac:dyDescent="0.25">
      <c r="J258" s="68">
        <v>2470</v>
      </c>
      <c r="K258" s="68">
        <f t="shared" si="52"/>
        <v>0.2819634703196347</v>
      </c>
      <c r="L258" s="68">
        <f t="shared" si="53"/>
        <v>0.21058095676753386</v>
      </c>
      <c r="M258" s="70">
        <f t="shared" si="54"/>
        <v>6.4905089414650838</v>
      </c>
      <c r="N258" s="71">
        <f t="shared" si="55"/>
        <v>0.17844444444444446</v>
      </c>
      <c r="O258" s="72">
        <f t="shared" si="56"/>
        <v>0.17844444444444446</v>
      </c>
      <c r="P258" s="68">
        <f t="shared" si="48"/>
        <v>0.15625381032556285</v>
      </c>
      <c r="Q258" s="16">
        <f t="shared" si="49"/>
        <v>0</v>
      </c>
      <c r="R258" s="51">
        <f t="shared" si="57"/>
        <v>0.15625381032556285</v>
      </c>
      <c r="S258" s="16">
        <f t="shared" si="58"/>
        <v>0.35688888888888892</v>
      </c>
      <c r="T258" s="16">
        <f t="shared" si="59"/>
        <v>0.21058095676753386</v>
      </c>
      <c r="U258" s="16">
        <f t="shared" si="60"/>
        <v>0</v>
      </c>
      <c r="V258" s="51">
        <f t="shared" si="61"/>
        <v>0</v>
      </c>
      <c r="W258" s="16">
        <f t="shared" si="50"/>
        <v>8.9877490626435463E-2</v>
      </c>
      <c r="X258" s="16">
        <f t="shared" si="51"/>
        <v>0</v>
      </c>
      <c r="Y258" s="16">
        <f t="shared" si="62"/>
        <v>8.9877490626435463E-2</v>
      </c>
      <c r="Z258" s="16">
        <f t="shared" si="63"/>
        <v>8.9877490626435463E-2</v>
      </c>
    </row>
    <row r="259" spans="1:26" x14ac:dyDescent="0.25">
      <c r="J259" s="68">
        <v>2480</v>
      </c>
      <c r="K259" s="68">
        <f t="shared" si="52"/>
        <v>0.28310502283105021</v>
      </c>
      <c r="L259" s="68">
        <f t="shared" si="53"/>
        <v>0.21007045957894066</v>
      </c>
      <c r="M259" s="70">
        <f t="shared" si="54"/>
        <v>6.4747744390769375</v>
      </c>
      <c r="N259" s="71">
        <f t="shared" si="55"/>
        <v>0.17844444444444446</v>
      </c>
      <c r="O259" s="72">
        <f t="shared" si="56"/>
        <v>0.17844444444444446</v>
      </c>
      <c r="P259" s="68">
        <f t="shared" si="48"/>
        <v>0.15570818115508933</v>
      </c>
      <c r="Q259" s="16">
        <f t="shared" si="49"/>
        <v>0</v>
      </c>
      <c r="R259" s="51">
        <f t="shared" si="57"/>
        <v>0.15570818115508933</v>
      </c>
      <c r="S259" s="16">
        <f t="shared" si="58"/>
        <v>0.35688888888888892</v>
      </c>
      <c r="T259" s="16">
        <f t="shared" si="59"/>
        <v>0.21007045957894066</v>
      </c>
      <c r="U259" s="16">
        <f t="shared" si="60"/>
        <v>0</v>
      </c>
      <c r="V259" s="51">
        <f t="shared" si="61"/>
        <v>0</v>
      </c>
      <c r="W259" s="16">
        <f t="shared" si="50"/>
        <v>8.9288937580630945E-2</v>
      </c>
      <c r="X259" s="16">
        <f t="shared" si="51"/>
        <v>0</v>
      </c>
      <c r="Y259" s="16">
        <f t="shared" si="62"/>
        <v>8.9288937580630945E-2</v>
      </c>
      <c r="Z259" s="16">
        <f t="shared" si="63"/>
        <v>8.9288937580630945E-2</v>
      </c>
    </row>
    <row r="260" spans="1:26" x14ac:dyDescent="0.25">
      <c r="J260" s="68">
        <v>2490</v>
      </c>
      <c r="K260" s="68">
        <f t="shared" si="52"/>
        <v>0.28424657534246578</v>
      </c>
      <c r="L260" s="68">
        <f t="shared" si="53"/>
        <v>0.20956168857534252</v>
      </c>
      <c r="M260" s="70">
        <f t="shared" si="54"/>
        <v>6.4590931410208308</v>
      </c>
      <c r="N260" s="71">
        <f t="shared" si="55"/>
        <v>0.17844444444444446</v>
      </c>
      <c r="O260" s="72">
        <f t="shared" si="56"/>
        <v>0.17844444444444446</v>
      </c>
      <c r="P260" s="68">
        <f t="shared" si="48"/>
        <v>0.15516439696419237</v>
      </c>
      <c r="Q260" s="16">
        <f t="shared" si="49"/>
        <v>0</v>
      </c>
      <c r="R260" s="51">
        <f t="shared" si="57"/>
        <v>0.15516439696419237</v>
      </c>
      <c r="S260" s="16">
        <f t="shared" si="58"/>
        <v>0.35688888888888892</v>
      </c>
      <c r="T260" s="16">
        <f t="shared" si="59"/>
        <v>0.20956168857534252</v>
      </c>
      <c r="U260" s="16">
        <f t="shared" si="60"/>
        <v>0</v>
      </c>
      <c r="V260" s="51">
        <f t="shared" si="61"/>
        <v>0</v>
      </c>
      <c r="W260" s="16">
        <f t="shared" si="50"/>
        <v>8.8702374656337679E-2</v>
      </c>
      <c r="X260" s="16">
        <f t="shared" si="51"/>
        <v>0</v>
      </c>
      <c r="Y260" s="16">
        <f t="shared" si="62"/>
        <v>8.8702374656337679E-2</v>
      </c>
      <c r="Z260" s="16">
        <f t="shared" si="63"/>
        <v>8.8702374656337679E-2</v>
      </c>
    </row>
    <row r="261" spans="1:26" x14ac:dyDescent="0.25">
      <c r="J261" s="68">
        <v>2500</v>
      </c>
      <c r="K261" s="68">
        <f t="shared" si="52"/>
        <v>0.28538812785388129</v>
      </c>
      <c r="L261" s="68">
        <f t="shared" si="53"/>
        <v>0.20905463102241795</v>
      </c>
      <c r="M261" s="70">
        <f t="shared" si="54"/>
        <v>6.443464654800553</v>
      </c>
      <c r="N261" s="71">
        <f t="shared" si="55"/>
        <v>0.17844444444444446</v>
      </c>
      <c r="O261" s="72">
        <f t="shared" si="56"/>
        <v>0.17844444444444446</v>
      </c>
      <c r="P261" s="68">
        <f t="shared" si="48"/>
        <v>0.15462244414218551</v>
      </c>
      <c r="Q261" s="16">
        <f t="shared" si="49"/>
        <v>0</v>
      </c>
      <c r="R261" s="51">
        <f t="shared" si="57"/>
        <v>0.15462244414218551</v>
      </c>
      <c r="S261" s="16">
        <f t="shared" si="58"/>
        <v>0.35688888888888892</v>
      </c>
      <c r="T261" s="16">
        <f t="shared" si="59"/>
        <v>0.20905463102241795</v>
      </c>
      <c r="U261" s="16">
        <f t="shared" si="60"/>
        <v>0</v>
      </c>
      <c r="V261" s="51">
        <f t="shared" si="61"/>
        <v>0</v>
      </c>
      <c r="W261" s="16">
        <f t="shared" si="50"/>
        <v>8.8117787172135587E-2</v>
      </c>
      <c r="X261" s="16">
        <f t="shared" si="51"/>
        <v>0</v>
      </c>
      <c r="Y261" s="16">
        <f t="shared" si="62"/>
        <v>8.8117787172135587E-2</v>
      </c>
      <c r="Z261" s="16">
        <f t="shared" si="63"/>
        <v>8.8117787172135587E-2</v>
      </c>
    </row>
    <row r="262" spans="1:26" x14ac:dyDescent="0.25">
      <c r="J262" s="68">
        <v>2510</v>
      </c>
      <c r="K262" s="68">
        <f t="shared" si="52"/>
        <v>0.2865296803652968</v>
      </c>
      <c r="L262" s="68">
        <f t="shared" si="53"/>
        <v>0.20854927433026549</v>
      </c>
      <c r="M262" s="70">
        <f t="shared" si="54"/>
        <v>6.4278885923711959</v>
      </c>
      <c r="N262" s="71">
        <f t="shared" si="55"/>
        <v>0.17844444444444446</v>
      </c>
      <c r="O262" s="72">
        <f t="shared" si="56"/>
        <v>0.17844444444444446</v>
      </c>
      <c r="P262" s="68">
        <f t="shared" si="48"/>
        <v>0.15408230923274113</v>
      </c>
      <c r="Q262" s="16">
        <f t="shared" si="49"/>
        <v>0</v>
      </c>
      <c r="R262" s="51">
        <f t="shared" si="57"/>
        <v>0.15408230923274113</v>
      </c>
      <c r="S262" s="16">
        <f t="shared" si="58"/>
        <v>0.35688888888888892</v>
      </c>
      <c r="T262" s="16">
        <f t="shared" si="59"/>
        <v>0.20854927433026549</v>
      </c>
      <c r="U262" s="16">
        <f t="shared" si="60"/>
        <v>0</v>
      </c>
      <c r="V262" s="51">
        <f t="shared" si="61"/>
        <v>0</v>
      </c>
      <c r="W262" s="16">
        <f t="shared" si="50"/>
        <v>8.7535160613106511E-2</v>
      </c>
      <c r="X262" s="16">
        <f t="shared" si="51"/>
        <v>0</v>
      </c>
      <c r="Y262" s="16">
        <f t="shared" si="62"/>
        <v>8.7535160613106511E-2</v>
      </c>
      <c r="Z262" s="16">
        <f t="shared" si="63"/>
        <v>8.7535160613106511E-2</v>
      </c>
    </row>
    <row r="263" spans="1:26" x14ac:dyDescent="0.25">
      <c r="J263" s="68">
        <v>2520</v>
      </c>
      <c r="K263" s="68">
        <f t="shared" si="52"/>
        <v>0.28767123287671231</v>
      </c>
      <c r="L263" s="68">
        <f t="shared" si="53"/>
        <v>0.20804560605119815</v>
      </c>
      <c r="M263" s="70">
        <f t="shared" si="54"/>
        <v>6.4123645700711753</v>
      </c>
      <c r="N263" s="71">
        <f t="shared" si="55"/>
        <v>0.17844444444444446</v>
      </c>
      <c r="O263" s="72">
        <f t="shared" si="56"/>
        <v>0.17844444444444446</v>
      </c>
      <c r="P263" s="68">
        <f t="shared" si="48"/>
        <v>0.15354397893153282</v>
      </c>
      <c r="Q263" s="16">
        <f t="shared" si="49"/>
        <v>0</v>
      </c>
      <c r="R263" s="51">
        <f t="shared" si="57"/>
        <v>0.15354397893153282</v>
      </c>
      <c r="S263" s="16">
        <f t="shared" si="58"/>
        <v>0.35688888888888892</v>
      </c>
      <c r="T263" s="16">
        <f t="shared" si="59"/>
        <v>0.20804560605119815</v>
      </c>
      <c r="U263" s="16">
        <f t="shared" si="60"/>
        <v>0</v>
      </c>
      <c r="V263" s="51">
        <f t="shared" si="61"/>
        <v>0</v>
      </c>
      <c r="W263" s="16">
        <f t="shared" si="50"/>
        <v>8.6954480628291919E-2</v>
      </c>
      <c r="X263" s="16">
        <f t="shared" si="51"/>
        <v>0</v>
      </c>
      <c r="Y263" s="16">
        <f t="shared" si="62"/>
        <v>8.6954480628291919E-2</v>
      </c>
      <c r="Z263" s="16">
        <f t="shared" si="63"/>
        <v>8.6954480628291919E-2</v>
      </c>
    </row>
    <row r="264" spans="1:26" x14ac:dyDescent="0.25">
      <c r="J264" s="68">
        <v>2530</v>
      </c>
      <c r="K264" s="68">
        <f t="shared" si="52"/>
        <v>0.28881278538812788</v>
      </c>
      <c r="L264" s="68">
        <f t="shared" si="53"/>
        <v>0.20754361387758002</v>
      </c>
      <c r="M264" s="70">
        <f t="shared" si="54"/>
        <v>6.3968922085555482</v>
      </c>
      <c r="N264" s="71">
        <f t="shared" si="55"/>
        <v>0.17844444444444446</v>
      </c>
      <c r="O264" s="72">
        <f t="shared" si="56"/>
        <v>0.17844444444444446</v>
      </c>
      <c r="P264" s="68">
        <f t="shared" si="48"/>
        <v>0.15300744008392353</v>
      </c>
      <c r="Q264" s="16">
        <f t="shared" si="49"/>
        <v>0</v>
      </c>
      <c r="R264" s="51">
        <f t="shared" si="57"/>
        <v>0.15300744008392353</v>
      </c>
      <c r="S264" s="16">
        <f t="shared" si="58"/>
        <v>0.35688888888888892</v>
      </c>
      <c r="T264" s="16">
        <f t="shared" si="59"/>
        <v>0.20754361387758002</v>
      </c>
      <c r="U264" s="16">
        <f t="shared" si="60"/>
        <v>0</v>
      </c>
      <c r="V264" s="51">
        <f t="shared" si="61"/>
        <v>0</v>
      </c>
      <c r="W264" s="16">
        <f t="shared" si="50"/>
        <v>8.637573302819801E-2</v>
      </c>
      <c r="X264" s="16">
        <f t="shared" si="51"/>
        <v>0</v>
      </c>
      <c r="Y264" s="16">
        <f t="shared" si="62"/>
        <v>8.637573302819801E-2</v>
      </c>
      <c r="Z264" s="16">
        <f t="shared" si="63"/>
        <v>8.637573302819801E-2</v>
      </c>
    </row>
    <row r="265" spans="1:26" x14ac:dyDescent="0.25">
      <c r="J265" s="68">
        <v>2540</v>
      </c>
      <c r="K265" s="68">
        <f t="shared" si="52"/>
        <v>0.28995433789954339</v>
      </c>
      <c r="L265" s="68">
        <f t="shared" si="53"/>
        <v>0.20704328563970342</v>
      </c>
      <c r="M265" s="70">
        <f t="shared" si="54"/>
        <v>6.3814711327305842</v>
      </c>
      <c r="N265" s="71">
        <f t="shared" si="55"/>
        <v>0.17844444444444446</v>
      </c>
      <c r="O265" s="72">
        <f t="shared" si="56"/>
        <v>0.17844444444444446</v>
      </c>
      <c r="P265" s="68">
        <f t="shared" si="48"/>
        <v>0.15247267968269695</v>
      </c>
      <c r="Q265" s="16">
        <f t="shared" si="49"/>
        <v>0</v>
      </c>
      <c r="R265" s="51">
        <f t="shared" si="57"/>
        <v>0.15247267968269695</v>
      </c>
      <c r="S265" s="16">
        <f t="shared" si="58"/>
        <v>0.35688888888888892</v>
      </c>
      <c r="T265" s="16">
        <f t="shared" si="59"/>
        <v>0.20704328563970342</v>
      </c>
      <c r="U265" s="16">
        <f t="shared" si="60"/>
        <v>0</v>
      </c>
      <c r="V265" s="51">
        <f t="shared" si="61"/>
        <v>0</v>
      </c>
      <c r="W265" s="16">
        <f t="shared" si="50"/>
        <v>8.579890378234889E-2</v>
      </c>
      <c r="X265" s="16">
        <f t="shared" si="51"/>
        <v>0</v>
      </c>
      <c r="Y265" s="16">
        <f t="shared" si="62"/>
        <v>8.579890378234889E-2</v>
      </c>
      <c r="Z265" s="16">
        <f t="shared" si="63"/>
        <v>8.579890378234889E-2</v>
      </c>
    </row>
    <row r="266" spans="1:26" x14ac:dyDescent="0.25">
      <c r="J266" s="68">
        <v>2550</v>
      </c>
      <c r="K266" s="68">
        <f t="shared" si="52"/>
        <v>0.2910958904109589</v>
      </c>
      <c r="L266" s="68">
        <f t="shared" si="53"/>
        <v>0.20654460930370799</v>
      </c>
      <c r="M266" s="70">
        <f t="shared" si="54"/>
        <v>6.3661009716896295</v>
      </c>
      <c r="N266" s="71">
        <f t="shared" si="55"/>
        <v>0.17844444444444446</v>
      </c>
      <c r="O266" s="72">
        <f t="shared" si="56"/>
        <v>0.17844444444444446</v>
      </c>
      <c r="P266" s="68">
        <f t="shared" si="48"/>
        <v>0.15193968486583254</v>
      </c>
      <c r="Q266" s="16">
        <f t="shared" si="49"/>
        <v>0</v>
      </c>
      <c r="R266" s="51">
        <f t="shared" si="57"/>
        <v>0.15193968486583254</v>
      </c>
      <c r="S266" s="16">
        <f t="shared" si="58"/>
        <v>0.35688888888888892</v>
      </c>
      <c r="T266" s="16">
        <f t="shared" si="59"/>
        <v>0.20654460930370799</v>
      </c>
      <c r="U266" s="16">
        <f t="shared" si="60"/>
        <v>0</v>
      </c>
      <c r="V266" s="51">
        <f t="shared" si="61"/>
        <v>0</v>
      </c>
      <c r="W266" s="16">
        <f t="shared" si="50"/>
        <v>8.5223979016887164E-2</v>
      </c>
      <c r="X266" s="16">
        <f t="shared" si="51"/>
        <v>0</v>
      </c>
      <c r="Y266" s="16">
        <f t="shared" si="62"/>
        <v>8.5223979016887164E-2</v>
      </c>
      <c r="Z266" s="16">
        <f t="shared" si="63"/>
        <v>8.5223979016887164E-2</v>
      </c>
    </row>
    <row r="267" spans="1:26" x14ac:dyDescent="0.25">
      <c r="A267" s="55" t="s">
        <v>200</v>
      </c>
      <c r="B267" s="56"/>
      <c r="C267" s="16"/>
      <c r="D267" s="16"/>
      <c r="E267" s="16"/>
      <c r="F267" s="16"/>
      <c r="J267" s="68">
        <v>2560</v>
      </c>
      <c r="K267" s="68">
        <f t="shared" si="52"/>
        <v>0.29223744292237441</v>
      </c>
      <c r="L267" s="68">
        <f t="shared" si="53"/>
        <v>0.20604757296953757</v>
      </c>
      <c r="M267" s="70">
        <f t="shared" si="54"/>
        <v>6.3507813586501305</v>
      </c>
      <c r="N267" s="71">
        <f t="shared" si="55"/>
        <v>0.17844444444444446</v>
      </c>
      <c r="O267" s="72">
        <f t="shared" si="56"/>
        <v>0.17844444444444446</v>
      </c>
      <c r="P267" s="68">
        <f t="shared" ref="P267:P330" si="64">IF(K267&lt;=$B$116,1-$E$24*(K267/$B$116)^$E$25,0)</f>
        <v>0.15140844291432254</v>
      </c>
      <c r="Q267" s="16">
        <f t="shared" ref="Q267:Q330" si="65">IF(K267&gt;$B$116,1-$E$24*((K267-$B$116)/(1-$B$116))^$E$25,0)</f>
        <v>0</v>
      </c>
      <c r="R267" s="51">
        <f t="shared" si="57"/>
        <v>0.15140844291432254</v>
      </c>
      <c r="S267" s="16">
        <f t="shared" si="58"/>
        <v>0.35688888888888892</v>
      </c>
      <c r="T267" s="16">
        <f t="shared" si="59"/>
        <v>0.20604757296953757</v>
      </c>
      <c r="U267" s="16">
        <f t="shared" si="60"/>
        <v>0</v>
      </c>
      <c r="V267" s="51">
        <f t="shared" si="61"/>
        <v>0</v>
      </c>
      <c r="W267" s="16">
        <f t="shared" ref="W267:W330" si="66">IF(K267&lt;=$B$272,1-$E$24*(K267/$B$272)^$E$25,0)</f>
        <v>8.4650945012218815E-2</v>
      </c>
      <c r="X267" s="16">
        <f t="shared" ref="X267:X330" si="67">IF(K267&gt;$B$272,1-$E$24*((K267-$B$272)/(1-$B$272))^$E$25,0)</f>
        <v>0</v>
      </c>
      <c r="Y267" s="16">
        <f t="shared" si="62"/>
        <v>8.4650945012218815E-2</v>
      </c>
      <c r="Z267" s="16">
        <f t="shared" si="63"/>
        <v>8.4650945012218815E-2</v>
      </c>
    </row>
    <row r="268" spans="1:26" x14ac:dyDescent="0.25">
      <c r="A268" s="32" t="s">
        <v>201</v>
      </c>
      <c r="B268" s="16"/>
      <c r="C268" s="16"/>
      <c r="D268" s="16"/>
      <c r="E268" s="16"/>
      <c r="F268" s="16"/>
      <c r="J268" s="68">
        <v>2570</v>
      </c>
      <c r="K268" s="68">
        <f t="shared" ref="K268:K331" si="68">J268/8760</f>
        <v>0.29337899543378998</v>
      </c>
      <c r="L268" s="68">
        <f t="shared" ref="L268:L331" si="69">1-$E$24*K268^$E$25</f>
        <v>0.20555216486893713</v>
      </c>
      <c r="M268" s="70">
        <f t="shared" ref="M268:M331" si="70">L268*$B$28</f>
        <v>6.3355119308918972</v>
      </c>
      <c r="N268" s="71">
        <f t="shared" ref="N268:N331" si="71">IF(K268&lt;=$B$116,$B$110,0)</f>
        <v>0.17844444444444446</v>
      </c>
      <c r="O268" s="72">
        <f t="shared" ref="O268:O331" si="72">IF(L268&gt;N268,N268,IF(K268&gt;$B$116,0,L268))</f>
        <v>0.17844444444444446</v>
      </c>
      <c r="P268" s="68">
        <f t="shared" si="64"/>
        <v>0.15087894125003032</v>
      </c>
      <c r="Q268" s="16">
        <f t="shared" si="65"/>
        <v>0</v>
      </c>
      <c r="R268" s="51">
        <f t="shared" ref="R268:R331" si="73">IF(P268&gt;N268,N268,P268)</f>
        <v>0.15087894125003032</v>
      </c>
      <c r="S268" s="16">
        <f t="shared" ref="S268:S331" si="74">IF(K268&lt;=$B$272,$F$272,N268)</f>
        <v>0.35688888888888892</v>
      </c>
      <c r="T268" s="16">
        <f t="shared" ref="T268:T331" si="75">IF(S268&lt;L268,S268,L268)</f>
        <v>0.20555216486893713</v>
      </c>
      <c r="U268" s="16">
        <f t="shared" ref="U268:U331" si="76">IF(K268&lt;0.04,S268,0)</f>
        <v>0</v>
      </c>
      <c r="V268" s="51">
        <f t="shared" ref="V268:V331" si="77">IF(K268&lt;0.23,T268,0)</f>
        <v>0</v>
      </c>
      <c r="W268" s="16">
        <f t="shared" si="66"/>
        <v>8.4079788200702943E-2</v>
      </c>
      <c r="X268" s="16">
        <f t="shared" si="67"/>
        <v>0</v>
      </c>
      <c r="Y268" s="16">
        <f t="shared" ref="Y268:Y331" si="78">IF(W268&gt;$F$272,$F$272,W268)</f>
        <v>8.4079788200702943E-2</v>
      </c>
      <c r="Z268" s="16">
        <f t="shared" ref="Z268:Z331" si="79">IF(W268&gt;$B$110,$B$110,W268)</f>
        <v>8.4079788200702943E-2</v>
      </c>
    </row>
    <row r="269" spans="1:26" ht="18" x14ac:dyDescent="0.35">
      <c r="A269" s="21" t="s">
        <v>204</v>
      </c>
      <c r="B269" s="572">
        <v>5.5</v>
      </c>
      <c r="C269" s="16"/>
      <c r="D269" s="16"/>
      <c r="E269" s="16"/>
      <c r="F269" s="16"/>
      <c r="J269" s="68">
        <v>2580</v>
      </c>
      <c r="K269" s="68">
        <f t="shared" si="68"/>
        <v>0.29452054794520549</v>
      </c>
      <c r="L269" s="68">
        <f t="shared" si="69"/>
        <v>0.20505837336348587</v>
      </c>
      <c r="M269" s="70">
        <f t="shared" si="70"/>
        <v>6.3202923296964819</v>
      </c>
      <c r="N269" s="71">
        <f t="shared" si="71"/>
        <v>0.17844444444444446</v>
      </c>
      <c r="O269" s="72">
        <f t="shared" si="72"/>
        <v>0.17844444444444446</v>
      </c>
      <c r="P269" s="68">
        <f t="shared" si="64"/>
        <v>0.15035116743358923</v>
      </c>
      <c r="Q269" s="16">
        <f t="shared" si="65"/>
        <v>0</v>
      </c>
      <c r="R269" s="51">
        <f t="shared" si="73"/>
        <v>0.15035116743358923</v>
      </c>
      <c r="S269" s="16">
        <f t="shared" si="74"/>
        <v>0.35688888888888892</v>
      </c>
      <c r="T269" s="16">
        <f t="shared" si="75"/>
        <v>0.20505837336348587</v>
      </c>
      <c r="U269" s="16">
        <f t="shared" si="76"/>
        <v>0</v>
      </c>
      <c r="V269" s="51">
        <f t="shared" si="77"/>
        <v>0</v>
      </c>
      <c r="W269" s="16">
        <f t="shared" si="66"/>
        <v>8.3510495164385579E-2</v>
      </c>
      <c r="X269" s="16">
        <f t="shared" si="67"/>
        <v>0</v>
      </c>
      <c r="Y269" s="16">
        <f t="shared" si="78"/>
        <v>8.3510495164385579E-2</v>
      </c>
      <c r="Z269" s="16">
        <f t="shared" si="79"/>
        <v>8.3510495164385579E-2</v>
      </c>
    </row>
    <row r="270" spans="1:26" x14ac:dyDescent="0.25">
      <c r="A270" s="21" t="s">
        <v>230</v>
      </c>
      <c r="B270" s="573">
        <v>3600</v>
      </c>
      <c r="C270" s="16"/>
      <c r="D270" s="16"/>
      <c r="E270" s="16"/>
      <c r="F270" s="16"/>
      <c r="J270" s="68">
        <v>2590</v>
      </c>
      <c r="K270" s="68">
        <f t="shared" si="68"/>
        <v>0.295662100456621</v>
      </c>
      <c r="L270" s="68">
        <f t="shared" si="69"/>
        <v>0.20456618694266882</v>
      </c>
      <c r="M270" s="70">
        <f t="shared" si="70"/>
        <v>6.3051222002877374</v>
      </c>
      <c r="N270" s="71">
        <f t="shared" si="71"/>
        <v>0.17844444444444446</v>
      </c>
      <c r="O270" s="72">
        <f t="shared" si="72"/>
        <v>0.17844444444444446</v>
      </c>
      <c r="P270" s="68">
        <f t="shared" si="64"/>
        <v>0.14982510916234026</v>
      </c>
      <c r="Q270" s="16">
        <f t="shared" si="65"/>
        <v>0</v>
      </c>
      <c r="R270" s="51">
        <f t="shared" si="73"/>
        <v>0.14982510916234026</v>
      </c>
      <c r="S270" s="16">
        <f t="shared" si="74"/>
        <v>0.35688888888888892</v>
      </c>
      <c r="T270" s="16">
        <f t="shared" si="75"/>
        <v>0.20456618694266882</v>
      </c>
      <c r="U270" s="16">
        <f t="shared" si="76"/>
        <v>0</v>
      </c>
      <c r="V270" s="51">
        <f t="shared" si="77"/>
        <v>0</v>
      </c>
      <c r="W270" s="16">
        <f t="shared" si="66"/>
        <v>8.2943052632774683E-2</v>
      </c>
      <c r="X270" s="16">
        <f t="shared" si="67"/>
        <v>0</v>
      </c>
      <c r="Y270" s="16">
        <f t="shared" si="78"/>
        <v>8.2943052632774683E-2</v>
      </c>
      <c r="Z270" s="16">
        <f t="shared" si="79"/>
        <v>8.2943052632774683E-2</v>
      </c>
    </row>
    <row r="271" spans="1:26" x14ac:dyDescent="0.25">
      <c r="J271" s="68">
        <v>2600</v>
      </c>
      <c r="K271" s="68">
        <f t="shared" si="68"/>
        <v>0.29680365296803651</v>
      </c>
      <c r="L271" s="68">
        <f t="shared" si="69"/>
        <v>0.20407559422198251</v>
      </c>
      <c r="M271" s="70">
        <f t="shared" si="70"/>
        <v>6.2900011917734329</v>
      </c>
      <c r="N271" s="71">
        <f t="shared" si="71"/>
        <v>0.17844444444444446</v>
      </c>
      <c r="O271" s="72">
        <f t="shared" si="72"/>
        <v>0.17844444444444446</v>
      </c>
      <c r="P271" s="68">
        <f t="shared" si="64"/>
        <v>0.14930075426830824</v>
      </c>
      <c r="Q271" s="16">
        <f t="shared" si="65"/>
        <v>0</v>
      </c>
      <c r="R271" s="51">
        <f t="shared" si="73"/>
        <v>0.14930075426830824</v>
      </c>
      <c r="S271" s="16">
        <f t="shared" si="74"/>
        <v>0.35688888888888892</v>
      </c>
      <c r="T271" s="16">
        <f t="shared" si="75"/>
        <v>0.20407559422198251</v>
      </c>
      <c r="U271" s="16">
        <f t="shared" si="76"/>
        <v>0</v>
      </c>
      <c r="V271" s="51">
        <f t="shared" si="77"/>
        <v>0</v>
      </c>
      <c r="W271" s="16">
        <f t="shared" si="66"/>
        <v>8.2377447480658006E-2</v>
      </c>
      <c r="X271" s="16">
        <f t="shared" si="67"/>
        <v>0</v>
      </c>
      <c r="Y271" s="16">
        <f t="shared" si="78"/>
        <v>8.2377447480658006E-2</v>
      </c>
      <c r="Z271" s="16">
        <f t="shared" si="79"/>
        <v>8.2377447480658006E-2</v>
      </c>
    </row>
    <row r="272" spans="1:26" x14ac:dyDescent="0.25">
      <c r="B272" s="57">
        <f>B270/8760</f>
        <v>0.41095890410958902</v>
      </c>
      <c r="F272" s="58">
        <f>(B269+B32)/B28</f>
        <v>0.35688888888888892</v>
      </c>
      <c r="J272" s="68">
        <v>2610</v>
      </c>
      <c r="K272" s="68">
        <f t="shared" si="68"/>
        <v>0.29794520547945208</v>
      </c>
      <c r="L272" s="68">
        <f t="shared" si="69"/>
        <v>0.20358658394107798</v>
      </c>
      <c r="M272" s="70">
        <f t="shared" si="70"/>
        <v>6.2749289570880196</v>
      </c>
      <c r="N272" s="71">
        <f t="shared" si="71"/>
        <v>0.17844444444444446</v>
      </c>
      <c r="O272" s="72">
        <f t="shared" si="72"/>
        <v>0.17844444444444446</v>
      </c>
      <c r="P272" s="68">
        <f t="shared" si="64"/>
        <v>0.14877809071621628</v>
      </c>
      <c r="Q272" s="16">
        <f t="shared" si="65"/>
        <v>0</v>
      </c>
      <c r="R272" s="51">
        <f t="shared" si="73"/>
        <v>0.14877809071621628</v>
      </c>
      <c r="S272" s="16">
        <f t="shared" si="74"/>
        <v>0.35688888888888892</v>
      </c>
      <c r="T272" s="16">
        <f t="shared" si="75"/>
        <v>0.20358658394107798</v>
      </c>
      <c r="U272" s="16">
        <f t="shared" si="76"/>
        <v>0</v>
      </c>
      <c r="V272" s="51">
        <f t="shared" si="77"/>
        <v>0</v>
      </c>
      <c r="W272" s="16">
        <f t="shared" si="66"/>
        <v>8.1813666725960243E-2</v>
      </c>
      <c r="X272" s="16">
        <f t="shared" si="67"/>
        <v>0</v>
      </c>
      <c r="Y272" s="16">
        <f t="shared" si="78"/>
        <v>8.1813666725960243E-2</v>
      </c>
      <c r="Z272" s="16">
        <f t="shared" si="79"/>
        <v>8.1813666725960243E-2</v>
      </c>
    </row>
    <row r="273" spans="1:26" x14ac:dyDescent="0.25">
      <c r="J273" s="68">
        <v>2620</v>
      </c>
      <c r="K273" s="68">
        <f t="shared" si="68"/>
        <v>0.29908675799086759</v>
      </c>
      <c r="L273" s="68">
        <f t="shared" si="69"/>
        <v>0.20309914496193593</v>
      </c>
      <c r="M273" s="70">
        <f t="shared" si="70"/>
        <v>6.2599051529363807</v>
      </c>
      <c r="N273" s="71">
        <f t="shared" si="71"/>
        <v>0.17844444444444446</v>
      </c>
      <c r="O273" s="72">
        <f t="shared" si="72"/>
        <v>0.17844444444444446</v>
      </c>
      <c r="P273" s="68">
        <f t="shared" si="64"/>
        <v>0.14825710660153646</v>
      </c>
      <c r="Q273" s="16">
        <f t="shared" si="65"/>
        <v>0</v>
      </c>
      <c r="R273" s="51">
        <f t="shared" si="73"/>
        <v>0.14825710660153646</v>
      </c>
      <c r="S273" s="16">
        <f t="shared" si="74"/>
        <v>0.35688888888888892</v>
      </c>
      <c r="T273" s="16">
        <f t="shared" si="75"/>
        <v>0.20309914496193593</v>
      </c>
      <c r="U273" s="16">
        <f t="shared" si="76"/>
        <v>0</v>
      </c>
      <c r="V273" s="51">
        <f t="shared" si="77"/>
        <v>0</v>
      </c>
      <c r="W273" s="16">
        <f t="shared" si="66"/>
        <v>8.1251697527641054E-2</v>
      </c>
      <c r="X273" s="16">
        <f t="shared" si="67"/>
        <v>0</v>
      </c>
      <c r="Y273" s="16">
        <f t="shared" si="78"/>
        <v>8.1251697527641054E-2</v>
      </c>
      <c r="Z273" s="16">
        <f t="shared" si="79"/>
        <v>8.1251697527641054E-2</v>
      </c>
    </row>
    <row r="274" spans="1:26" x14ac:dyDescent="0.25">
      <c r="J274" s="68">
        <v>2630</v>
      </c>
      <c r="K274" s="68">
        <f t="shared" si="68"/>
        <v>0.3002283105022831</v>
      </c>
      <c r="L274" s="68">
        <f t="shared" si="69"/>
        <v>0.20261326626707765</v>
      </c>
      <c r="M274" s="70">
        <f t="shared" si="70"/>
        <v>6.2449294397386943</v>
      </c>
      <c r="N274" s="71">
        <f t="shared" si="71"/>
        <v>0.17844444444444446</v>
      </c>
      <c r="O274" s="72">
        <f t="shared" si="72"/>
        <v>0.17844444444444446</v>
      </c>
      <c r="P274" s="68">
        <f t="shared" si="64"/>
        <v>0.14773779014857635</v>
      </c>
      <c r="Q274" s="16">
        <f t="shared" si="65"/>
        <v>0</v>
      </c>
      <c r="R274" s="51">
        <f t="shared" si="73"/>
        <v>0.14773779014857635</v>
      </c>
      <c r="S274" s="16">
        <f t="shared" si="74"/>
        <v>0.35688888888888892</v>
      </c>
      <c r="T274" s="16">
        <f t="shared" si="75"/>
        <v>0.20261326626707765</v>
      </c>
      <c r="U274" s="16">
        <f t="shared" si="76"/>
        <v>0</v>
      </c>
      <c r="V274" s="51">
        <f t="shared" si="77"/>
        <v>0</v>
      </c>
      <c r="W274" s="16">
        <f t="shared" si="66"/>
        <v>8.0691527183631151E-2</v>
      </c>
      <c r="X274" s="16">
        <f t="shared" si="67"/>
        <v>0</v>
      </c>
      <c r="Y274" s="16">
        <f t="shared" si="78"/>
        <v>8.0691527183631151E-2</v>
      </c>
      <c r="Z274" s="16">
        <f t="shared" si="79"/>
        <v>8.0691527183631151E-2</v>
      </c>
    </row>
    <row r="275" spans="1:26" x14ac:dyDescent="0.25">
      <c r="B275" s="57">
        <f>((1-F272)/E24)^(1/E25)</f>
        <v>7.8308325331043427E-2</v>
      </c>
      <c r="J275" s="68">
        <v>2640</v>
      </c>
      <c r="K275" s="68">
        <f t="shared" si="68"/>
        <v>0.30136986301369861</v>
      </c>
      <c r="L275" s="68">
        <f t="shared" si="69"/>
        <v>0.2021289369578072</v>
      </c>
      <c r="M275" s="70">
        <f t="shared" si="70"/>
        <v>6.2300014815762488</v>
      </c>
      <c r="N275" s="71">
        <f t="shared" si="71"/>
        <v>0.17844444444444446</v>
      </c>
      <c r="O275" s="72">
        <f t="shared" si="72"/>
        <v>0.17844444444444446</v>
      </c>
      <c r="P275" s="68">
        <f t="shared" si="64"/>
        <v>0.14722012970860099</v>
      </c>
      <c r="Q275" s="16">
        <f t="shared" si="65"/>
        <v>0</v>
      </c>
      <c r="R275" s="51">
        <f t="shared" si="73"/>
        <v>0.14722012970860099</v>
      </c>
      <c r="S275" s="16">
        <f t="shared" si="74"/>
        <v>0.35688888888888892</v>
      </c>
      <c r="T275" s="16">
        <f t="shared" si="75"/>
        <v>0.2021289369578072</v>
      </c>
      <c r="U275" s="16">
        <f t="shared" si="76"/>
        <v>0</v>
      </c>
      <c r="V275" s="51">
        <f t="shared" si="77"/>
        <v>0</v>
      </c>
      <c r="W275" s="16">
        <f t="shared" si="66"/>
        <v>8.0133143128805928E-2</v>
      </c>
      <c r="X275" s="16">
        <f t="shared" si="67"/>
        <v>0</v>
      </c>
      <c r="Y275" s="16">
        <f t="shared" si="78"/>
        <v>8.0133143128805928E-2</v>
      </c>
      <c r="Z275" s="16">
        <f t="shared" si="79"/>
        <v>8.0133143128805928E-2</v>
      </c>
    </row>
    <row r="276" spans="1:26" x14ac:dyDescent="0.25">
      <c r="J276" s="68">
        <v>2650</v>
      </c>
      <c r="K276" s="68">
        <f t="shared" si="68"/>
        <v>0.30251141552511418</v>
      </c>
      <c r="L276" s="68">
        <f t="shared" si="69"/>
        <v>0.20164614625248656</v>
      </c>
      <c r="M276" s="70">
        <f t="shared" si="70"/>
        <v>6.2151209461382839</v>
      </c>
      <c r="N276" s="71">
        <f t="shared" si="71"/>
        <v>0.17844444444444446</v>
      </c>
      <c r="O276" s="72">
        <f t="shared" si="72"/>
        <v>0.17844444444444446</v>
      </c>
      <c r="P276" s="68">
        <f t="shared" si="64"/>
        <v>0.14670411375798931</v>
      </c>
      <c r="Q276" s="16">
        <f t="shared" si="65"/>
        <v>0</v>
      </c>
      <c r="R276" s="51">
        <f t="shared" si="73"/>
        <v>0.14670411375798931</v>
      </c>
      <c r="S276" s="16">
        <f t="shared" si="74"/>
        <v>0.35688888888888892</v>
      </c>
      <c r="T276" s="16">
        <f t="shared" si="75"/>
        <v>0.20164614625248656</v>
      </c>
      <c r="U276" s="16">
        <f t="shared" si="76"/>
        <v>0</v>
      </c>
      <c r="V276" s="51">
        <f t="shared" si="77"/>
        <v>0</v>
      </c>
      <c r="W276" s="16">
        <f t="shared" si="66"/>
        <v>7.9576532932997157E-2</v>
      </c>
      <c r="X276" s="16">
        <f t="shared" si="67"/>
        <v>0</v>
      </c>
      <c r="Y276" s="16">
        <f t="shared" si="78"/>
        <v>7.9576532932997157E-2</v>
      </c>
      <c r="Z276" s="16">
        <f t="shared" si="79"/>
        <v>7.9576532932997157E-2</v>
      </c>
    </row>
    <row r="277" spans="1:26" x14ac:dyDescent="0.25">
      <c r="A277" s="59" t="s">
        <v>193</v>
      </c>
      <c r="G277" s="16"/>
      <c r="H277" s="16"/>
      <c r="I277" s="16"/>
      <c r="J277" s="68">
        <v>2660</v>
      </c>
      <c r="K277" s="68">
        <f t="shared" si="68"/>
        <v>0.30365296803652969</v>
      </c>
      <c r="L277" s="68">
        <f t="shared" si="69"/>
        <v>0.20116488348484207</v>
      </c>
      <c r="M277" s="70">
        <f t="shared" si="70"/>
        <v>6.2002875046697898</v>
      </c>
      <c r="N277" s="71">
        <f t="shared" si="71"/>
        <v>0.17844444444444446</v>
      </c>
      <c r="O277" s="72">
        <f t="shared" si="72"/>
        <v>0.17844444444444446</v>
      </c>
      <c r="P277" s="68">
        <f t="shared" si="64"/>
        <v>0.14618973089642384</v>
      </c>
      <c r="Q277" s="16">
        <f t="shared" si="65"/>
        <v>0</v>
      </c>
      <c r="R277" s="51">
        <f t="shared" si="73"/>
        <v>0.14618973089642384</v>
      </c>
      <c r="S277" s="16">
        <f t="shared" si="74"/>
        <v>0.35688888888888892</v>
      </c>
      <c r="T277" s="16">
        <f t="shared" si="75"/>
        <v>0.20116488348484207</v>
      </c>
      <c r="U277" s="16">
        <f t="shared" si="76"/>
        <v>0</v>
      </c>
      <c r="V277" s="51">
        <f t="shared" si="77"/>
        <v>0</v>
      </c>
      <c r="W277" s="16">
        <f t="shared" si="66"/>
        <v>7.9021684299040884E-2</v>
      </c>
      <c r="X277" s="16">
        <f t="shared" si="67"/>
        <v>0</v>
      </c>
      <c r="Y277" s="16">
        <f t="shared" si="78"/>
        <v>7.9021684299040884E-2</v>
      </c>
      <c r="Z277" s="16">
        <f t="shared" si="79"/>
        <v>7.9021684299040884E-2</v>
      </c>
    </row>
    <row r="278" spans="1:26" ht="15" customHeight="1" x14ac:dyDescent="0.25">
      <c r="A278" s="59"/>
      <c r="B278" s="16"/>
      <c r="C278" s="16"/>
      <c r="D278" s="16"/>
      <c r="E278" s="16"/>
      <c r="F278" s="16"/>
      <c r="G278" s="60"/>
      <c r="H278" s="60"/>
      <c r="I278" s="60"/>
      <c r="J278" s="68">
        <v>2670</v>
      </c>
      <c r="K278" s="68">
        <f t="shared" si="68"/>
        <v>0.3047945205479452</v>
      </c>
      <c r="L278" s="68">
        <f t="shared" si="69"/>
        <v>0.20068513810230171</v>
      </c>
      <c r="M278" s="70">
        <f t="shared" si="70"/>
        <v>6.1855008319202573</v>
      </c>
      <c r="N278" s="71">
        <f t="shared" si="71"/>
        <v>0.17844444444444446</v>
      </c>
      <c r="O278" s="72">
        <f t="shared" si="72"/>
        <v>0.17844444444444446</v>
      </c>
      <c r="P278" s="68">
        <f t="shared" si="64"/>
        <v>0.14567696984511347</v>
      </c>
      <c r="Q278" s="16">
        <f t="shared" si="65"/>
        <v>0</v>
      </c>
      <c r="R278" s="51">
        <f t="shared" si="73"/>
        <v>0.14567696984511347</v>
      </c>
      <c r="S278" s="16">
        <f t="shared" si="74"/>
        <v>0.35688888888888892</v>
      </c>
      <c r="T278" s="16">
        <f t="shared" si="75"/>
        <v>0.20068513810230171</v>
      </c>
      <c r="U278" s="16">
        <f t="shared" si="76"/>
        <v>0</v>
      </c>
      <c r="V278" s="51">
        <f t="shared" si="77"/>
        <v>0</v>
      </c>
      <c r="W278" s="16">
        <f t="shared" si="66"/>
        <v>7.8468585060859186E-2</v>
      </c>
      <c r="X278" s="16">
        <f t="shared" si="67"/>
        <v>0</v>
      </c>
      <c r="Y278" s="16">
        <f t="shared" si="78"/>
        <v>7.8468585060859186E-2</v>
      </c>
      <c r="Z278" s="16">
        <f t="shared" si="79"/>
        <v>7.8468585060859186E-2</v>
      </c>
    </row>
    <row r="279" spans="1:26" x14ac:dyDescent="0.25">
      <c r="A279" s="647" t="s">
        <v>214</v>
      </c>
      <c r="B279" s="647"/>
      <c r="C279" s="647"/>
      <c r="D279" s="647"/>
      <c r="E279" s="647"/>
      <c r="F279" s="647"/>
      <c r="G279" s="60"/>
      <c r="H279" s="60"/>
      <c r="I279" s="60"/>
      <c r="J279" s="68">
        <v>2680</v>
      </c>
      <c r="K279" s="68">
        <f t="shared" si="68"/>
        <v>0.30593607305936071</v>
      </c>
      <c r="L279" s="68">
        <f t="shared" si="69"/>
        <v>0.20020689966436245</v>
      </c>
      <c r="M279" s="70">
        <f t="shared" si="70"/>
        <v>6.1707606060933626</v>
      </c>
      <c r="N279" s="71">
        <f t="shared" si="71"/>
        <v>0.17844444444444446</v>
      </c>
      <c r="O279" s="72">
        <f t="shared" si="72"/>
        <v>0.17844444444444446</v>
      </c>
      <c r="P279" s="68">
        <f t="shared" si="64"/>
        <v>0.14516581944504858</v>
      </c>
      <c r="Q279" s="16">
        <f t="shared" si="65"/>
        <v>0</v>
      </c>
      <c r="R279" s="51">
        <f t="shared" si="73"/>
        <v>0.14516581944504858</v>
      </c>
      <c r="S279" s="16">
        <f t="shared" si="74"/>
        <v>0.35688888888888892</v>
      </c>
      <c r="T279" s="16">
        <f t="shared" si="75"/>
        <v>0.20020689966436245</v>
      </c>
      <c r="U279" s="16">
        <f t="shared" si="76"/>
        <v>0</v>
      </c>
      <c r="V279" s="51">
        <f t="shared" si="77"/>
        <v>0</v>
      </c>
      <c r="W279" s="16">
        <f t="shared" si="66"/>
        <v>7.791722318157901E-2</v>
      </c>
      <c r="X279" s="16">
        <f t="shared" si="67"/>
        <v>0</v>
      </c>
      <c r="Y279" s="16">
        <f t="shared" si="78"/>
        <v>7.791722318157901E-2</v>
      </c>
      <c r="Z279" s="16">
        <f t="shared" si="79"/>
        <v>7.791722318157901E-2</v>
      </c>
    </row>
    <row r="280" spans="1:26" x14ac:dyDescent="0.25">
      <c r="A280" s="647"/>
      <c r="B280" s="647"/>
      <c r="C280" s="647"/>
      <c r="D280" s="647"/>
      <c r="E280" s="647"/>
      <c r="F280" s="647"/>
      <c r="G280" s="60"/>
      <c r="H280" s="60"/>
      <c r="I280" s="60"/>
      <c r="J280" s="68">
        <v>2690</v>
      </c>
      <c r="K280" s="68">
        <f t="shared" si="68"/>
        <v>0.30707762557077628</v>
      </c>
      <c r="L280" s="68">
        <f t="shared" si="69"/>
        <v>0.19973015784098669</v>
      </c>
      <c r="M280" s="70">
        <f t="shared" si="70"/>
        <v>6.1560665087975348</v>
      </c>
      <c r="N280" s="71">
        <f t="shared" si="71"/>
        <v>0.17844444444444446</v>
      </c>
      <c r="O280" s="72">
        <f t="shared" si="72"/>
        <v>0.17844444444444446</v>
      </c>
      <c r="P280" s="68">
        <f t="shared" si="64"/>
        <v>0.14465626865528736</v>
      </c>
      <c r="Q280" s="16">
        <f t="shared" si="65"/>
        <v>0</v>
      </c>
      <c r="R280" s="51">
        <f t="shared" si="73"/>
        <v>0.14465626865528736</v>
      </c>
      <c r="S280" s="16">
        <f t="shared" si="74"/>
        <v>0.35688888888888892</v>
      </c>
      <c r="T280" s="16">
        <f t="shared" si="75"/>
        <v>0.19973015784098669</v>
      </c>
      <c r="U280" s="16">
        <f t="shared" si="76"/>
        <v>0</v>
      </c>
      <c r="V280" s="51">
        <f t="shared" si="77"/>
        <v>0</v>
      </c>
      <c r="W280" s="16">
        <f t="shared" si="66"/>
        <v>7.7367586751683315E-2</v>
      </c>
      <c r="X280" s="16">
        <f t="shared" si="67"/>
        <v>0</v>
      </c>
      <c r="Y280" s="16">
        <f t="shared" si="78"/>
        <v>7.7367586751683315E-2</v>
      </c>
      <c r="Z280" s="16">
        <f t="shared" si="79"/>
        <v>7.7367586751683315E-2</v>
      </c>
    </row>
    <row r="281" spans="1:26" x14ac:dyDescent="0.25">
      <c r="A281" s="647"/>
      <c r="B281" s="647"/>
      <c r="C281" s="647"/>
      <c r="D281" s="647"/>
      <c r="E281" s="647"/>
      <c r="F281" s="647"/>
      <c r="J281" s="68">
        <v>2700</v>
      </c>
      <c r="K281" s="68">
        <f t="shared" si="68"/>
        <v>0.30821917808219179</v>
      </c>
      <c r="L281" s="68">
        <f t="shared" si="69"/>
        <v>0.19925490241102828</v>
      </c>
      <c r="M281" s="70">
        <f t="shared" si="70"/>
        <v>6.1414182249974463</v>
      </c>
      <c r="N281" s="71">
        <f t="shared" si="71"/>
        <v>0.17844444444444446</v>
      </c>
      <c r="O281" s="72">
        <f t="shared" si="72"/>
        <v>0.17844444444444446</v>
      </c>
      <c r="P281" s="68">
        <f t="shared" si="64"/>
        <v>0.14414830655127275</v>
      </c>
      <c r="Q281" s="16">
        <f t="shared" si="65"/>
        <v>0</v>
      </c>
      <c r="R281" s="51">
        <f t="shared" si="73"/>
        <v>0.14414830655127275</v>
      </c>
      <c r="S281" s="16">
        <f t="shared" si="74"/>
        <v>0.35688888888888892</v>
      </c>
      <c r="T281" s="16">
        <f t="shared" si="75"/>
        <v>0.19925490241102828</v>
      </c>
      <c r="U281" s="16">
        <f t="shared" si="76"/>
        <v>0</v>
      </c>
      <c r="V281" s="51">
        <f t="shared" si="77"/>
        <v>0</v>
      </c>
      <c r="W281" s="16">
        <f t="shared" si="66"/>
        <v>7.681966398719553E-2</v>
      </c>
      <c r="X281" s="16">
        <f t="shared" si="67"/>
        <v>0</v>
      </c>
      <c r="Y281" s="16">
        <f t="shared" si="78"/>
        <v>7.681966398719553E-2</v>
      </c>
      <c r="Z281" s="16">
        <f t="shared" si="79"/>
        <v>7.681966398719553E-2</v>
      </c>
    </row>
    <row r="282" spans="1:26" x14ac:dyDescent="0.25">
      <c r="A282" s="647"/>
      <c r="B282" s="647"/>
      <c r="C282" s="647"/>
      <c r="D282" s="647"/>
      <c r="E282" s="647"/>
      <c r="F282" s="647"/>
      <c r="J282" s="68">
        <v>2710</v>
      </c>
      <c r="K282" s="68">
        <f t="shared" si="68"/>
        <v>0.3093607305936073</v>
      </c>
      <c r="L282" s="68">
        <f t="shared" si="69"/>
        <v>0.19878112326068553</v>
      </c>
      <c r="M282" s="70">
        <f t="shared" si="70"/>
        <v>6.1268154429663344</v>
      </c>
      <c r="N282" s="71">
        <f t="shared" si="71"/>
        <v>0.17844444444444446</v>
      </c>
      <c r="O282" s="72">
        <f t="shared" si="72"/>
        <v>0.17844444444444446</v>
      </c>
      <c r="P282" s="68">
        <f t="shared" si="64"/>
        <v>0.14364192232318007</v>
      </c>
      <c r="Q282" s="16">
        <f t="shared" si="65"/>
        <v>0</v>
      </c>
      <c r="R282" s="51">
        <f t="shared" si="73"/>
        <v>0.14364192232318007</v>
      </c>
      <c r="S282" s="16">
        <f t="shared" si="74"/>
        <v>0.35688888888888892</v>
      </c>
      <c r="T282" s="16">
        <f t="shared" si="75"/>
        <v>0.19878112326068553</v>
      </c>
      <c r="U282" s="16">
        <f t="shared" si="76"/>
        <v>0</v>
      </c>
      <c r="V282" s="51">
        <f t="shared" si="77"/>
        <v>0</v>
      </c>
      <c r="W282" s="16">
        <f t="shared" si="66"/>
        <v>7.6273443227897419E-2</v>
      </c>
      <c r="X282" s="16">
        <f t="shared" si="67"/>
        <v>0</v>
      </c>
      <c r="Y282" s="16">
        <f t="shared" si="78"/>
        <v>7.6273443227897419E-2</v>
      </c>
      <c r="Z282" s="16">
        <f t="shared" si="79"/>
        <v>7.6273443227897419E-2</v>
      </c>
    </row>
    <row r="283" spans="1:26" x14ac:dyDescent="0.25">
      <c r="J283" s="68">
        <v>2720</v>
      </c>
      <c r="K283" s="68">
        <f t="shared" si="68"/>
        <v>0.31050228310502281</v>
      </c>
      <c r="L283" s="68">
        <f t="shared" si="69"/>
        <v>0.19830881038198334</v>
      </c>
      <c r="M283" s="70">
        <f t="shared" si="70"/>
        <v>6.1122578542392123</v>
      </c>
      <c r="N283" s="71">
        <f t="shared" si="71"/>
        <v>0.17844444444444446</v>
      </c>
      <c r="O283" s="72">
        <f t="shared" si="72"/>
        <v>0.17844444444444446</v>
      </c>
      <c r="P283" s="68">
        <f t="shared" si="64"/>
        <v>0.14313710527429391</v>
      </c>
      <c r="Q283" s="16">
        <f t="shared" si="65"/>
        <v>0</v>
      </c>
      <c r="R283" s="51">
        <f t="shared" si="73"/>
        <v>0.14313710527429391</v>
      </c>
      <c r="S283" s="16">
        <f t="shared" si="74"/>
        <v>0.35688888888888892</v>
      </c>
      <c r="T283" s="16">
        <f t="shared" si="75"/>
        <v>0.19830881038198334</v>
      </c>
      <c r="U283" s="16">
        <f t="shared" si="76"/>
        <v>0</v>
      </c>
      <c r="V283" s="51">
        <f t="shared" si="77"/>
        <v>0</v>
      </c>
      <c r="W283" s="16">
        <f t="shared" si="66"/>
        <v>7.572891293557793E-2</v>
      </c>
      <c r="X283" s="16">
        <f t="shared" si="67"/>
        <v>0</v>
      </c>
      <c r="Y283" s="16">
        <f t="shared" si="78"/>
        <v>7.572891293557793E-2</v>
      </c>
      <c r="Z283" s="16">
        <f t="shared" si="79"/>
        <v>7.572891293557793E-2</v>
      </c>
    </row>
    <row r="284" spans="1:26" ht="15" customHeight="1" x14ac:dyDescent="0.25">
      <c r="G284" s="60"/>
      <c r="H284" s="60"/>
      <c r="I284" s="60"/>
      <c r="J284" s="68">
        <v>2730</v>
      </c>
      <c r="K284" s="68">
        <f t="shared" si="68"/>
        <v>0.31164383561643838</v>
      </c>
      <c r="L284" s="68">
        <f t="shared" si="69"/>
        <v>0.19783795387128056</v>
      </c>
      <c r="M284" s="70">
        <f t="shared" si="70"/>
        <v>6.0977451535668665</v>
      </c>
      <c r="N284" s="71">
        <f t="shared" si="71"/>
        <v>0.17844444444444446</v>
      </c>
      <c r="O284" s="72">
        <f t="shared" si="72"/>
        <v>0.17844444444444446</v>
      </c>
      <c r="P284" s="68">
        <f t="shared" si="64"/>
        <v>0.1426338448194131</v>
      </c>
      <c r="Q284" s="16">
        <f t="shared" si="65"/>
        <v>0</v>
      </c>
      <c r="R284" s="51">
        <f t="shared" si="73"/>
        <v>0.1426338448194131</v>
      </c>
      <c r="S284" s="16">
        <f t="shared" si="74"/>
        <v>0.35688888888888892</v>
      </c>
      <c r="T284" s="16">
        <f t="shared" si="75"/>
        <v>0.19783795387128056</v>
      </c>
      <c r="U284" s="16">
        <f t="shared" si="76"/>
        <v>0</v>
      </c>
      <c r="V284" s="51">
        <f t="shared" si="77"/>
        <v>0</v>
      </c>
      <c r="W284" s="16">
        <f t="shared" si="66"/>
        <v>7.5186061692313233E-2</v>
      </c>
      <c r="X284" s="16">
        <f t="shared" si="67"/>
        <v>0</v>
      </c>
      <c r="Y284" s="16">
        <f t="shared" si="78"/>
        <v>7.5186061692313233E-2</v>
      </c>
      <c r="Z284" s="16">
        <f t="shared" si="79"/>
        <v>7.5186061692313233E-2</v>
      </c>
    </row>
    <row r="285" spans="1:26" x14ac:dyDescent="0.25">
      <c r="A285" s="647" t="s">
        <v>215</v>
      </c>
      <c r="B285" s="647"/>
      <c r="C285" s="647"/>
      <c r="D285" s="647"/>
      <c r="E285" s="647"/>
      <c r="F285" s="647"/>
      <c r="G285" s="60"/>
      <c r="H285" s="60"/>
      <c r="I285" s="60"/>
      <c r="J285" s="68">
        <v>2740</v>
      </c>
      <c r="K285" s="68">
        <f t="shared" si="68"/>
        <v>0.31278538812785389</v>
      </c>
      <c r="L285" s="68">
        <f t="shared" si="69"/>
        <v>0.1973685439278059</v>
      </c>
      <c r="M285" s="70">
        <f t="shared" si="70"/>
        <v>6.0832770388707296</v>
      </c>
      <c r="N285" s="71">
        <f t="shared" si="71"/>
        <v>0.17844444444444446</v>
      </c>
      <c r="O285" s="72">
        <f t="shared" si="72"/>
        <v>0.17844444444444446</v>
      </c>
      <c r="P285" s="68">
        <f t="shared" si="64"/>
        <v>0.14213213048328521</v>
      </c>
      <c r="Q285" s="16">
        <f t="shared" si="65"/>
        <v>0</v>
      </c>
      <c r="R285" s="51">
        <f t="shared" si="73"/>
        <v>0.14213213048328521</v>
      </c>
      <c r="S285" s="16">
        <f t="shared" si="74"/>
        <v>0.35688888888888892</v>
      </c>
      <c r="T285" s="16">
        <f t="shared" si="75"/>
        <v>0.1973685439278059</v>
      </c>
      <c r="U285" s="16">
        <f t="shared" si="76"/>
        <v>0</v>
      </c>
      <c r="V285" s="51">
        <f t="shared" si="77"/>
        <v>0</v>
      </c>
      <c r="W285" s="16">
        <f t="shared" si="66"/>
        <v>7.4644878198777631E-2</v>
      </c>
      <c r="X285" s="16">
        <f t="shared" si="67"/>
        <v>0</v>
      </c>
      <c r="Y285" s="16">
        <f t="shared" si="78"/>
        <v>7.4644878198777631E-2</v>
      </c>
      <c r="Z285" s="16">
        <f t="shared" si="79"/>
        <v>7.4644878198777631E-2</v>
      </c>
    </row>
    <row r="286" spans="1:26" x14ac:dyDescent="0.25">
      <c r="A286" s="647"/>
      <c r="B286" s="647"/>
      <c r="C286" s="647"/>
      <c r="D286" s="647"/>
      <c r="E286" s="647"/>
      <c r="F286" s="647"/>
      <c r="G286" s="60"/>
      <c r="H286" s="60"/>
      <c r="I286" s="60"/>
      <c r="J286" s="68">
        <v>2750</v>
      </c>
      <c r="K286" s="68">
        <f t="shared" si="68"/>
        <v>0.3139269406392694</v>
      </c>
      <c r="L286" s="68">
        <f t="shared" si="69"/>
        <v>0.19690057085221724</v>
      </c>
      <c r="M286" s="70">
        <f t="shared" si="70"/>
        <v>6.0688532111984763</v>
      </c>
      <c r="N286" s="71">
        <f t="shared" si="71"/>
        <v>0.17844444444444446</v>
      </c>
      <c r="O286" s="72">
        <f t="shared" si="72"/>
        <v>0.17844444444444446</v>
      </c>
      <c r="P286" s="68">
        <f t="shared" si="64"/>
        <v>0.14163195189906796</v>
      </c>
      <c r="Q286" s="16">
        <f t="shared" si="65"/>
        <v>0</v>
      </c>
      <c r="R286" s="51">
        <f t="shared" si="73"/>
        <v>0.14163195189906796</v>
      </c>
      <c r="S286" s="16">
        <f t="shared" si="74"/>
        <v>0.35688888888888892</v>
      </c>
      <c r="T286" s="16">
        <f t="shared" si="75"/>
        <v>0.19690057085221724</v>
      </c>
      <c r="U286" s="16">
        <f t="shared" si="76"/>
        <v>0</v>
      </c>
      <c r="V286" s="51">
        <f t="shared" si="77"/>
        <v>0</v>
      </c>
      <c r="W286" s="16">
        <f t="shared" si="66"/>
        <v>7.4105351272583886E-2</v>
      </c>
      <c r="X286" s="16">
        <f t="shared" si="67"/>
        <v>0</v>
      </c>
      <c r="Y286" s="16">
        <f t="shared" si="78"/>
        <v>7.4105351272583886E-2</v>
      </c>
      <c r="Z286" s="16">
        <f t="shared" si="79"/>
        <v>7.4105351272583886E-2</v>
      </c>
    </row>
    <row r="287" spans="1:26" x14ac:dyDescent="0.25">
      <c r="A287" s="647"/>
      <c r="B287" s="647"/>
      <c r="C287" s="647"/>
      <c r="D287" s="647"/>
      <c r="E287" s="647"/>
      <c r="F287" s="647"/>
      <c r="J287" s="68">
        <v>2760</v>
      </c>
      <c r="K287" s="68">
        <f t="shared" si="68"/>
        <v>0.31506849315068491</v>
      </c>
      <c r="L287" s="68">
        <f t="shared" si="69"/>
        <v>0.19643402504518803</v>
      </c>
      <c r="M287" s="70">
        <f t="shared" si="70"/>
        <v>6.0544733746804527</v>
      </c>
      <c r="N287" s="71">
        <f t="shared" si="71"/>
        <v>0.17844444444444446</v>
      </c>
      <c r="O287" s="72">
        <f t="shared" si="72"/>
        <v>0.17844444444444446</v>
      </c>
      <c r="P287" s="68">
        <f t="shared" si="64"/>
        <v>0.14113329880681713</v>
      </c>
      <c r="Q287" s="16">
        <f t="shared" si="65"/>
        <v>0</v>
      </c>
      <c r="R287" s="51">
        <f t="shared" si="73"/>
        <v>0.14113329880681713</v>
      </c>
      <c r="S287" s="16">
        <f t="shared" si="74"/>
        <v>0.35688888888888892</v>
      </c>
      <c r="T287" s="16">
        <f t="shared" si="75"/>
        <v>0.19643402504518803</v>
      </c>
      <c r="U287" s="16">
        <f t="shared" si="76"/>
        <v>0</v>
      </c>
      <c r="V287" s="51">
        <f t="shared" si="77"/>
        <v>0</v>
      </c>
      <c r="W287" s="16">
        <f t="shared" si="66"/>
        <v>7.3567469846652633E-2</v>
      </c>
      <c r="X287" s="16">
        <f t="shared" si="67"/>
        <v>0</v>
      </c>
      <c r="Y287" s="16">
        <f t="shared" si="78"/>
        <v>7.3567469846652633E-2</v>
      </c>
      <c r="Z287" s="16">
        <f t="shared" si="79"/>
        <v>7.3567469846652633E-2</v>
      </c>
    </row>
    <row r="288" spans="1:26" x14ac:dyDescent="0.25">
      <c r="J288" s="68">
        <v>2770</v>
      </c>
      <c r="K288" s="68">
        <f t="shared" si="68"/>
        <v>0.31621004566210048</v>
      </c>
      <c r="L288" s="68">
        <f t="shared" si="69"/>
        <v>0.19596889700601761</v>
      </c>
      <c r="M288" s="70">
        <f t="shared" si="70"/>
        <v>6.040137236486844</v>
      </c>
      <c r="N288" s="71">
        <f t="shared" si="71"/>
        <v>0.17844444444444446</v>
      </c>
      <c r="O288" s="72">
        <f t="shared" si="72"/>
        <v>0.17844444444444446</v>
      </c>
      <c r="P288" s="68">
        <f t="shared" si="64"/>
        <v>0.14063616105200227</v>
      </c>
      <c r="Q288" s="16">
        <f t="shared" si="65"/>
        <v>0</v>
      </c>
      <c r="R288" s="51">
        <f t="shared" si="73"/>
        <v>0.14063616105200227</v>
      </c>
      <c r="S288" s="16">
        <f t="shared" si="74"/>
        <v>0.35688888888888892</v>
      </c>
      <c r="T288" s="16">
        <f t="shared" si="75"/>
        <v>0.19596889700601761</v>
      </c>
      <c r="U288" s="16">
        <f t="shared" si="76"/>
        <v>0</v>
      </c>
      <c r="V288" s="51">
        <f t="shared" si="77"/>
        <v>0</v>
      </c>
      <c r="W288" s="16">
        <f t="shared" si="66"/>
        <v>7.3031222967610665E-2</v>
      </c>
      <c r="X288" s="16">
        <f t="shared" si="67"/>
        <v>0</v>
      </c>
      <c r="Y288" s="16">
        <f t="shared" si="78"/>
        <v>7.3031222967610665E-2</v>
      </c>
      <c r="Z288" s="16">
        <f t="shared" si="79"/>
        <v>7.3031222967610665E-2</v>
      </c>
    </row>
    <row r="289" spans="1:26" x14ac:dyDescent="0.25">
      <c r="J289" s="68">
        <v>2780</v>
      </c>
      <c r="K289" s="68">
        <f t="shared" si="68"/>
        <v>0.31735159817351599</v>
      </c>
      <c r="L289" s="68">
        <f t="shared" si="69"/>
        <v>0.19550517733126682</v>
      </c>
      <c r="M289" s="70">
        <f t="shared" si="70"/>
        <v>6.0258445067856208</v>
      </c>
      <c r="N289" s="71">
        <f t="shared" si="71"/>
        <v>0.17844444444444446</v>
      </c>
      <c r="O289" s="72">
        <f t="shared" si="72"/>
        <v>0.17844444444444446</v>
      </c>
      <c r="P289" s="68">
        <f t="shared" si="64"/>
        <v>0.14014052858404724</v>
      </c>
      <c r="Q289" s="16">
        <f t="shared" si="65"/>
        <v>0</v>
      </c>
      <c r="R289" s="51">
        <f t="shared" si="73"/>
        <v>0.14014052858404724</v>
      </c>
      <c r="S289" s="16">
        <f t="shared" si="74"/>
        <v>0.35688888888888892</v>
      </c>
      <c r="T289" s="16">
        <f t="shared" si="75"/>
        <v>0.19550517733126682</v>
      </c>
      <c r="U289" s="16">
        <f t="shared" si="76"/>
        <v>0</v>
      </c>
      <c r="V289" s="51">
        <f t="shared" si="77"/>
        <v>0</v>
      </c>
      <c r="W289" s="16">
        <f t="shared" si="66"/>
        <v>7.2496599794217298E-2</v>
      </c>
      <c r="X289" s="16">
        <f t="shared" si="67"/>
        <v>0</v>
      </c>
      <c r="Y289" s="16">
        <f t="shared" si="78"/>
        <v>7.2496599794217298E-2</v>
      </c>
      <c r="Z289" s="16">
        <f t="shared" si="79"/>
        <v>7.2496599794217298E-2</v>
      </c>
    </row>
    <row r="290" spans="1:26" x14ac:dyDescent="0.25">
      <c r="J290" s="68">
        <v>2790</v>
      </c>
      <c r="K290" s="68">
        <f t="shared" si="68"/>
        <v>0.3184931506849315</v>
      </c>
      <c r="L290" s="68">
        <f t="shared" si="69"/>
        <v>0.19504285671341537</v>
      </c>
      <c r="M290" s="70">
        <f t="shared" si="70"/>
        <v>6.0115948987011585</v>
      </c>
      <c r="N290" s="71">
        <f t="shared" si="71"/>
        <v>0.17844444444444446</v>
      </c>
      <c r="O290" s="72">
        <f t="shared" si="72"/>
        <v>0.17844444444444446</v>
      </c>
      <c r="P290" s="68">
        <f t="shared" si="64"/>
        <v>0.13964639145489599</v>
      </c>
      <c r="Q290" s="16">
        <f t="shared" si="65"/>
        <v>0</v>
      </c>
      <c r="R290" s="51">
        <f t="shared" si="73"/>
        <v>0.13964639145489599</v>
      </c>
      <c r="S290" s="16">
        <f t="shared" si="74"/>
        <v>0.35688888888888892</v>
      </c>
      <c r="T290" s="16">
        <f t="shared" si="75"/>
        <v>0.19504285671341537</v>
      </c>
      <c r="U290" s="16">
        <f t="shared" si="76"/>
        <v>0</v>
      </c>
      <c r="V290" s="51">
        <f t="shared" si="77"/>
        <v>0</v>
      </c>
      <c r="W290" s="16">
        <f t="shared" si="66"/>
        <v>7.1963589595817168E-2</v>
      </c>
      <c r="X290" s="16">
        <f t="shared" si="67"/>
        <v>0</v>
      </c>
      <c r="Y290" s="16">
        <f t="shared" si="78"/>
        <v>7.1963589595817168E-2</v>
      </c>
      <c r="Z290" s="16">
        <f t="shared" si="79"/>
        <v>7.1963589595817168E-2</v>
      </c>
    </row>
    <row r="291" spans="1:26" x14ac:dyDescent="0.25">
      <c r="J291" s="68">
        <v>2800</v>
      </c>
      <c r="K291" s="68">
        <f t="shared" si="68"/>
        <v>0.31963470319634701</v>
      </c>
      <c r="L291" s="68">
        <f t="shared" si="69"/>
        <v>0.19458192593954438</v>
      </c>
      <c r="M291" s="70">
        <f t="shared" si="70"/>
        <v>5.9973881282736272</v>
      </c>
      <c r="N291" s="71">
        <f t="shared" si="71"/>
        <v>0.17844444444444446</v>
      </c>
      <c r="O291" s="72">
        <f t="shared" si="72"/>
        <v>0.17844444444444446</v>
      </c>
      <c r="P291" s="68">
        <f t="shared" si="64"/>
        <v>0.13915373981760493</v>
      </c>
      <c r="Q291" s="16">
        <f t="shared" si="65"/>
        <v>0</v>
      </c>
      <c r="R291" s="51">
        <f t="shared" si="73"/>
        <v>0.13915373981760493</v>
      </c>
      <c r="S291" s="16">
        <f t="shared" si="74"/>
        <v>0.35688888888888892</v>
      </c>
      <c r="T291" s="16">
        <f t="shared" si="75"/>
        <v>0.19458192593954438</v>
      </c>
      <c r="U291" s="16">
        <f t="shared" si="76"/>
        <v>0</v>
      </c>
      <c r="V291" s="51">
        <f t="shared" si="77"/>
        <v>0</v>
      </c>
      <c r="W291" s="16">
        <f t="shared" si="66"/>
        <v>7.1432181750821333E-2</v>
      </c>
      <c r="X291" s="16">
        <f t="shared" si="67"/>
        <v>0</v>
      </c>
      <c r="Y291" s="16">
        <f t="shared" si="78"/>
        <v>7.1432181750821333E-2</v>
      </c>
      <c r="Z291" s="16">
        <f t="shared" si="79"/>
        <v>7.1432181750821333E-2</v>
      </c>
    </row>
    <row r="292" spans="1:26" x14ac:dyDescent="0.25">
      <c r="J292" s="68">
        <v>2810</v>
      </c>
      <c r="K292" s="68">
        <f t="shared" si="68"/>
        <v>0.32077625570776258</v>
      </c>
      <c r="L292" s="68">
        <f t="shared" si="69"/>
        <v>0.194122375890041</v>
      </c>
      <c r="M292" s="70">
        <f t="shared" si="70"/>
        <v>5.9832239144190718</v>
      </c>
      <c r="N292" s="71">
        <f t="shared" si="71"/>
        <v>0.17844444444444446</v>
      </c>
      <c r="O292" s="72">
        <f t="shared" si="72"/>
        <v>0.17844444444444446</v>
      </c>
      <c r="P292" s="68">
        <f t="shared" si="64"/>
        <v>0.13866256392495668</v>
      </c>
      <c r="Q292" s="16">
        <f t="shared" si="65"/>
        <v>0</v>
      </c>
      <c r="R292" s="51">
        <f t="shared" si="73"/>
        <v>0.13866256392495668</v>
      </c>
      <c r="S292" s="16">
        <f t="shared" si="74"/>
        <v>0.35688888888888892</v>
      </c>
      <c r="T292" s="16">
        <f t="shared" si="75"/>
        <v>0.194122375890041</v>
      </c>
      <c r="U292" s="16">
        <f t="shared" si="76"/>
        <v>0</v>
      </c>
      <c r="V292" s="51">
        <f t="shared" si="77"/>
        <v>0</v>
      </c>
      <c r="W292" s="16">
        <f t="shared" si="66"/>
        <v>7.0902365745212692E-2</v>
      </c>
      <c r="X292" s="16">
        <f t="shared" si="67"/>
        <v>0</v>
      </c>
      <c r="Y292" s="16">
        <f t="shared" si="78"/>
        <v>7.0902365745212692E-2</v>
      </c>
      <c r="Z292" s="16">
        <f t="shared" si="79"/>
        <v>7.0902365745212692E-2</v>
      </c>
    </row>
    <row r="293" spans="1:26" x14ac:dyDescent="0.25">
      <c r="J293" s="68">
        <v>2820</v>
      </c>
      <c r="K293" s="68">
        <f t="shared" si="68"/>
        <v>0.32191780821917809</v>
      </c>
      <c r="L293" s="68">
        <f t="shared" si="69"/>
        <v>0.19366419753732478</v>
      </c>
      <c r="M293" s="70">
        <f t="shared" si="70"/>
        <v>5.9691019788901469</v>
      </c>
      <c r="N293" s="71">
        <f t="shared" si="71"/>
        <v>0.17844444444444446</v>
      </c>
      <c r="O293" s="72">
        <f t="shared" si="72"/>
        <v>0.17844444444444446</v>
      </c>
      <c r="P293" s="68">
        <f t="shared" si="64"/>
        <v>0.13817285412810076</v>
      </c>
      <c r="Q293" s="16">
        <f t="shared" si="65"/>
        <v>0</v>
      </c>
      <c r="R293" s="51">
        <f t="shared" si="73"/>
        <v>0.13817285412810076</v>
      </c>
      <c r="S293" s="16">
        <f t="shared" si="74"/>
        <v>0.35688888888888892</v>
      </c>
      <c r="T293" s="16">
        <f t="shared" si="75"/>
        <v>0.19366419753732478</v>
      </c>
      <c r="U293" s="16">
        <f t="shared" si="76"/>
        <v>0</v>
      </c>
      <c r="V293" s="51">
        <f t="shared" si="77"/>
        <v>0</v>
      </c>
      <c r="W293" s="16">
        <f t="shared" si="66"/>
        <v>7.0374131171079157E-2</v>
      </c>
      <c r="X293" s="16">
        <f t="shared" si="67"/>
        <v>0</v>
      </c>
      <c r="Y293" s="16">
        <f t="shared" si="78"/>
        <v>7.0374131171079157E-2</v>
      </c>
      <c r="Z293" s="16">
        <f t="shared" si="79"/>
        <v>7.0374131171079157E-2</v>
      </c>
    </row>
    <row r="294" spans="1:26" x14ac:dyDescent="0.25">
      <c r="J294" s="68">
        <v>2830</v>
      </c>
      <c r="K294" s="68">
        <f t="shared" si="68"/>
        <v>0.3230593607305936</v>
      </c>
      <c r="L294" s="68">
        <f t="shared" si="69"/>
        <v>0.19320738194459652</v>
      </c>
      <c r="M294" s="70">
        <f t="shared" si="70"/>
        <v>5.9550220462375636</v>
      </c>
      <c r="N294" s="71">
        <f t="shared" si="71"/>
        <v>0.17844444444444446</v>
      </c>
      <c r="O294" s="72">
        <f t="shared" si="72"/>
        <v>0.17844444444444446</v>
      </c>
      <c r="P294" s="68">
        <f t="shared" si="64"/>
        <v>0.13768460087521484</v>
      </c>
      <c r="Q294" s="16">
        <f t="shared" si="65"/>
        <v>0</v>
      </c>
      <c r="R294" s="51">
        <f t="shared" si="73"/>
        <v>0.13768460087521484</v>
      </c>
      <c r="S294" s="16">
        <f t="shared" si="74"/>
        <v>0.35688888888888892</v>
      </c>
      <c r="T294" s="16">
        <f t="shared" si="75"/>
        <v>0.19320738194459652</v>
      </c>
      <c r="U294" s="16">
        <f t="shared" si="76"/>
        <v>0</v>
      </c>
      <c r="V294" s="51">
        <f t="shared" si="77"/>
        <v>0</v>
      </c>
      <c r="W294" s="16">
        <f t="shared" si="66"/>
        <v>6.9847467725170587E-2</v>
      </c>
      <c r="X294" s="16">
        <f t="shared" si="67"/>
        <v>0</v>
      </c>
      <c r="Y294" s="16">
        <f t="shared" si="78"/>
        <v>6.9847467725170587E-2</v>
      </c>
      <c r="Z294" s="16">
        <f t="shared" si="79"/>
        <v>6.9847467725170587E-2</v>
      </c>
    </row>
    <row r="295" spans="1:26" x14ac:dyDescent="0.25">
      <c r="J295" s="68">
        <v>2840</v>
      </c>
      <c r="K295" s="68">
        <f t="shared" si="68"/>
        <v>0.32420091324200911</v>
      </c>
      <c r="L295" s="68">
        <f t="shared" si="69"/>
        <v>0.19275192026460863</v>
      </c>
      <c r="M295" s="70">
        <f t="shared" si="70"/>
        <v>5.9409838437721838</v>
      </c>
      <c r="N295" s="71">
        <f t="shared" si="71"/>
        <v>0.17844444444444446</v>
      </c>
      <c r="O295" s="72">
        <f t="shared" si="72"/>
        <v>0.17844444444444446</v>
      </c>
      <c r="P295" s="68">
        <f t="shared" si="64"/>
        <v>0.13719779471019122</v>
      </c>
      <c r="Q295" s="16">
        <f t="shared" si="65"/>
        <v>0</v>
      </c>
      <c r="R295" s="51">
        <f t="shared" si="73"/>
        <v>0.13719779471019122</v>
      </c>
      <c r="S295" s="16">
        <f t="shared" si="74"/>
        <v>0.35688888888888892</v>
      </c>
      <c r="T295" s="16">
        <f t="shared" si="75"/>
        <v>0.19275192026460863</v>
      </c>
      <c r="U295" s="16">
        <f t="shared" si="76"/>
        <v>0</v>
      </c>
      <c r="V295" s="51">
        <f t="shared" si="77"/>
        <v>0</v>
      </c>
      <c r="W295" s="16">
        <f t="shared" si="66"/>
        <v>6.932236520748003E-2</v>
      </c>
      <c r="X295" s="16">
        <f t="shared" si="67"/>
        <v>0</v>
      </c>
      <c r="Y295" s="16">
        <f t="shared" si="78"/>
        <v>6.932236520748003E-2</v>
      </c>
      <c r="Z295" s="16">
        <f t="shared" si="79"/>
        <v>6.932236520748003E-2</v>
      </c>
    </row>
    <row r="296" spans="1:26" x14ac:dyDescent="0.25">
      <c r="J296" s="68">
        <v>2850</v>
      </c>
      <c r="K296" s="68">
        <f t="shared" si="68"/>
        <v>0.32534246575342468</v>
      </c>
      <c r="L296" s="68">
        <f t="shared" si="69"/>
        <v>0.19229780373845529</v>
      </c>
      <c r="M296" s="70">
        <f t="shared" si="70"/>
        <v>5.9269871015277307</v>
      </c>
      <c r="N296" s="71">
        <f t="shared" si="71"/>
        <v>0.17844444444444446</v>
      </c>
      <c r="O296" s="72">
        <f t="shared" si="72"/>
        <v>0.17844444444444446</v>
      </c>
      <c r="P296" s="68">
        <f t="shared" si="64"/>
        <v>0.13671242627134395</v>
      </c>
      <c r="Q296" s="16">
        <f t="shared" si="65"/>
        <v>0</v>
      </c>
      <c r="R296" s="51">
        <f t="shared" si="73"/>
        <v>0.13671242627134395</v>
      </c>
      <c r="S296" s="16">
        <f t="shared" si="74"/>
        <v>0.35688888888888892</v>
      </c>
      <c r="T296" s="16">
        <f t="shared" si="75"/>
        <v>0.19229780373845529</v>
      </c>
      <c r="U296" s="16">
        <f t="shared" si="76"/>
        <v>0</v>
      </c>
      <c r="V296" s="51">
        <f t="shared" si="77"/>
        <v>0</v>
      </c>
      <c r="W296" s="16">
        <f t="shared" si="66"/>
        <v>6.8798813519851287E-2</v>
      </c>
      <c r="X296" s="16">
        <f t="shared" si="67"/>
        <v>0</v>
      </c>
      <c r="Y296" s="16">
        <f t="shared" si="78"/>
        <v>6.8798813519851287E-2</v>
      </c>
      <c r="Z296" s="16">
        <f t="shared" si="79"/>
        <v>6.8798813519851287E-2</v>
      </c>
    </row>
    <row r="297" spans="1:26" x14ac:dyDescent="0.25">
      <c r="J297" s="68">
        <v>2860</v>
      </c>
      <c r="K297" s="68">
        <f t="shared" si="68"/>
        <v>0.32648401826484019</v>
      </c>
      <c r="L297" s="68">
        <f t="shared" si="69"/>
        <v>0.19184502369438461</v>
      </c>
      <c r="M297" s="70">
        <f t="shared" si="70"/>
        <v>5.913031552224183</v>
      </c>
      <c r="N297" s="71">
        <f t="shared" si="71"/>
        <v>0.17844444444444446</v>
      </c>
      <c r="O297" s="72">
        <f t="shared" si="72"/>
        <v>0.17844444444444446</v>
      </c>
      <c r="P297" s="68">
        <f t="shared" si="64"/>
        <v>0.13622848629013851</v>
      </c>
      <c r="Q297" s="16">
        <f t="shared" si="65"/>
        <v>0</v>
      </c>
      <c r="R297" s="51">
        <f t="shared" si="73"/>
        <v>0.13622848629013851</v>
      </c>
      <c r="S297" s="16">
        <f t="shared" si="74"/>
        <v>0.35688888888888892</v>
      </c>
      <c r="T297" s="16">
        <f t="shared" si="75"/>
        <v>0.19184502369438461</v>
      </c>
      <c r="U297" s="16">
        <f t="shared" si="76"/>
        <v>0</v>
      </c>
      <c r="V297" s="51">
        <f t="shared" si="77"/>
        <v>0</v>
      </c>
      <c r="W297" s="16">
        <f t="shared" si="66"/>
        <v>6.8276802664607117E-2</v>
      </c>
      <c r="X297" s="16">
        <f t="shared" si="67"/>
        <v>0</v>
      </c>
      <c r="Y297" s="16">
        <f t="shared" si="78"/>
        <v>6.8276802664607117E-2</v>
      </c>
      <c r="Z297" s="16">
        <f t="shared" si="79"/>
        <v>6.8276802664607117E-2</v>
      </c>
    </row>
    <row r="298" spans="1:26" x14ac:dyDescent="0.25">
      <c r="J298" s="68">
        <v>2870</v>
      </c>
      <c r="K298" s="68">
        <f t="shared" si="68"/>
        <v>0.3276255707762557</v>
      </c>
      <c r="L298" s="68">
        <f t="shared" si="69"/>
        <v>0.19139357154663017</v>
      </c>
      <c r="M298" s="70">
        <f t="shared" si="70"/>
        <v>5.8991169312317515</v>
      </c>
      <c r="N298" s="71">
        <f t="shared" si="71"/>
        <v>0.17844444444444446</v>
      </c>
      <c r="O298" s="72">
        <f t="shared" si="72"/>
        <v>0.17844444444444446</v>
      </c>
      <c r="P298" s="68">
        <f t="shared" si="64"/>
        <v>0.13574596558994301</v>
      </c>
      <c r="Q298" s="16">
        <f t="shared" si="65"/>
        <v>0</v>
      </c>
      <c r="R298" s="51">
        <f t="shared" si="73"/>
        <v>0.13574596558994301</v>
      </c>
      <c r="S298" s="16">
        <f t="shared" si="74"/>
        <v>0.35688888888888892</v>
      </c>
      <c r="T298" s="16">
        <f t="shared" si="75"/>
        <v>0.19139357154663017</v>
      </c>
      <c r="U298" s="16">
        <f t="shared" si="76"/>
        <v>0</v>
      </c>
      <c r="V298" s="51">
        <f t="shared" si="77"/>
        <v>0</v>
      </c>
      <c r="W298" s="16">
        <f t="shared" si="66"/>
        <v>6.7756322743203201E-2</v>
      </c>
      <c r="X298" s="16">
        <f t="shared" si="67"/>
        <v>0</v>
      </c>
      <c r="Y298" s="16">
        <f t="shared" si="78"/>
        <v>6.7756322743203201E-2</v>
      </c>
      <c r="Z298" s="16">
        <f t="shared" si="79"/>
        <v>6.7756322743203201E-2</v>
      </c>
    </row>
    <row r="299" spans="1:26" x14ac:dyDescent="0.25">
      <c r="J299" s="68">
        <v>2880</v>
      </c>
      <c r="K299" s="68">
        <f t="shared" si="68"/>
        <v>0.32876712328767121</v>
      </c>
      <c r="L299" s="68">
        <f t="shared" si="69"/>
        <v>0.19094343879426157</v>
      </c>
      <c r="M299" s="70">
        <f t="shared" si="70"/>
        <v>5.8852429765354586</v>
      </c>
      <c r="N299" s="71">
        <f t="shared" si="71"/>
        <v>0.17844444444444446</v>
      </c>
      <c r="O299" s="72">
        <f t="shared" si="72"/>
        <v>0.17844444444444446</v>
      </c>
      <c r="P299" s="68">
        <f t="shared" si="64"/>
        <v>0.13526485508480046</v>
      </c>
      <c r="Q299" s="16">
        <f t="shared" si="65"/>
        <v>0</v>
      </c>
      <c r="R299" s="51">
        <f t="shared" si="73"/>
        <v>0.13526485508480046</v>
      </c>
      <c r="S299" s="16">
        <f t="shared" si="74"/>
        <v>0.35688888888888892</v>
      </c>
      <c r="T299" s="16">
        <f t="shared" si="75"/>
        <v>0.19094343879426157</v>
      </c>
      <c r="U299" s="16">
        <f t="shared" si="76"/>
        <v>0</v>
      </c>
      <c r="V299" s="51">
        <f t="shared" si="77"/>
        <v>0</v>
      </c>
      <c r="W299" s="16">
        <f t="shared" si="66"/>
        <v>6.7237363954903095E-2</v>
      </c>
      <c r="X299" s="16">
        <f t="shared" si="67"/>
        <v>0</v>
      </c>
      <c r="Y299" s="16">
        <f t="shared" si="78"/>
        <v>6.7237363954903095E-2</v>
      </c>
      <c r="Z299" s="16">
        <f t="shared" si="79"/>
        <v>6.7237363954903095E-2</v>
      </c>
    </row>
    <row r="300" spans="1:26" x14ac:dyDescent="0.25">
      <c r="G300" s="16"/>
      <c r="H300" s="16"/>
      <c r="I300" s="16"/>
      <c r="J300" s="68">
        <v>2890</v>
      </c>
      <c r="K300" s="68">
        <f t="shared" si="68"/>
        <v>0.32990867579908678</v>
      </c>
      <c r="L300" s="68">
        <f t="shared" si="69"/>
        <v>0.19049461702005555</v>
      </c>
      <c r="M300" s="70">
        <f t="shared" si="70"/>
        <v>5.8714094287003418</v>
      </c>
      <c r="N300" s="71">
        <f t="shared" si="71"/>
        <v>0.17844444444444446</v>
      </c>
      <c r="O300" s="72">
        <f t="shared" si="72"/>
        <v>0.17844444444444446</v>
      </c>
      <c r="P300" s="68">
        <f t="shared" si="64"/>
        <v>0.13478514577822154</v>
      </c>
      <c r="Q300" s="16">
        <f t="shared" si="65"/>
        <v>0</v>
      </c>
      <c r="R300" s="51">
        <f t="shared" si="73"/>
        <v>0.13478514577822154</v>
      </c>
      <c r="S300" s="16">
        <f t="shared" si="74"/>
        <v>0.35688888888888892</v>
      </c>
      <c r="T300" s="16">
        <f t="shared" si="75"/>
        <v>0.19049461702005555</v>
      </c>
      <c r="U300" s="16">
        <f t="shared" si="76"/>
        <v>0</v>
      </c>
      <c r="V300" s="51">
        <f t="shared" si="77"/>
        <v>0</v>
      </c>
      <c r="W300" s="16">
        <f t="shared" si="66"/>
        <v>6.6719916595476159E-2</v>
      </c>
      <c r="X300" s="16">
        <f t="shared" si="67"/>
        <v>0</v>
      </c>
      <c r="Y300" s="16">
        <f t="shared" si="78"/>
        <v>6.6719916595476159E-2</v>
      </c>
      <c r="Z300" s="16">
        <f t="shared" si="79"/>
        <v>6.6719916595476159E-2</v>
      </c>
    </row>
    <row r="301" spans="1:26" x14ac:dyDescent="0.25">
      <c r="A301" s="16"/>
      <c r="B301" s="16"/>
      <c r="C301" s="16"/>
      <c r="D301" s="16"/>
      <c r="E301" s="16"/>
      <c r="F301" s="16"/>
      <c r="G301" s="16"/>
      <c r="H301" s="16"/>
      <c r="I301" s="16"/>
      <c r="J301" s="68">
        <v>2900</v>
      </c>
      <c r="K301" s="68">
        <f t="shared" si="68"/>
        <v>0.33105022831050229</v>
      </c>
      <c r="L301" s="68">
        <f t="shared" si="69"/>
        <v>0.19004709788938501</v>
      </c>
      <c r="M301" s="70">
        <f t="shared" si="70"/>
        <v>5.8576160308372085</v>
      </c>
      <c r="N301" s="71">
        <f t="shared" si="71"/>
        <v>0.17844444444444446</v>
      </c>
      <c r="O301" s="72">
        <f t="shared" si="72"/>
        <v>0.17844444444444446</v>
      </c>
      <c r="P301" s="68">
        <f t="shared" si="64"/>
        <v>0.13430682876199707</v>
      </c>
      <c r="Q301" s="16">
        <f t="shared" si="65"/>
        <v>0</v>
      </c>
      <c r="R301" s="51">
        <f t="shared" si="73"/>
        <v>0.13430682876199707</v>
      </c>
      <c r="S301" s="16">
        <f t="shared" si="74"/>
        <v>0.35688888888888892</v>
      </c>
      <c r="T301" s="16">
        <f t="shared" si="75"/>
        <v>0.19004709788938501</v>
      </c>
      <c r="U301" s="16">
        <f t="shared" si="76"/>
        <v>0</v>
      </c>
      <c r="V301" s="51">
        <f t="shared" si="77"/>
        <v>0</v>
      </c>
      <c r="W301" s="16">
        <f t="shared" si="66"/>
        <v>6.6203971055917465E-2</v>
      </c>
      <c r="X301" s="16">
        <f t="shared" si="67"/>
        <v>0</v>
      </c>
      <c r="Y301" s="16">
        <f t="shared" si="78"/>
        <v>6.6203971055917465E-2</v>
      </c>
      <c r="Z301" s="16">
        <f t="shared" si="79"/>
        <v>6.6203971055917465E-2</v>
      </c>
    </row>
    <row r="302" spans="1:26" x14ac:dyDescent="0.25">
      <c r="A302" s="16"/>
      <c r="B302" s="16"/>
      <c r="C302" s="16"/>
      <c r="D302" s="16"/>
      <c r="E302" s="16"/>
      <c r="F302" s="16"/>
      <c r="G302" s="16"/>
      <c r="H302" s="16"/>
      <c r="I302" s="16"/>
      <c r="J302" s="68">
        <v>2910</v>
      </c>
      <c r="K302" s="68">
        <f t="shared" si="68"/>
        <v>0.3321917808219178</v>
      </c>
      <c r="L302" s="68">
        <f t="shared" si="69"/>
        <v>0.1896008731491271</v>
      </c>
      <c r="M302" s="70">
        <f t="shared" si="70"/>
        <v>5.8438625285689856</v>
      </c>
      <c r="N302" s="71">
        <f t="shared" si="71"/>
        <v>0.17844444444444446</v>
      </c>
      <c r="O302" s="72">
        <f t="shared" si="72"/>
        <v>0.17844444444444446</v>
      </c>
      <c r="P302" s="68">
        <f t="shared" si="64"/>
        <v>0.13382989521503152</v>
      </c>
      <c r="Q302" s="16">
        <f t="shared" si="65"/>
        <v>0</v>
      </c>
      <c r="R302" s="51">
        <f t="shared" si="73"/>
        <v>0.13382989521503152</v>
      </c>
      <c r="S302" s="16">
        <f t="shared" si="74"/>
        <v>0.35688888888888892</v>
      </c>
      <c r="T302" s="16">
        <f t="shared" si="75"/>
        <v>0.1896008731491271</v>
      </c>
      <c r="U302" s="16">
        <f t="shared" si="76"/>
        <v>0</v>
      </c>
      <c r="V302" s="51">
        <f t="shared" si="77"/>
        <v>0</v>
      </c>
      <c r="W302" s="16">
        <f t="shared" si="66"/>
        <v>6.5689517821187926E-2</v>
      </c>
      <c r="X302" s="16">
        <f t="shared" si="67"/>
        <v>0</v>
      </c>
      <c r="Y302" s="16">
        <f t="shared" si="78"/>
        <v>6.5689517821187926E-2</v>
      </c>
      <c r="Z302" s="16">
        <f t="shared" si="79"/>
        <v>6.5689517821187926E-2</v>
      </c>
    </row>
    <row r="303" spans="1:26" x14ac:dyDescent="0.25">
      <c r="A303" s="16"/>
      <c r="B303" s="16"/>
      <c r="C303" s="16"/>
      <c r="D303" s="16"/>
      <c r="E303" s="16"/>
      <c r="F303" s="16"/>
      <c r="G303" s="16"/>
      <c r="H303" s="16"/>
      <c r="I303" s="16"/>
      <c r="J303" s="68">
        <v>2920</v>
      </c>
      <c r="K303" s="68">
        <f t="shared" si="68"/>
        <v>0.33333333333333331</v>
      </c>
      <c r="L303" s="68">
        <f t="shared" si="69"/>
        <v>0.18915593462658953</v>
      </c>
      <c r="M303" s="70">
        <f t="shared" si="70"/>
        <v>5.8301486699976222</v>
      </c>
      <c r="N303" s="71">
        <f t="shared" si="71"/>
        <v>0.17844444444444446</v>
      </c>
      <c r="O303" s="72">
        <f t="shared" si="72"/>
        <v>0.17844444444444446</v>
      </c>
      <c r="P303" s="68">
        <f t="shared" si="64"/>
        <v>0.13335433640219452</v>
      </c>
      <c r="Q303" s="16">
        <f t="shared" si="65"/>
        <v>0</v>
      </c>
      <c r="R303" s="51">
        <f t="shared" si="73"/>
        <v>0.13335433640219452</v>
      </c>
      <c r="S303" s="16">
        <f t="shared" si="74"/>
        <v>0.35688888888888892</v>
      </c>
      <c r="T303" s="16">
        <f t="shared" si="75"/>
        <v>0.18915593462658953</v>
      </c>
      <c r="U303" s="16">
        <f t="shared" si="76"/>
        <v>0</v>
      </c>
      <c r="V303" s="51">
        <f t="shared" si="77"/>
        <v>0</v>
      </c>
      <c r="W303" s="16">
        <f t="shared" si="66"/>
        <v>6.5176547468976942E-2</v>
      </c>
      <c r="X303" s="16">
        <f t="shared" si="67"/>
        <v>0</v>
      </c>
      <c r="Y303" s="16">
        <f t="shared" si="78"/>
        <v>6.5176547468976942E-2</v>
      </c>
      <c r="Z303" s="16">
        <f t="shared" si="79"/>
        <v>6.5176547468976942E-2</v>
      </c>
    </row>
    <row r="304" spans="1:26" x14ac:dyDescent="0.25">
      <c r="A304" s="16"/>
      <c r="B304" s="16"/>
      <c r="C304" s="16"/>
      <c r="D304" s="16"/>
      <c r="E304" s="16"/>
      <c r="F304" s="16"/>
      <c r="G304" s="16"/>
      <c r="H304" s="16"/>
      <c r="I304" s="16"/>
      <c r="J304" s="68">
        <v>2930</v>
      </c>
      <c r="K304" s="68">
        <f t="shared" si="68"/>
        <v>0.33447488584474888</v>
      </c>
      <c r="L304" s="68">
        <f t="shared" si="69"/>
        <v>0.18871227422845327</v>
      </c>
      <c r="M304" s="70">
        <f t="shared" si="70"/>
        <v>5.8164742056715042</v>
      </c>
      <c r="N304" s="71">
        <f t="shared" si="71"/>
        <v>0.17844444444444446</v>
      </c>
      <c r="O304" s="72">
        <f t="shared" si="72"/>
        <v>0.17844444444444446</v>
      </c>
      <c r="P304" s="68">
        <f t="shared" si="64"/>
        <v>0.13288014367319212</v>
      </c>
      <c r="Q304" s="16">
        <f t="shared" si="65"/>
        <v>0</v>
      </c>
      <c r="R304" s="51">
        <f t="shared" si="73"/>
        <v>0.13288014367319212</v>
      </c>
      <c r="S304" s="16">
        <f t="shared" si="74"/>
        <v>0.35688888888888892</v>
      </c>
      <c r="T304" s="16">
        <f t="shared" si="75"/>
        <v>0.18871227422845327</v>
      </c>
      <c r="U304" s="16">
        <f t="shared" si="76"/>
        <v>0</v>
      </c>
      <c r="V304" s="51">
        <f t="shared" si="77"/>
        <v>0</v>
      </c>
      <c r="W304" s="16">
        <f t="shared" si="66"/>
        <v>6.466505066848427E-2</v>
      </c>
      <c r="X304" s="16">
        <f t="shared" si="67"/>
        <v>0</v>
      </c>
      <c r="Y304" s="16">
        <f t="shared" si="78"/>
        <v>6.466505066848427E-2</v>
      </c>
      <c r="Z304" s="16">
        <f t="shared" si="79"/>
        <v>6.466505066848427E-2</v>
      </c>
    </row>
    <row r="305" spans="1:26" x14ac:dyDescent="0.25">
      <c r="A305" s="16"/>
      <c r="B305" s="16"/>
      <c r="C305" s="16"/>
      <c r="D305" s="16"/>
      <c r="E305" s="16"/>
      <c r="F305" s="16"/>
      <c r="G305" s="16"/>
      <c r="H305" s="16"/>
      <c r="I305" s="16"/>
      <c r="J305" s="68">
        <v>2940</v>
      </c>
      <c r="K305" s="68">
        <f t="shared" si="68"/>
        <v>0.33561643835616439</v>
      </c>
      <c r="L305" s="68">
        <f t="shared" si="69"/>
        <v>0.18826988393973509</v>
      </c>
      <c r="M305" s="70">
        <f t="shared" si="70"/>
        <v>5.8028388885534783</v>
      </c>
      <c r="N305" s="71">
        <f t="shared" si="71"/>
        <v>0.17844444444444446</v>
      </c>
      <c r="O305" s="72">
        <f t="shared" si="72"/>
        <v>0.17844444444444446</v>
      </c>
      <c r="P305" s="68">
        <f t="shared" si="64"/>
        <v>0.13240730846145654</v>
      </c>
      <c r="Q305" s="16">
        <f t="shared" si="65"/>
        <v>0</v>
      </c>
      <c r="R305" s="51">
        <f t="shared" si="73"/>
        <v>0.13240730846145654</v>
      </c>
      <c r="S305" s="16">
        <f t="shared" si="74"/>
        <v>0.35688888888888892</v>
      </c>
      <c r="T305" s="16">
        <f t="shared" si="75"/>
        <v>0.18826988393973509</v>
      </c>
      <c r="U305" s="16">
        <f t="shared" si="76"/>
        <v>0</v>
      </c>
      <c r="V305" s="51">
        <f t="shared" si="77"/>
        <v>0</v>
      </c>
      <c r="W305" s="16">
        <f t="shared" si="66"/>
        <v>6.4155018179222201E-2</v>
      </c>
      <c r="X305" s="16">
        <f t="shared" si="67"/>
        <v>0</v>
      </c>
      <c r="Y305" s="16">
        <f t="shared" si="78"/>
        <v>6.4155018179222201E-2</v>
      </c>
      <c r="Z305" s="16">
        <f t="shared" si="79"/>
        <v>6.4155018179222201E-2</v>
      </c>
    </row>
    <row r="306" spans="1:26" x14ac:dyDescent="0.25">
      <c r="A306" s="16"/>
      <c r="B306" s="16"/>
      <c r="C306" s="16"/>
      <c r="D306" s="16"/>
      <c r="E306" s="16"/>
      <c r="F306" s="16"/>
      <c r="G306" s="16"/>
      <c r="H306" s="16"/>
      <c r="I306" s="16"/>
      <c r="J306" s="68">
        <v>2950</v>
      </c>
      <c r="K306" s="68">
        <f t="shared" si="68"/>
        <v>0.3367579908675799</v>
      </c>
      <c r="L306" s="68">
        <f t="shared" si="69"/>
        <v>0.18782875582276526</v>
      </c>
      <c r="M306" s="70">
        <f t="shared" si="70"/>
        <v>5.78924247398934</v>
      </c>
      <c r="N306" s="71">
        <f t="shared" si="71"/>
        <v>0.17844444444444446</v>
      </c>
      <c r="O306" s="72">
        <f t="shared" si="72"/>
        <v>0.17844444444444446</v>
      </c>
      <c r="P306" s="68">
        <f t="shared" si="64"/>
        <v>0.13193582228305434</v>
      </c>
      <c r="Q306" s="16">
        <f t="shared" si="65"/>
        <v>0</v>
      </c>
      <c r="R306" s="51">
        <f t="shared" si="73"/>
        <v>0.13193582228305434</v>
      </c>
      <c r="S306" s="16">
        <f t="shared" si="74"/>
        <v>0.35688888888888892</v>
      </c>
      <c r="T306" s="16">
        <f t="shared" si="75"/>
        <v>0.18782875582276526</v>
      </c>
      <c r="U306" s="16">
        <f t="shared" si="76"/>
        <v>0</v>
      </c>
      <c r="V306" s="51">
        <f t="shared" si="77"/>
        <v>0</v>
      </c>
      <c r="W306" s="16">
        <f t="shared" si="66"/>
        <v>6.3646440849838504E-2</v>
      </c>
      <c r="X306" s="16">
        <f t="shared" si="67"/>
        <v>0</v>
      </c>
      <c r="Y306" s="16">
        <f t="shared" si="78"/>
        <v>6.3646440849838504E-2</v>
      </c>
      <c r="Z306" s="16">
        <f t="shared" si="79"/>
        <v>6.3646440849838504E-2</v>
      </c>
    </row>
    <row r="307" spans="1:26" x14ac:dyDescent="0.25">
      <c r="A307" s="16"/>
      <c r="B307" s="16"/>
      <c r="C307" s="16"/>
      <c r="D307" s="16"/>
      <c r="E307" s="16"/>
      <c r="F307" s="16"/>
      <c r="G307" s="16"/>
      <c r="H307" s="16"/>
      <c r="I307" s="16"/>
      <c r="J307" s="68">
        <v>2960</v>
      </c>
      <c r="K307" s="68">
        <f t="shared" si="68"/>
        <v>0.33789954337899542</v>
      </c>
      <c r="L307" s="68">
        <f t="shared" si="69"/>
        <v>0.18738888201618242</v>
      </c>
      <c r="M307" s="70">
        <f t="shared" si="70"/>
        <v>5.775684719676855</v>
      </c>
      <c r="N307" s="71">
        <f t="shared" si="71"/>
        <v>0.17844444444444446</v>
      </c>
      <c r="O307" s="72">
        <f t="shared" si="72"/>
        <v>0.17844444444444446</v>
      </c>
      <c r="P307" s="68">
        <f t="shared" si="64"/>
        <v>0.13146567673561216</v>
      </c>
      <c r="Q307" s="16">
        <f t="shared" si="65"/>
        <v>0</v>
      </c>
      <c r="R307" s="51">
        <f t="shared" si="73"/>
        <v>0.13146567673561216</v>
      </c>
      <c r="S307" s="16">
        <f t="shared" si="74"/>
        <v>0.35688888888888892</v>
      </c>
      <c r="T307" s="16">
        <f t="shared" si="75"/>
        <v>0.18738888201618242</v>
      </c>
      <c r="U307" s="16">
        <f t="shared" si="76"/>
        <v>0</v>
      </c>
      <c r="V307" s="51">
        <f t="shared" si="77"/>
        <v>0</v>
      </c>
      <c r="W307" s="16">
        <f t="shared" si="66"/>
        <v>6.3139309616956685E-2</v>
      </c>
      <c r="X307" s="16">
        <f t="shared" si="67"/>
        <v>0</v>
      </c>
      <c r="Y307" s="16">
        <f t="shared" si="78"/>
        <v>6.3139309616956685E-2</v>
      </c>
      <c r="Z307" s="16">
        <f t="shared" si="79"/>
        <v>6.3139309616956685E-2</v>
      </c>
    </row>
    <row r="308" spans="1:26" x14ac:dyDescent="0.25">
      <c r="A308" s="16"/>
      <c r="B308" s="16"/>
      <c r="C308" s="16"/>
      <c r="D308" s="16"/>
      <c r="E308" s="16"/>
      <c r="F308" s="16"/>
      <c r="G308" s="16"/>
      <c r="H308" s="16"/>
      <c r="I308" s="16"/>
      <c r="J308" s="68">
        <v>2970</v>
      </c>
      <c r="K308" s="68">
        <f t="shared" si="68"/>
        <v>0.33904109589041098</v>
      </c>
      <c r="L308" s="68">
        <f t="shared" si="69"/>
        <v>0.18695025473394522</v>
      </c>
      <c r="M308" s="70">
        <f t="shared" si="70"/>
        <v>5.7621653856352975</v>
      </c>
      <c r="N308" s="71">
        <f t="shared" si="71"/>
        <v>0.17844444444444446</v>
      </c>
      <c r="O308" s="72">
        <f t="shared" si="72"/>
        <v>0.17844444444444446</v>
      </c>
      <c r="P308" s="68">
        <f t="shared" si="64"/>
        <v>0.1309968634972597</v>
      </c>
      <c r="Q308" s="16">
        <f t="shared" si="65"/>
        <v>0</v>
      </c>
      <c r="R308" s="51">
        <f t="shared" si="73"/>
        <v>0.1309968634972597</v>
      </c>
      <c r="S308" s="16">
        <f t="shared" si="74"/>
        <v>0.35688888888888892</v>
      </c>
      <c r="T308" s="16">
        <f t="shared" si="75"/>
        <v>0.18695025473394522</v>
      </c>
      <c r="U308" s="16">
        <f t="shared" si="76"/>
        <v>0</v>
      </c>
      <c r="V308" s="51">
        <f t="shared" si="77"/>
        <v>0</v>
      </c>
      <c r="W308" s="16">
        <f t="shared" si="66"/>
        <v>6.263361550403701E-2</v>
      </c>
      <c r="X308" s="16">
        <f t="shared" si="67"/>
        <v>0</v>
      </c>
      <c r="Y308" s="16">
        <f t="shared" si="78"/>
        <v>6.263361550403701E-2</v>
      </c>
      <c r="Z308" s="16">
        <f t="shared" si="79"/>
        <v>6.263361550403701E-2</v>
      </c>
    </row>
    <row r="309" spans="1:26" x14ac:dyDescent="0.25">
      <c r="A309" s="16"/>
      <c r="B309" s="16"/>
      <c r="C309" s="16"/>
      <c r="D309" s="16"/>
      <c r="E309" s="16"/>
      <c r="F309" s="16"/>
      <c r="G309" s="16"/>
      <c r="H309" s="16"/>
      <c r="I309" s="16"/>
      <c r="J309" s="68">
        <v>2980</v>
      </c>
      <c r="K309" s="68">
        <f t="shared" si="68"/>
        <v>0.34018264840182649</v>
      </c>
      <c r="L309" s="68">
        <f t="shared" si="69"/>
        <v>0.18651286626436014</v>
      </c>
      <c r="M309" s="70">
        <f t="shared" si="70"/>
        <v>5.7486842341754834</v>
      </c>
      <c r="N309" s="71">
        <f t="shared" si="71"/>
        <v>0.17844444444444446</v>
      </c>
      <c r="O309" s="72">
        <f t="shared" si="72"/>
        <v>0.17844444444444446</v>
      </c>
      <c r="P309" s="68">
        <f t="shared" si="64"/>
        <v>0.13052937432559153</v>
      </c>
      <c r="Q309" s="16">
        <f t="shared" si="65"/>
        <v>0</v>
      </c>
      <c r="R309" s="51">
        <f t="shared" si="73"/>
        <v>0.13052937432559153</v>
      </c>
      <c r="S309" s="16">
        <f t="shared" si="74"/>
        <v>0.35688888888888892</v>
      </c>
      <c r="T309" s="16">
        <f t="shared" si="75"/>
        <v>0.18651286626436014</v>
      </c>
      <c r="U309" s="16">
        <f t="shared" si="76"/>
        <v>0</v>
      </c>
      <c r="V309" s="51">
        <f t="shared" si="77"/>
        <v>0</v>
      </c>
      <c r="W309" s="16">
        <f t="shared" si="66"/>
        <v>6.2129349620255181E-2</v>
      </c>
      <c r="X309" s="16">
        <f t="shared" si="67"/>
        <v>0</v>
      </c>
      <c r="Y309" s="16">
        <f t="shared" si="78"/>
        <v>6.2129349620255181E-2</v>
      </c>
      <c r="Z309" s="16">
        <f t="shared" si="79"/>
        <v>6.2129349620255181E-2</v>
      </c>
    </row>
    <row r="310" spans="1:26" x14ac:dyDescent="0.25">
      <c r="A310" s="16"/>
      <c r="B310" s="16"/>
      <c r="C310" s="16"/>
      <c r="D310" s="16"/>
      <c r="E310" s="16"/>
      <c r="F310" s="16"/>
      <c r="G310" s="16"/>
      <c r="H310" s="16"/>
      <c r="I310" s="16"/>
      <c r="J310" s="68">
        <v>2990</v>
      </c>
      <c r="K310" s="68">
        <f t="shared" si="68"/>
        <v>0.341324200913242</v>
      </c>
      <c r="L310" s="68">
        <f t="shared" si="69"/>
        <v>0.18607670896912443</v>
      </c>
      <c r="M310" s="70">
        <f t="shared" si="70"/>
        <v>5.7352410298702727</v>
      </c>
      <c r="N310" s="71">
        <f t="shared" si="71"/>
        <v>0.17844444444444446</v>
      </c>
      <c r="O310" s="72">
        <f t="shared" si="72"/>
        <v>0.17844444444444446</v>
      </c>
      <c r="P310" s="68">
        <f t="shared" si="64"/>
        <v>0.13006320105664293</v>
      </c>
      <c r="Q310" s="16">
        <f t="shared" si="65"/>
        <v>0</v>
      </c>
      <c r="R310" s="51">
        <f t="shared" si="73"/>
        <v>0.13006320105664293</v>
      </c>
      <c r="S310" s="16">
        <f t="shared" si="74"/>
        <v>0.35688888888888892</v>
      </c>
      <c r="T310" s="16">
        <f t="shared" si="75"/>
        <v>0.18607670896912443</v>
      </c>
      <c r="U310" s="16">
        <f t="shared" si="76"/>
        <v>0</v>
      </c>
      <c r="V310" s="51">
        <f t="shared" si="77"/>
        <v>0</v>
      </c>
      <c r="W310" s="16">
        <f t="shared" si="66"/>
        <v>6.1626503159399437E-2</v>
      </c>
      <c r="X310" s="16">
        <f t="shared" si="67"/>
        <v>0</v>
      </c>
      <c r="Y310" s="16">
        <f t="shared" si="78"/>
        <v>6.1626503159399437E-2</v>
      </c>
      <c r="Z310" s="16">
        <f t="shared" si="79"/>
        <v>6.1626503159399437E-2</v>
      </c>
    </row>
    <row r="311" spans="1:26" x14ac:dyDescent="0.25">
      <c r="A311" s="16"/>
      <c r="B311" s="16"/>
      <c r="C311" s="16"/>
      <c r="D311" s="16"/>
      <c r="E311" s="16"/>
      <c r="F311" s="16"/>
      <c r="G311" s="16"/>
      <c r="H311" s="16"/>
      <c r="I311" s="16"/>
      <c r="J311" s="68">
        <v>3000</v>
      </c>
      <c r="K311" s="68">
        <f t="shared" si="68"/>
        <v>0.34246575342465752</v>
      </c>
      <c r="L311" s="68">
        <f t="shared" si="69"/>
        <v>0.18564177528238468</v>
      </c>
      <c r="M311" s="70">
        <f t="shared" si="70"/>
        <v>5.7218355395255545</v>
      </c>
      <c r="N311" s="71">
        <f t="shared" si="71"/>
        <v>0.17844444444444446</v>
      </c>
      <c r="O311" s="72">
        <f t="shared" si="72"/>
        <v>0.17844444444444446</v>
      </c>
      <c r="P311" s="68">
        <f t="shared" si="64"/>
        <v>0.12959833560388534</v>
      </c>
      <c r="Q311" s="16">
        <f t="shared" si="65"/>
        <v>0</v>
      </c>
      <c r="R311" s="51">
        <f t="shared" si="73"/>
        <v>0.12959833560388534</v>
      </c>
      <c r="S311" s="16">
        <f t="shared" si="74"/>
        <v>0.35688888888888892</v>
      </c>
      <c r="T311" s="16">
        <f t="shared" si="75"/>
        <v>0.18564177528238468</v>
      </c>
      <c r="U311" s="16">
        <f t="shared" si="76"/>
        <v>0</v>
      </c>
      <c r="V311" s="51">
        <f t="shared" si="77"/>
        <v>0</v>
      </c>
      <c r="W311" s="16">
        <f t="shared" si="66"/>
        <v>6.1125067398785093E-2</v>
      </c>
      <c r="X311" s="16">
        <f t="shared" si="67"/>
        <v>0</v>
      </c>
      <c r="Y311" s="16">
        <f t="shared" si="78"/>
        <v>6.1125067398785093E-2</v>
      </c>
      <c r="Z311" s="16">
        <f t="shared" si="79"/>
        <v>6.1125067398785093E-2</v>
      </c>
    </row>
    <row r="312" spans="1:26" x14ac:dyDescent="0.25">
      <c r="A312" s="16"/>
      <c r="B312" s="16"/>
      <c r="C312" s="16"/>
      <c r="D312" s="16"/>
      <c r="E312" s="16"/>
      <c r="F312" s="16"/>
      <c r="G312" s="16"/>
      <c r="H312" s="16"/>
      <c r="I312" s="16"/>
      <c r="J312" s="68">
        <v>3010</v>
      </c>
      <c r="K312" s="68">
        <f t="shared" si="68"/>
        <v>0.34360730593607308</v>
      </c>
      <c r="L312" s="68">
        <f t="shared" si="69"/>
        <v>0.18520805770981141</v>
      </c>
      <c r="M312" s="70">
        <f t="shared" si="70"/>
        <v>5.7084675321517215</v>
      </c>
      <c r="N312" s="71">
        <f t="shared" si="71"/>
        <v>0.17844444444444446</v>
      </c>
      <c r="O312" s="72">
        <f t="shared" si="72"/>
        <v>0.17844444444444446</v>
      </c>
      <c r="P312" s="68">
        <f t="shared" si="64"/>
        <v>0.12913476995723572</v>
      </c>
      <c r="Q312" s="16">
        <f t="shared" si="65"/>
        <v>0</v>
      </c>
      <c r="R312" s="51">
        <f t="shared" si="73"/>
        <v>0.12913476995723572</v>
      </c>
      <c r="S312" s="16">
        <f t="shared" si="74"/>
        <v>0.35688888888888892</v>
      </c>
      <c r="T312" s="16">
        <f t="shared" si="75"/>
        <v>0.18520805770981141</v>
      </c>
      <c r="U312" s="16">
        <f t="shared" si="76"/>
        <v>0</v>
      </c>
      <c r="V312" s="51">
        <f t="shared" si="77"/>
        <v>0</v>
      </c>
      <c r="W312" s="16">
        <f t="shared" si="66"/>
        <v>6.0625033698187503E-2</v>
      </c>
      <c r="X312" s="16">
        <f t="shared" si="67"/>
        <v>0</v>
      </c>
      <c r="Y312" s="16">
        <f t="shared" si="78"/>
        <v>6.0625033698187503E-2</v>
      </c>
      <c r="Z312" s="16">
        <f t="shared" si="79"/>
        <v>6.0625033698187503E-2</v>
      </c>
    </row>
    <row r="313" spans="1:26" x14ac:dyDescent="0.25">
      <c r="A313" s="16"/>
      <c r="B313" s="16"/>
      <c r="C313" s="16"/>
      <c r="D313" s="16"/>
      <c r="E313" s="16"/>
      <c r="F313" s="16"/>
      <c r="G313" s="16"/>
      <c r="H313" s="16"/>
      <c r="I313" s="16"/>
      <c r="J313" s="68">
        <v>3020</v>
      </c>
      <c r="K313" s="68">
        <f t="shared" si="68"/>
        <v>0.34474885844748859</v>
      </c>
      <c r="L313" s="68">
        <f t="shared" si="69"/>
        <v>0.18477554882768732</v>
      </c>
      <c r="M313" s="70">
        <f t="shared" si="70"/>
        <v>5.6951367789355674</v>
      </c>
      <c r="N313" s="71">
        <f t="shared" si="71"/>
        <v>0.17844444444444446</v>
      </c>
      <c r="O313" s="72">
        <f t="shared" si="72"/>
        <v>0.17844444444444446</v>
      </c>
      <c r="P313" s="68">
        <f t="shared" si="64"/>
        <v>0.1286724961820831</v>
      </c>
      <c r="Q313" s="16">
        <f t="shared" si="65"/>
        <v>0</v>
      </c>
      <c r="R313" s="51">
        <f t="shared" si="73"/>
        <v>0.1286724961820831</v>
      </c>
      <c r="S313" s="16">
        <f t="shared" si="74"/>
        <v>0.35688888888888892</v>
      </c>
      <c r="T313" s="16">
        <f t="shared" si="75"/>
        <v>0.18477554882768732</v>
      </c>
      <c r="U313" s="16">
        <f t="shared" si="76"/>
        <v>0</v>
      </c>
      <c r="V313" s="51">
        <f t="shared" si="77"/>
        <v>0</v>
      </c>
      <c r="W313" s="16">
        <f t="shared" si="66"/>
        <v>6.0126393498790676E-2</v>
      </c>
      <c r="X313" s="16">
        <f t="shared" si="67"/>
        <v>0</v>
      </c>
      <c r="Y313" s="16">
        <f t="shared" si="78"/>
        <v>6.0126393498790676E-2</v>
      </c>
      <c r="Z313" s="16">
        <f t="shared" si="79"/>
        <v>6.0126393498790676E-2</v>
      </c>
    </row>
    <row r="314" spans="1:26" x14ac:dyDescent="0.25">
      <c r="A314" s="16"/>
      <c r="B314" s="16"/>
      <c r="C314" s="16"/>
      <c r="D314" s="16"/>
      <c r="E314" s="16"/>
      <c r="F314" s="16"/>
      <c r="G314" s="16"/>
      <c r="H314" s="16"/>
      <c r="I314" s="16"/>
      <c r="J314" s="68">
        <v>3030</v>
      </c>
      <c r="K314" s="68">
        <f t="shared" si="68"/>
        <v>0.3458904109589041</v>
      </c>
      <c r="L314" s="68">
        <f t="shared" si="69"/>
        <v>0.18434424128201099</v>
      </c>
      <c r="M314" s="70">
        <f t="shared" si="70"/>
        <v>5.6818430532126669</v>
      </c>
      <c r="N314" s="71">
        <f t="shared" si="71"/>
        <v>0.17844444444444446</v>
      </c>
      <c r="O314" s="72">
        <f t="shared" si="72"/>
        <v>0.17844444444444446</v>
      </c>
      <c r="P314" s="68">
        <f t="shared" si="64"/>
        <v>0.12821150641832957</v>
      </c>
      <c r="Q314" s="16">
        <f t="shared" si="65"/>
        <v>0</v>
      </c>
      <c r="R314" s="51">
        <f t="shared" si="73"/>
        <v>0.12821150641832957</v>
      </c>
      <c r="S314" s="16">
        <f t="shared" si="74"/>
        <v>0.35688888888888892</v>
      </c>
      <c r="T314" s="16">
        <f t="shared" si="75"/>
        <v>0.18434424128201099</v>
      </c>
      <c r="U314" s="16">
        <f t="shared" si="76"/>
        <v>0</v>
      </c>
      <c r="V314" s="51">
        <f t="shared" si="77"/>
        <v>0</v>
      </c>
      <c r="W314" s="16">
        <f t="shared" si="66"/>
        <v>5.9629138322154218E-2</v>
      </c>
      <c r="X314" s="16">
        <f t="shared" si="67"/>
        <v>0</v>
      </c>
      <c r="Y314" s="16">
        <f t="shared" si="78"/>
        <v>5.9629138322154218E-2</v>
      </c>
      <c r="Z314" s="16">
        <f t="shared" si="79"/>
        <v>5.9629138322154218E-2</v>
      </c>
    </row>
    <row r="315" spans="1:26" x14ac:dyDescent="0.25">
      <c r="A315" s="16"/>
      <c r="B315" s="16"/>
      <c r="C315" s="16"/>
      <c r="D315" s="16"/>
      <c r="E315" s="16"/>
      <c r="F315" s="16"/>
      <c r="J315" s="68">
        <v>3040</v>
      </c>
      <c r="K315" s="68">
        <f t="shared" si="68"/>
        <v>0.34703196347031962</v>
      </c>
      <c r="L315" s="68">
        <f t="shared" si="69"/>
        <v>0.1839141277876144</v>
      </c>
      <c r="M315" s="70">
        <f t="shared" si="70"/>
        <v>5.6685861304401692</v>
      </c>
      <c r="N315" s="71">
        <f t="shared" si="71"/>
        <v>0.17844444444444446</v>
      </c>
      <c r="O315" s="72">
        <f t="shared" si="72"/>
        <v>0.17844444444444446</v>
      </c>
      <c r="P315" s="68">
        <f t="shared" si="64"/>
        <v>0.12775179287944838</v>
      </c>
      <c r="Q315" s="16">
        <f t="shared" si="65"/>
        <v>0</v>
      </c>
      <c r="R315" s="51">
        <f t="shared" si="73"/>
        <v>0.12775179287944838</v>
      </c>
      <c r="S315" s="16">
        <f t="shared" si="74"/>
        <v>0.35688888888888892</v>
      </c>
      <c r="T315" s="16">
        <f t="shared" si="75"/>
        <v>0.1839141277876144</v>
      </c>
      <c r="U315" s="16">
        <f t="shared" si="76"/>
        <v>0</v>
      </c>
      <c r="V315" s="51">
        <f t="shared" si="77"/>
        <v>0</v>
      </c>
      <c r="W315" s="16">
        <f t="shared" si="66"/>
        <v>5.9133259769196256E-2</v>
      </c>
      <c r="X315" s="16">
        <f t="shared" si="67"/>
        <v>0</v>
      </c>
      <c r="Y315" s="16">
        <f t="shared" si="78"/>
        <v>5.9133259769196256E-2</v>
      </c>
      <c r="Z315" s="16">
        <f t="shared" si="79"/>
        <v>5.9133259769196256E-2</v>
      </c>
    </row>
    <row r="316" spans="1:26" x14ac:dyDescent="0.25">
      <c r="J316" s="68">
        <v>3050</v>
      </c>
      <c r="K316" s="68">
        <f t="shared" si="68"/>
        <v>0.34817351598173518</v>
      </c>
      <c r="L316" s="68">
        <f t="shared" si="69"/>
        <v>0.18348520112729483</v>
      </c>
      <c r="M316" s="70">
        <f t="shared" si="70"/>
        <v>5.6553657881700454</v>
      </c>
      <c r="N316" s="71">
        <f t="shared" si="71"/>
        <v>0.17844444444444446</v>
      </c>
      <c r="O316" s="72">
        <f t="shared" si="72"/>
        <v>0.17844444444444446</v>
      </c>
      <c r="P316" s="68">
        <f t="shared" si="64"/>
        <v>0.12729334785155466</v>
      </c>
      <c r="Q316" s="16">
        <f t="shared" si="65"/>
        <v>0</v>
      </c>
      <c r="R316" s="51">
        <f t="shared" si="73"/>
        <v>0.12729334785155466</v>
      </c>
      <c r="S316" s="16">
        <f t="shared" si="74"/>
        <v>0.35688888888888892</v>
      </c>
      <c r="T316" s="16">
        <f t="shared" si="75"/>
        <v>0.18348520112729483</v>
      </c>
      <c r="U316" s="16">
        <f t="shared" si="76"/>
        <v>0</v>
      </c>
      <c r="V316" s="51">
        <f t="shared" si="77"/>
        <v>0</v>
      </c>
      <c r="W316" s="16">
        <f t="shared" si="66"/>
        <v>5.8638749519191569E-2</v>
      </c>
      <c r="X316" s="16">
        <f t="shared" si="67"/>
        <v>0</v>
      </c>
      <c r="Y316" s="16">
        <f t="shared" si="78"/>
        <v>5.8638749519191569E-2</v>
      </c>
      <c r="Z316" s="16">
        <f t="shared" si="79"/>
        <v>5.8638749519191569E-2</v>
      </c>
    </row>
    <row r="317" spans="1:26" x14ac:dyDescent="0.25">
      <c r="J317" s="68">
        <v>3060</v>
      </c>
      <c r="K317" s="68">
        <f t="shared" si="68"/>
        <v>0.34931506849315069</v>
      </c>
      <c r="L317" s="68">
        <f t="shared" si="69"/>
        <v>0.18305745415095986</v>
      </c>
      <c r="M317" s="70">
        <f t="shared" si="70"/>
        <v>5.6421818060227356</v>
      </c>
      <c r="N317" s="71">
        <f t="shared" si="71"/>
        <v>0.17844444444444446</v>
      </c>
      <c r="O317" s="72">
        <f t="shared" si="72"/>
        <v>0.17844444444444446</v>
      </c>
      <c r="P317" s="68">
        <f t="shared" si="64"/>
        <v>0.12683616369249318</v>
      </c>
      <c r="Q317" s="16">
        <f t="shared" si="65"/>
        <v>0</v>
      </c>
      <c r="R317" s="51">
        <f t="shared" si="73"/>
        <v>0.12683616369249318</v>
      </c>
      <c r="S317" s="16">
        <f t="shared" si="74"/>
        <v>0.35688888888888892</v>
      </c>
      <c r="T317" s="16">
        <f t="shared" si="75"/>
        <v>0.18305745415095986</v>
      </c>
      <c r="U317" s="16">
        <f t="shared" si="76"/>
        <v>0</v>
      </c>
      <c r="V317" s="51">
        <f t="shared" si="77"/>
        <v>0</v>
      </c>
      <c r="W317" s="16">
        <f t="shared" si="66"/>
        <v>5.8145599328787267E-2</v>
      </c>
      <c r="X317" s="16">
        <f t="shared" si="67"/>
        <v>0</v>
      </c>
      <c r="Y317" s="16">
        <f t="shared" si="78"/>
        <v>5.8145599328787267E-2</v>
      </c>
      <c r="Z317" s="16">
        <f t="shared" si="79"/>
        <v>5.8145599328787267E-2</v>
      </c>
    </row>
    <row r="318" spans="1:26" x14ac:dyDescent="0.25">
      <c r="J318" s="68">
        <v>3070</v>
      </c>
      <c r="K318" s="68">
        <f t="shared" si="68"/>
        <v>0.3504566210045662</v>
      </c>
      <c r="L318" s="68">
        <f t="shared" si="69"/>
        <v>0.18263087977478731</v>
      </c>
      <c r="M318" s="70">
        <f t="shared" si="70"/>
        <v>5.629033965661252</v>
      </c>
      <c r="N318" s="71">
        <f t="shared" si="71"/>
        <v>0.17844444444444446</v>
      </c>
      <c r="O318" s="72">
        <f t="shared" si="72"/>
        <v>0.17844444444444446</v>
      </c>
      <c r="P318" s="68">
        <f t="shared" si="64"/>
        <v>0.12638023283093891</v>
      </c>
      <c r="Q318" s="16">
        <f t="shared" si="65"/>
        <v>0</v>
      </c>
      <c r="R318" s="51">
        <f t="shared" si="73"/>
        <v>0.12638023283093891</v>
      </c>
      <c r="S318" s="16">
        <f t="shared" si="74"/>
        <v>0.35688888888888892</v>
      </c>
      <c r="T318" s="16">
        <f t="shared" si="75"/>
        <v>0.18263087977478731</v>
      </c>
      <c r="U318" s="16">
        <f t="shared" si="76"/>
        <v>0</v>
      </c>
      <c r="V318" s="51">
        <f t="shared" si="77"/>
        <v>0</v>
      </c>
      <c r="W318" s="16">
        <f t="shared" si="66"/>
        <v>5.7653801031032792E-2</v>
      </c>
      <c r="X318" s="16">
        <f t="shared" si="67"/>
        <v>0</v>
      </c>
      <c r="Y318" s="16">
        <f t="shared" si="78"/>
        <v>5.7653801031032792E-2</v>
      </c>
      <c r="Z318" s="16">
        <f t="shared" si="79"/>
        <v>5.7653801031032792E-2</v>
      </c>
    </row>
    <row r="319" spans="1:26" x14ac:dyDescent="0.25">
      <c r="J319" s="68">
        <v>3080</v>
      </c>
      <c r="K319" s="68">
        <f t="shared" si="68"/>
        <v>0.35159817351598172</v>
      </c>
      <c r="L319" s="68">
        <f t="shared" si="69"/>
        <v>0.18220547098039619</v>
      </c>
      <c r="M319" s="70">
        <f t="shared" si="70"/>
        <v>5.6159220507656356</v>
      </c>
      <c r="N319" s="71">
        <f t="shared" si="71"/>
        <v>0.17844444444444446</v>
      </c>
      <c r="O319" s="72">
        <f t="shared" si="72"/>
        <v>0.17844444444444446</v>
      </c>
      <c r="P319" s="68">
        <f t="shared" si="64"/>
        <v>0.12592554776551179</v>
      </c>
      <c r="Q319" s="16">
        <f t="shared" si="65"/>
        <v>0</v>
      </c>
      <c r="R319" s="51">
        <f t="shared" si="73"/>
        <v>0.12592554776551179</v>
      </c>
      <c r="S319" s="16">
        <f t="shared" si="74"/>
        <v>0.35688888888888892</v>
      </c>
      <c r="T319" s="16">
        <f t="shared" si="75"/>
        <v>0.18220547098039619</v>
      </c>
      <c r="U319" s="16">
        <f t="shared" si="76"/>
        <v>0</v>
      </c>
      <c r="V319" s="51">
        <f t="shared" si="77"/>
        <v>0</v>
      </c>
      <c r="W319" s="16">
        <f t="shared" si="66"/>
        <v>5.7163346534425452E-2</v>
      </c>
      <c r="X319" s="16">
        <f t="shared" si="67"/>
        <v>0</v>
      </c>
      <c r="Y319" s="16">
        <f t="shared" si="78"/>
        <v>5.7163346534425452E-2</v>
      </c>
      <c r="Z319" s="16">
        <f t="shared" si="79"/>
        <v>5.7163346534425452E-2</v>
      </c>
    </row>
    <row r="320" spans="1:26" x14ac:dyDescent="0.25">
      <c r="J320" s="68">
        <v>3090</v>
      </c>
      <c r="K320" s="68">
        <f t="shared" si="68"/>
        <v>0.35273972602739728</v>
      </c>
      <c r="L320" s="68">
        <f t="shared" si="69"/>
        <v>0.18178122081403314</v>
      </c>
      <c r="M320" s="70">
        <f t="shared" si="70"/>
        <v>5.6028458470078704</v>
      </c>
      <c r="N320" s="71">
        <f t="shared" si="71"/>
        <v>0.17844444444444446</v>
      </c>
      <c r="O320" s="72">
        <f t="shared" si="72"/>
        <v>0.17844444444444446</v>
      </c>
      <c r="P320" s="68">
        <f t="shared" si="64"/>
        <v>0.12547210106390727</v>
      </c>
      <c r="Q320" s="16">
        <f t="shared" si="65"/>
        <v>0</v>
      </c>
      <c r="R320" s="51">
        <f t="shared" si="73"/>
        <v>0.12547210106390727</v>
      </c>
      <c r="S320" s="16">
        <f t="shared" si="74"/>
        <v>0.35688888888888892</v>
      </c>
      <c r="T320" s="16">
        <f t="shared" si="75"/>
        <v>0.18178122081403314</v>
      </c>
      <c r="U320" s="16">
        <f t="shared" si="76"/>
        <v>0</v>
      </c>
      <c r="V320" s="51">
        <f t="shared" si="77"/>
        <v>0</v>
      </c>
      <c r="W320" s="16">
        <f t="shared" si="66"/>
        <v>5.6674227821971512E-2</v>
      </c>
      <c r="X320" s="16">
        <f t="shared" si="67"/>
        <v>0</v>
      </c>
      <c r="Y320" s="16">
        <f t="shared" si="78"/>
        <v>5.6674227821971512E-2</v>
      </c>
      <c r="Z320" s="16">
        <f t="shared" si="79"/>
        <v>5.6674227821971512E-2</v>
      </c>
    </row>
    <row r="321" spans="1:26" x14ac:dyDescent="0.25">
      <c r="J321" s="68">
        <v>3100</v>
      </c>
      <c r="K321" s="68">
        <f t="shared" si="68"/>
        <v>0.35388127853881279</v>
      </c>
      <c r="L321" s="68">
        <f t="shared" si="69"/>
        <v>0.18135812238576932</v>
      </c>
      <c r="M321" s="70">
        <f t="shared" si="70"/>
        <v>5.589805142027136</v>
      </c>
      <c r="N321" s="71">
        <f t="shared" si="71"/>
        <v>0.17844444444444446</v>
      </c>
      <c r="O321" s="72">
        <f t="shared" si="72"/>
        <v>0.17844444444444446</v>
      </c>
      <c r="P321" s="68">
        <f t="shared" si="64"/>
        <v>0.12501988536203756</v>
      </c>
      <c r="Q321" s="16">
        <f t="shared" si="65"/>
        <v>0</v>
      </c>
      <c r="R321" s="51">
        <f t="shared" si="73"/>
        <v>0.12501988536203756</v>
      </c>
      <c r="S321" s="16">
        <f t="shared" si="74"/>
        <v>0.35688888888888892</v>
      </c>
      <c r="T321" s="16">
        <f t="shared" si="75"/>
        <v>0.18135812238576932</v>
      </c>
      <c r="U321" s="16">
        <f t="shared" si="76"/>
        <v>0</v>
      </c>
      <c r="V321" s="51">
        <f t="shared" si="77"/>
        <v>0</v>
      </c>
      <c r="W321" s="16">
        <f t="shared" si="66"/>
        <v>5.6186436950260821E-2</v>
      </c>
      <c r="X321" s="16">
        <f t="shared" si="67"/>
        <v>0</v>
      </c>
      <c r="Y321" s="16">
        <f t="shared" si="78"/>
        <v>5.6186436950260821E-2</v>
      </c>
      <c r="Z321" s="16">
        <f t="shared" si="79"/>
        <v>5.6186436950260821E-2</v>
      </c>
    </row>
    <row r="322" spans="1:26" x14ac:dyDescent="0.25">
      <c r="J322" s="68">
        <v>3110</v>
      </c>
      <c r="K322" s="68">
        <f t="shared" si="68"/>
        <v>0.3550228310502283</v>
      </c>
      <c r="L322" s="68">
        <f t="shared" si="69"/>
        <v>0.180936168868712</v>
      </c>
      <c r="M322" s="70">
        <f t="shared" si="70"/>
        <v>5.5767997254055066</v>
      </c>
      <c r="N322" s="71">
        <f t="shared" si="71"/>
        <v>0.17844444444444446</v>
      </c>
      <c r="O322" s="72">
        <f t="shared" si="72"/>
        <v>0.17844444444444446</v>
      </c>
      <c r="P322" s="68">
        <f t="shared" si="64"/>
        <v>0.12456889336318844</v>
      </c>
      <c r="Q322" s="16">
        <f t="shared" si="65"/>
        <v>0</v>
      </c>
      <c r="R322" s="51">
        <f t="shared" si="73"/>
        <v>0.12456889336318844</v>
      </c>
      <c r="S322" s="16">
        <f t="shared" si="74"/>
        <v>0.35688888888888892</v>
      </c>
      <c r="T322" s="16">
        <f t="shared" si="75"/>
        <v>0.180936168868712</v>
      </c>
      <c r="U322" s="16">
        <f t="shared" si="76"/>
        <v>0</v>
      </c>
      <c r="V322" s="51">
        <f t="shared" si="77"/>
        <v>0</v>
      </c>
      <c r="W322" s="16">
        <f t="shared" si="66"/>
        <v>5.5699966048557203E-2</v>
      </c>
      <c r="X322" s="16">
        <f t="shared" si="67"/>
        <v>0</v>
      </c>
      <c r="Y322" s="16">
        <f t="shared" si="78"/>
        <v>5.5699966048557203E-2</v>
      </c>
      <c r="Z322" s="16">
        <f t="shared" si="79"/>
        <v>5.5699966048557203E-2</v>
      </c>
    </row>
    <row r="323" spans="1:26" x14ac:dyDescent="0.25">
      <c r="J323" s="68">
        <v>3120</v>
      </c>
      <c r="K323" s="68">
        <f t="shared" si="68"/>
        <v>0.35616438356164382</v>
      </c>
      <c r="L323" s="68">
        <f t="shared" si="69"/>
        <v>0.18051535349822589</v>
      </c>
      <c r="M323" s="70">
        <f t="shared" si="70"/>
        <v>5.5638293886439483</v>
      </c>
      <c r="N323" s="71">
        <f t="shared" si="71"/>
        <v>0.17844444444444446</v>
      </c>
      <c r="O323" s="72">
        <f t="shared" si="72"/>
        <v>0.17844444444444446</v>
      </c>
      <c r="P323" s="68">
        <f t="shared" si="64"/>
        <v>0.12411911783718876</v>
      </c>
      <c r="Q323" s="16">
        <f t="shared" si="65"/>
        <v>0</v>
      </c>
      <c r="R323" s="51">
        <f t="shared" si="73"/>
        <v>0.12411911783718876</v>
      </c>
      <c r="S323" s="16">
        <f t="shared" si="74"/>
        <v>0.35688888888888892</v>
      </c>
      <c r="T323" s="16">
        <f t="shared" si="75"/>
        <v>0.18051535349822589</v>
      </c>
      <c r="U323" s="16">
        <f t="shared" si="76"/>
        <v>0</v>
      </c>
      <c r="V323" s="51">
        <f t="shared" si="77"/>
        <v>0</v>
      </c>
      <c r="W323" s="16">
        <f t="shared" si="66"/>
        <v>5.5214807317901848E-2</v>
      </c>
      <c r="X323" s="16">
        <f t="shared" si="67"/>
        <v>0</v>
      </c>
      <c r="Y323" s="16">
        <f t="shared" si="78"/>
        <v>5.5214807317901848E-2</v>
      </c>
      <c r="Z323" s="16">
        <f t="shared" si="79"/>
        <v>5.5214807317901848E-2</v>
      </c>
    </row>
    <row r="324" spans="1:26" x14ac:dyDescent="0.25">
      <c r="J324" s="68">
        <v>3130</v>
      </c>
      <c r="K324" s="68">
        <f t="shared" si="68"/>
        <v>0.35730593607305938</v>
      </c>
      <c r="L324" s="68">
        <f t="shared" si="69"/>
        <v>0.18009566957116929</v>
      </c>
      <c r="M324" s="70">
        <f t="shared" si="70"/>
        <v>5.5508939251387792</v>
      </c>
      <c r="N324" s="71">
        <f t="shared" si="71"/>
        <v>0.17844444444444446</v>
      </c>
      <c r="O324" s="72">
        <f t="shared" si="72"/>
        <v>0.17844444444444446</v>
      </c>
      <c r="P324" s="68">
        <f t="shared" si="64"/>
        <v>0.12367055161959184</v>
      </c>
      <c r="Q324" s="16">
        <f t="shared" si="65"/>
        <v>0</v>
      </c>
      <c r="R324" s="51">
        <f t="shared" si="73"/>
        <v>0.12367055161959184</v>
      </c>
      <c r="S324" s="16">
        <f t="shared" si="74"/>
        <v>0.35688888888888892</v>
      </c>
      <c r="T324" s="16">
        <f t="shared" si="75"/>
        <v>0.18009566957116929</v>
      </c>
      <c r="U324" s="16">
        <f t="shared" si="76"/>
        <v>0</v>
      </c>
      <c r="V324" s="51">
        <f t="shared" si="77"/>
        <v>0</v>
      </c>
      <c r="W324" s="16">
        <f t="shared" si="66"/>
        <v>5.4730953030231677E-2</v>
      </c>
      <c r="X324" s="16">
        <f t="shared" si="67"/>
        <v>0</v>
      </c>
      <c r="Y324" s="16">
        <f t="shared" si="78"/>
        <v>5.4730953030231677E-2</v>
      </c>
      <c r="Z324" s="16">
        <f t="shared" si="79"/>
        <v>5.4730953030231677E-2</v>
      </c>
    </row>
    <row r="325" spans="1:26" x14ac:dyDescent="0.25">
      <c r="J325" s="68">
        <v>3140</v>
      </c>
      <c r="K325" s="68">
        <f t="shared" si="68"/>
        <v>0.35844748858447489</v>
      </c>
      <c r="L325" s="68">
        <f t="shared" si="69"/>
        <v>0.17967711044513979</v>
      </c>
      <c r="M325" s="70">
        <f t="shared" si="70"/>
        <v>5.5379931301584175</v>
      </c>
      <c r="N325" s="71">
        <f t="shared" si="71"/>
        <v>0.17844444444444446</v>
      </c>
      <c r="O325" s="72">
        <f t="shared" si="72"/>
        <v>0.17844444444444446</v>
      </c>
      <c r="P325" s="68">
        <f t="shared" si="64"/>
        <v>0.12322318761087125</v>
      </c>
      <c r="Q325" s="16">
        <f t="shared" si="65"/>
        <v>0</v>
      </c>
      <c r="R325" s="51">
        <f t="shared" si="73"/>
        <v>0.12322318761087125</v>
      </c>
      <c r="S325" s="16">
        <f t="shared" si="74"/>
        <v>0.35688888888888892</v>
      </c>
      <c r="T325" s="16">
        <f t="shared" si="75"/>
        <v>0.17967711044513979</v>
      </c>
      <c r="U325" s="16">
        <f t="shared" si="76"/>
        <v>0</v>
      </c>
      <c r="V325" s="51">
        <f t="shared" si="77"/>
        <v>0</v>
      </c>
      <c r="W325" s="16">
        <f t="shared" si="66"/>
        <v>5.424839552751004E-2</v>
      </c>
      <c r="X325" s="16">
        <f t="shared" si="67"/>
        <v>0</v>
      </c>
      <c r="Y325" s="16">
        <f t="shared" si="78"/>
        <v>5.424839552751004E-2</v>
      </c>
      <c r="Z325" s="16">
        <f t="shared" si="79"/>
        <v>5.424839552751004E-2</v>
      </c>
    </row>
    <row r="326" spans="1:26" x14ac:dyDescent="0.25">
      <c r="G326" s="16"/>
      <c r="H326" s="16"/>
      <c r="I326" s="16"/>
      <c r="J326" s="68">
        <v>3150</v>
      </c>
      <c r="K326" s="68">
        <f t="shared" si="68"/>
        <v>0.3595890410958904</v>
      </c>
      <c r="L326" s="68">
        <f t="shared" si="69"/>
        <v>0.17925966953773276</v>
      </c>
      <c r="M326" s="70">
        <f t="shared" si="70"/>
        <v>5.5251268008205301</v>
      </c>
      <c r="N326" s="71">
        <f t="shared" si="71"/>
        <v>0.17844444444444446</v>
      </c>
      <c r="O326" s="72">
        <f t="shared" si="72"/>
        <v>0.17844444444444446</v>
      </c>
      <c r="P326" s="68">
        <f t="shared" si="64"/>
        <v>0.12277701877562675</v>
      </c>
      <c r="Q326" s="16">
        <f t="shared" si="65"/>
        <v>0</v>
      </c>
      <c r="R326" s="51">
        <f t="shared" si="73"/>
        <v>0.12277701877562675</v>
      </c>
      <c r="S326" s="16">
        <f t="shared" si="74"/>
        <v>0.35688888888888892</v>
      </c>
      <c r="T326" s="16">
        <f t="shared" si="75"/>
        <v>0.17925966953773276</v>
      </c>
      <c r="U326" s="16">
        <f t="shared" si="76"/>
        <v>0</v>
      </c>
      <c r="V326" s="51">
        <f t="shared" si="77"/>
        <v>0</v>
      </c>
      <c r="W326" s="16">
        <f t="shared" si="66"/>
        <v>5.3767127220871846E-2</v>
      </c>
      <c r="X326" s="16">
        <f t="shared" si="67"/>
        <v>0</v>
      </c>
      <c r="Y326" s="16">
        <f t="shared" si="78"/>
        <v>5.3767127220871846E-2</v>
      </c>
      <c r="Z326" s="16">
        <f t="shared" si="79"/>
        <v>5.3767127220871846E-2</v>
      </c>
    </row>
    <row r="327" spans="1:26" x14ac:dyDescent="0.25">
      <c r="A327" s="16" t="s">
        <v>217</v>
      </c>
      <c r="B327" s="16"/>
      <c r="C327" s="16"/>
      <c r="D327" s="16"/>
      <c r="E327" s="16"/>
      <c r="F327" s="16"/>
      <c r="G327" s="16"/>
      <c r="H327" s="16"/>
      <c r="I327" s="16"/>
      <c r="J327" s="68">
        <v>3160</v>
      </c>
      <c r="K327" s="68">
        <f t="shared" si="68"/>
        <v>0.36073059360730592</v>
      </c>
      <c r="L327" s="68">
        <f t="shared" si="69"/>
        <v>0.17884334032581095</v>
      </c>
      <c r="M327" s="70">
        <f t="shared" si="70"/>
        <v>5.5122947360695154</v>
      </c>
      <c r="N327" s="71">
        <f t="shared" si="71"/>
        <v>0.17844444444444446</v>
      </c>
      <c r="O327" s="72">
        <f t="shared" si="72"/>
        <v>0.17844444444444446</v>
      </c>
      <c r="P327" s="68">
        <f t="shared" si="64"/>
        <v>0.12233203814180427</v>
      </c>
      <c r="Q327" s="16">
        <f t="shared" si="65"/>
        <v>0</v>
      </c>
      <c r="R327" s="51">
        <f t="shared" si="73"/>
        <v>0.12233203814180427</v>
      </c>
      <c r="S327" s="16">
        <f t="shared" si="74"/>
        <v>0.35688888888888892</v>
      </c>
      <c r="T327" s="16">
        <f t="shared" si="75"/>
        <v>0.17884334032581095</v>
      </c>
      <c r="U327" s="16">
        <f t="shared" si="76"/>
        <v>0</v>
      </c>
      <c r="V327" s="51">
        <f t="shared" si="77"/>
        <v>0</v>
      </c>
      <c r="W327" s="16">
        <f t="shared" si="66"/>
        <v>5.3287140589781457E-2</v>
      </c>
      <c r="X327" s="16">
        <f t="shared" si="67"/>
        <v>0</v>
      </c>
      <c r="Y327" s="16">
        <f t="shared" si="78"/>
        <v>5.3287140589781457E-2</v>
      </c>
      <c r="Z327" s="16">
        <f t="shared" si="79"/>
        <v>5.3287140589781457E-2</v>
      </c>
    </row>
    <row r="328" spans="1:26" x14ac:dyDescent="0.25">
      <c r="A328" s="16"/>
      <c r="B328" s="16"/>
      <c r="C328" s="16"/>
      <c r="D328" s="16"/>
      <c r="E328" s="16"/>
      <c r="F328" s="16"/>
      <c r="G328" s="16"/>
      <c r="H328" s="16"/>
      <c r="I328" s="16"/>
      <c r="J328" s="68">
        <v>3170</v>
      </c>
      <c r="K328" s="68">
        <f t="shared" si="68"/>
        <v>0.36187214611872148</v>
      </c>
      <c r="L328" s="68">
        <f t="shared" si="69"/>
        <v>0.17842811634478517</v>
      </c>
      <c r="M328" s="70">
        <f t="shared" si="70"/>
        <v>5.4994967366543372</v>
      </c>
      <c r="N328" s="71">
        <f t="shared" si="71"/>
        <v>0.17844444444444446</v>
      </c>
      <c r="O328" s="72">
        <f t="shared" si="72"/>
        <v>0.17842811634478517</v>
      </c>
      <c r="P328" s="68">
        <f t="shared" si="64"/>
        <v>0.12188823879992694</v>
      </c>
      <c r="Q328" s="16">
        <f t="shared" si="65"/>
        <v>0</v>
      </c>
      <c r="R328" s="51">
        <f t="shared" si="73"/>
        <v>0.12188823879992694</v>
      </c>
      <c r="S328" s="16">
        <f t="shared" si="74"/>
        <v>0.35688888888888892</v>
      </c>
      <c r="T328" s="16">
        <f t="shared" si="75"/>
        <v>0.17842811634478517</v>
      </c>
      <c r="U328" s="16">
        <f t="shared" si="76"/>
        <v>0</v>
      </c>
      <c r="V328" s="51">
        <f t="shared" si="77"/>
        <v>0</v>
      </c>
      <c r="W328" s="16">
        <f t="shared" si="66"/>
        <v>5.2808428181203237E-2</v>
      </c>
      <c r="X328" s="16">
        <f t="shared" si="67"/>
        <v>0</v>
      </c>
      <c r="Y328" s="16">
        <f t="shared" si="78"/>
        <v>5.2808428181203237E-2</v>
      </c>
      <c r="Z328" s="16">
        <f t="shared" si="79"/>
        <v>5.2808428181203237E-2</v>
      </c>
    </row>
    <row r="329" spans="1:26" x14ac:dyDescent="0.25">
      <c r="A329" s="16"/>
      <c r="B329" s="16" t="s">
        <v>218</v>
      </c>
      <c r="C329" s="16"/>
      <c r="D329" s="16"/>
      <c r="E329" s="16"/>
      <c r="F329" s="16"/>
      <c r="G329" s="16"/>
      <c r="H329" s="16"/>
      <c r="I329" s="16"/>
      <c r="J329" s="68">
        <v>3180</v>
      </c>
      <c r="K329" s="68">
        <f t="shared" si="68"/>
        <v>0.36301369863013699</v>
      </c>
      <c r="L329" s="68">
        <f t="shared" si="69"/>
        <v>0.17801399118790595</v>
      </c>
      <c r="M329" s="70">
        <f t="shared" si="70"/>
        <v>5.48673260510669</v>
      </c>
      <c r="N329" s="71">
        <f t="shared" si="71"/>
        <v>0.17844444444444446</v>
      </c>
      <c r="O329" s="72">
        <f t="shared" si="72"/>
        <v>0.17801399118790595</v>
      </c>
      <c r="P329" s="68">
        <f t="shared" si="64"/>
        <v>0.12144561390233843</v>
      </c>
      <c r="Q329" s="16">
        <f t="shared" si="65"/>
        <v>0</v>
      </c>
      <c r="R329" s="51">
        <f t="shared" si="73"/>
        <v>0.12144561390233843</v>
      </c>
      <c r="S329" s="16">
        <f t="shared" si="74"/>
        <v>0.35688888888888892</v>
      </c>
      <c r="T329" s="16">
        <f t="shared" si="75"/>
        <v>0.17801399118790595</v>
      </c>
      <c r="U329" s="16">
        <f t="shared" si="76"/>
        <v>0</v>
      </c>
      <c r="V329" s="51">
        <f t="shared" si="77"/>
        <v>0</v>
      </c>
      <c r="W329" s="16">
        <f t="shared" si="66"/>
        <v>5.2330982608785437E-2</v>
      </c>
      <c r="X329" s="16">
        <f t="shared" si="67"/>
        <v>0</v>
      </c>
      <c r="Y329" s="16">
        <f t="shared" si="78"/>
        <v>5.2330982608785437E-2</v>
      </c>
      <c r="Z329" s="16">
        <f t="shared" si="79"/>
        <v>5.2330982608785437E-2</v>
      </c>
    </row>
    <row r="330" spans="1:26" x14ac:dyDescent="0.25">
      <c r="A330" s="16"/>
      <c r="B330" s="16"/>
      <c r="C330" s="16"/>
      <c r="D330" s="16"/>
      <c r="E330" s="16"/>
      <c r="F330" s="16"/>
      <c r="G330" s="16"/>
      <c r="H330" s="16"/>
      <c r="I330" s="16"/>
      <c r="J330" s="68">
        <v>3190</v>
      </c>
      <c r="K330" s="68">
        <f t="shared" si="68"/>
        <v>0.36415525114155251</v>
      </c>
      <c r="L330" s="68">
        <f t="shared" si="69"/>
        <v>0.17760095850556612</v>
      </c>
      <c r="M330" s="70">
        <f t="shared" si="70"/>
        <v>5.4740021457195036</v>
      </c>
      <c r="N330" s="71">
        <f t="shared" si="71"/>
        <v>0.17844444444444446</v>
      </c>
      <c r="O330" s="72">
        <f t="shared" si="72"/>
        <v>0.17760095850556612</v>
      </c>
      <c r="P330" s="68">
        <f t="shared" si="64"/>
        <v>0.12100415666245701</v>
      </c>
      <c r="Q330" s="16">
        <f t="shared" si="65"/>
        <v>0</v>
      </c>
      <c r="R330" s="51">
        <f t="shared" si="73"/>
        <v>0.12100415666245701</v>
      </c>
      <c r="S330" s="16">
        <f t="shared" si="74"/>
        <v>0.35688888888888892</v>
      </c>
      <c r="T330" s="16">
        <f t="shared" si="75"/>
        <v>0.17760095850556612</v>
      </c>
      <c r="U330" s="16">
        <f t="shared" si="76"/>
        <v>0</v>
      </c>
      <c r="V330" s="51">
        <f t="shared" si="77"/>
        <v>0</v>
      </c>
      <c r="W330" s="16">
        <f t="shared" si="66"/>
        <v>5.1854796552055382E-2</v>
      </c>
      <c r="X330" s="16">
        <f t="shared" si="67"/>
        <v>0</v>
      </c>
      <c r="Y330" s="16">
        <f t="shared" si="78"/>
        <v>5.1854796552055382E-2</v>
      </c>
      <c r="Z330" s="16">
        <f t="shared" si="79"/>
        <v>5.1854796552055382E-2</v>
      </c>
    </row>
    <row r="331" spans="1:26" x14ac:dyDescent="0.25">
      <c r="A331" s="16" t="s">
        <v>220</v>
      </c>
      <c r="B331" s="16"/>
      <c r="C331" s="16"/>
      <c r="D331" s="16"/>
      <c r="E331" s="16"/>
      <c r="F331" s="16"/>
      <c r="G331" s="16"/>
      <c r="H331" s="16"/>
      <c r="I331" s="16"/>
      <c r="J331" s="68">
        <v>3200</v>
      </c>
      <c r="K331" s="68">
        <f t="shared" si="68"/>
        <v>0.36529680365296802</v>
      </c>
      <c r="L331" s="68">
        <f t="shared" si="69"/>
        <v>0.17718901200461379</v>
      </c>
      <c r="M331" s="70">
        <f t="shared" si="70"/>
        <v>5.4613051645257675</v>
      </c>
      <c r="N331" s="71">
        <f t="shared" si="71"/>
        <v>0.17844444444444446</v>
      </c>
      <c r="O331" s="72">
        <f t="shared" si="72"/>
        <v>0.17718901200461379</v>
      </c>
      <c r="P331" s="68">
        <f t="shared" ref="P331:P394" si="80">IF(K331&lt;=$B$116,1-$E$24*(K331/$B$116)^$E$25,0)</f>
        <v>0.12056386035404143</v>
      </c>
      <c r="Q331" s="16">
        <f t="shared" ref="Q331:Q394" si="81">IF(K331&gt;$B$116,1-$E$24*((K331-$B$116)/(1-$B$116))^$E$25,0)</f>
        <v>0</v>
      </c>
      <c r="R331" s="51">
        <f t="shared" si="73"/>
        <v>0.12056386035404143</v>
      </c>
      <c r="S331" s="16">
        <f t="shared" si="74"/>
        <v>0.35688888888888892</v>
      </c>
      <c r="T331" s="16">
        <f t="shared" si="75"/>
        <v>0.17718901200461379</v>
      </c>
      <c r="U331" s="16">
        <f t="shared" si="76"/>
        <v>0</v>
      </c>
      <c r="V331" s="51">
        <f t="shared" si="77"/>
        <v>0</v>
      </c>
      <c r="W331" s="16">
        <f t="shared" ref="W331:W394" si="82">IF(K331&lt;=$B$272,1-$E$24*(K331/$B$272)^$E$25,0)</f>
        <v>5.1379862755628225E-2</v>
      </c>
      <c r="X331" s="16">
        <f t="shared" ref="X331:X394" si="83">IF(K331&gt;$B$272,1-$E$24*((K331-$B$272)/(1-$B$272))^$E$25,0)</f>
        <v>0</v>
      </c>
      <c r="Y331" s="16">
        <f t="shared" si="78"/>
        <v>5.1379862755628225E-2</v>
      </c>
      <c r="Z331" s="16">
        <f t="shared" si="79"/>
        <v>5.1379862755628225E-2</v>
      </c>
    </row>
    <row r="332" spans="1:26" x14ac:dyDescent="0.25">
      <c r="A332" s="16"/>
      <c r="B332" s="16"/>
      <c r="C332" s="16"/>
      <c r="D332" s="16"/>
      <c r="E332" s="16"/>
      <c r="F332" s="16"/>
      <c r="G332" s="16"/>
      <c r="H332" s="16"/>
      <c r="I332" s="16"/>
      <c r="J332" s="68">
        <v>3210</v>
      </c>
      <c r="K332" s="68">
        <f t="shared" ref="K332:K395" si="84">J332/8760</f>
        <v>0.36643835616438358</v>
      </c>
      <c r="L332" s="68">
        <f t="shared" ref="L332:L395" si="85">1-$E$24*K332^$E$25</f>
        <v>0.17677814544767578</v>
      </c>
      <c r="M332" s="70">
        <f t="shared" ref="M332:M395" si="86">L332*$B$28</f>
        <v>5.4486414692776775</v>
      </c>
      <c r="N332" s="71">
        <f t="shared" ref="N332:N395" si="87">IF(K332&lt;=$B$116,$B$110,0)</f>
        <v>0.17844444444444446</v>
      </c>
      <c r="O332" s="72">
        <f t="shared" ref="O332:O395" si="88">IF(L332&gt;N332,N332,IF(K332&gt;$B$116,0,L332))</f>
        <v>0.17677814544767578</v>
      </c>
      <c r="P332" s="68">
        <f t="shared" si="80"/>
        <v>0.12012471831046778</v>
      </c>
      <c r="Q332" s="16">
        <f t="shared" si="81"/>
        <v>0</v>
      </c>
      <c r="R332" s="51">
        <f t="shared" ref="R332:R395" si="89">IF(P332&gt;N332,N332,P332)</f>
        <v>0.12012471831046778</v>
      </c>
      <c r="S332" s="16">
        <f t="shared" ref="S332:S395" si="90">IF(K332&lt;=$B$272,$F$272,N332)</f>
        <v>0.35688888888888892</v>
      </c>
      <c r="T332" s="16">
        <f t="shared" ref="T332:T395" si="91">IF(S332&lt;L332,S332,L332)</f>
        <v>0.17677814544767578</v>
      </c>
      <c r="U332" s="16">
        <f t="shared" ref="U332:U395" si="92">IF(K332&lt;0.04,S332,0)</f>
        <v>0</v>
      </c>
      <c r="V332" s="51">
        <f t="shared" ref="V332:V395" si="93">IF(K332&lt;0.23,T332,0)</f>
        <v>0</v>
      </c>
      <c r="W332" s="16">
        <f t="shared" si="82"/>
        <v>5.0906174028425788E-2</v>
      </c>
      <c r="X332" s="16">
        <f t="shared" si="83"/>
        <v>0</v>
      </c>
      <c r="Y332" s="16">
        <f t="shared" ref="Y332:Y395" si="94">IF(W332&gt;$F$272,$F$272,W332)</f>
        <v>5.0906174028425788E-2</v>
      </c>
      <c r="Z332" s="16">
        <f t="shared" ref="Z332:Z395" si="95">IF(W332&gt;$B$110,$B$110,W332)</f>
        <v>5.0906174028425788E-2</v>
      </c>
    </row>
    <row r="333" spans="1:26" x14ac:dyDescent="0.25">
      <c r="A333" s="16"/>
      <c r="B333" s="16"/>
      <c r="C333" s="16"/>
      <c r="D333" s="16"/>
      <c r="E333" s="16"/>
      <c r="F333" s="16"/>
      <c r="G333" s="16"/>
      <c r="H333" s="16"/>
      <c r="I333" s="16"/>
      <c r="J333" s="68">
        <v>3220</v>
      </c>
      <c r="K333" s="68">
        <f t="shared" si="84"/>
        <v>0.36757990867579909</v>
      </c>
      <c r="L333" s="68">
        <f t="shared" si="85"/>
        <v>0.17636835265249129</v>
      </c>
      <c r="M333" s="70">
        <f t="shared" si="86"/>
        <v>5.4360108694261013</v>
      </c>
      <c r="N333" s="71">
        <f t="shared" si="87"/>
        <v>0.17844444444444446</v>
      </c>
      <c r="O333" s="72">
        <f t="shared" si="88"/>
        <v>0.17636835265249129</v>
      </c>
      <c r="P333" s="68">
        <f t="shared" si="80"/>
        <v>0.11968672392401714</v>
      </c>
      <c r="Q333" s="16">
        <f t="shared" si="81"/>
        <v>0</v>
      </c>
      <c r="R333" s="51">
        <f t="shared" si="89"/>
        <v>0.11968672392401714</v>
      </c>
      <c r="S333" s="16">
        <f t="shared" si="90"/>
        <v>0.35688888888888892</v>
      </c>
      <c r="T333" s="16">
        <f t="shared" si="91"/>
        <v>0.17636835265249129</v>
      </c>
      <c r="U333" s="16">
        <f t="shared" si="92"/>
        <v>0</v>
      </c>
      <c r="V333" s="51">
        <f t="shared" si="93"/>
        <v>0</v>
      </c>
      <c r="W333" s="16">
        <f t="shared" si="82"/>
        <v>5.0433723242909845E-2</v>
      </c>
      <c r="X333" s="16">
        <f t="shared" si="83"/>
        <v>0</v>
      </c>
      <c r="Y333" s="16">
        <f t="shared" si="94"/>
        <v>5.0433723242909845E-2</v>
      </c>
      <c r="Z333" s="16">
        <f t="shared" si="95"/>
        <v>5.0433723242909845E-2</v>
      </c>
    </row>
    <row r="334" spans="1:26" ht="18" x14ac:dyDescent="0.35">
      <c r="A334" s="16" t="s">
        <v>219</v>
      </c>
      <c r="B334" s="16"/>
      <c r="C334" s="16"/>
      <c r="D334" s="16"/>
      <c r="E334" s="16"/>
      <c r="F334" s="16"/>
      <c r="G334" s="16"/>
      <c r="H334" s="16"/>
      <c r="I334" s="16"/>
      <c r="J334" s="68">
        <v>3230</v>
      </c>
      <c r="K334" s="68">
        <f t="shared" si="84"/>
        <v>0.36872146118721461</v>
      </c>
      <c r="L334" s="68">
        <f t="shared" si="85"/>
        <v>0.17595962749125527</v>
      </c>
      <c r="M334" s="70">
        <f t="shared" si="86"/>
        <v>5.4234131761003335</v>
      </c>
      <c r="N334" s="71">
        <f t="shared" si="87"/>
        <v>0.17844444444444446</v>
      </c>
      <c r="O334" s="72">
        <f t="shared" si="88"/>
        <v>0.17595962749125527</v>
      </c>
      <c r="P334" s="68">
        <f t="shared" si="80"/>
        <v>0.11924987064517456</v>
      </c>
      <c r="Q334" s="16">
        <f t="shared" si="81"/>
        <v>0</v>
      </c>
      <c r="R334" s="51">
        <f t="shared" si="89"/>
        <v>0.11924987064517456</v>
      </c>
      <c r="S334" s="16">
        <f t="shared" si="90"/>
        <v>0.35688888888888892</v>
      </c>
      <c r="T334" s="16">
        <f t="shared" si="91"/>
        <v>0.17595962749125527</v>
      </c>
      <c r="U334" s="16">
        <f t="shared" si="92"/>
        <v>0</v>
      </c>
      <c r="V334" s="51">
        <f t="shared" si="93"/>
        <v>0</v>
      </c>
      <c r="W334" s="16">
        <f t="shared" si="82"/>
        <v>4.9962503334323727E-2</v>
      </c>
      <c r="X334" s="16">
        <f t="shared" si="83"/>
        <v>0</v>
      </c>
      <c r="Y334" s="16">
        <f t="shared" si="94"/>
        <v>4.9962503334323727E-2</v>
      </c>
      <c r="Z334" s="16">
        <f t="shared" si="95"/>
        <v>4.9962503334323727E-2</v>
      </c>
    </row>
    <row r="335" spans="1:26" x14ac:dyDescent="0.25">
      <c r="A335" s="16"/>
      <c r="B335" s="16"/>
      <c r="C335" s="16"/>
      <c r="D335" s="16"/>
      <c r="E335" s="16"/>
      <c r="F335" s="16"/>
      <c r="G335" s="16"/>
      <c r="H335" s="16"/>
      <c r="I335" s="16"/>
      <c r="J335" s="68">
        <v>3240</v>
      </c>
      <c r="K335" s="68">
        <f t="shared" si="84"/>
        <v>0.36986301369863012</v>
      </c>
      <c r="L335" s="68">
        <f t="shared" si="85"/>
        <v>0.17555196388997241</v>
      </c>
      <c r="M335" s="70">
        <f t="shared" si="86"/>
        <v>5.4108482020881903</v>
      </c>
      <c r="N335" s="71">
        <f t="shared" si="87"/>
        <v>0.17844444444444446</v>
      </c>
      <c r="O335" s="72">
        <f t="shared" si="88"/>
        <v>0.17555196388997241</v>
      </c>
      <c r="P335" s="68">
        <f t="shared" si="80"/>
        <v>0.11881415198193723</v>
      </c>
      <c r="Q335" s="16">
        <f t="shared" si="81"/>
        <v>0</v>
      </c>
      <c r="R335" s="51">
        <f t="shared" si="89"/>
        <v>0.11881415198193723</v>
      </c>
      <c r="S335" s="16">
        <f t="shared" si="90"/>
        <v>0.35688888888888892</v>
      </c>
      <c r="T335" s="16">
        <f t="shared" si="91"/>
        <v>0.17555196388997241</v>
      </c>
      <c r="U335" s="16">
        <f t="shared" si="92"/>
        <v>0</v>
      </c>
      <c r="V335" s="51">
        <f t="shared" si="93"/>
        <v>0</v>
      </c>
      <c r="W335" s="16">
        <f t="shared" si="82"/>
        <v>4.949250729994803E-2</v>
      </c>
      <c r="X335" s="16">
        <f t="shared" si="83"/>
        <v>0</v>
      </c>
      <c r="Y335" s="16">
        <f t="shared" si="94"/>
        <v>4.949250729994803E-2</v>
      </c>
      <c r="Z335" s="16">
        <f t="shared" si="95"/>
        <v>4.949250729994803E-2</v>
      </c>
    </row>
    <row r="336" spans="1:26" x14ac:dyDescent="0.25">
      <c r="A336" s="16"/>
      <c r="B336" s="16" t="s">
        <v>173</v>
      </c>
      <c r="C336" s="16"/>
      <c r="D336" s="16"/>
      <c r="E336" s="16"/>
      <c r="F336" s="16"/>
      <c r="G336" s="16"/>
      <c r="H336" s="16"/>
      <c r="I336" s="16"/>
      <c r="J336" s="68">
        <v>3250</v>
      </c>
      <c r="K336" s="68">
        <f t="shared" si="84"/>
        <v>0.37100456621004568</v>
      </c>
      <c r="L336" s="68">
        <f t="shared" si="85"/>
        <v>0.17514535582781943</v>
      </c>
      <c r="M336" s="70">
        <f t="shared" si="86"/>
        <v>5.3983157618163515</v>
      </c>
      <c r="N336" s="71">
        <f t="shared" si="87"/>
        <v>0.17844444444444446</v>
      </c>
      <c r="O336" s="72">
        <f t="shared" si="88"/>
        <v>0.17514535582781943</v>
      </c>
      <c r="P336" s="68">
        <f t="shared" si="80"/>
        <v>0.11837956149913398</v>
      </c>
      <c r="Q336" s="16">
        <f t="shared" si="81"/>
        <v>0</v>
      </c>
      <c r="R336" s="51">
        <f t="shared" si="89"/>
        <v>0.11837956149913398</v>
      </c>
      <c r="S336" s="16">
        <f t="shared" si="90"/>
        <v>0.35688888888888892</v>
      </c>
      <c r="T336" s="16">
        <f t="shared" si="91"/>
        <v>0.17514535582781943</v>
      </c>
      <c r="U336" s="16">
        <f t="shared" si="92"/>
        <v>0</v>
      </c>
      <c r="V336" s="51">
        <f t="shared" si="93"/>
        <v>0</v>
      </c>
      <c r="W336" s="16">
        <f t="shared" si="82"/>
        <v>4.902372819836609E-2</v>
      </c>
      <c r="X336" s="16">
        <f t="shared" si="83"/>
        <v>0</v>
      </c>
      <c r="Y336" s="16">
        <f t="shared" si="94"/>
        <v>4.902372819836609E-2</v>
      </c>
      <c r="Z336" s="16">
        <f t="shared" si="95"/>
        <v>4.902372819836609E-2</v>
      </c>
    </row>
    <row r="337" spans="1:26" x14ac:dyDescent="0.25">
      <c r="A337" s="16"/>
      <c r="B337" s="16"/>
      <c r="C337" s="16"/>
      <c r="D337" s="16"/>
      <c r="E337" s="16"/>
      <c r="F337" s="16"/>
      <c r="G337" s="16"/>
      <c r="H337" s="16"/>
      <c r="I337" s="16"/>
      <c r="J337" s="68">
        <v>3260</v>
      </c>
      <c r="K337" s="68">
        <f t="shared" si="84"/>
        <v>0.37214611872146119</v>
      </c>
      <c r="L337" s="68">
        <f t="shared" si="85"/>
        <v>0.17473979733651845</v>
      </c>
      <c r="M337" s="70">
        <f t="shared" si="86"/>
        <v>5.3858156713310477</v>
      </c>
      <c r="N337" s="71">
        <f t="shared" si="87"/>
        <v>0.17844444444444446</v>
      </c>
      <c r="O337" s="72">
        <f t="shared" si="88"/>
        <v>0.17473979733651845</v>
      </c>
      <c r="P337" s="68">
        <f t="shared" si="80"/>
        <v>0.11794609281775503</v>
      </c>
      <c r="Q337" s="16">
        <f t="shared" si="81"/>
        <v>0</v>
      </c>
      <c r="R337" s="51">
        <f t="shared" si="89"/>
        <v>0.11794609281775503</v>
      </c>
      <c r="S337" s="16">
        <f t="shared" si="90"/>
        <v>0.35688888888888892</v>
      </c>
      <c r="T337" s="16">
        <f t="shared" si="91"/>
        <v>0.17473979733651845</v>
      </c>
      <c r="U337" s="16">
        <f t="shared" si="92"/>
        <v>0</v>
      </c>
      <c r="V337" s="51">
        <f t="shared" si="93"/>
        <v>0</v>
      </c>
      <c r="W337" s="16">
        <f t="shared" si="82"/>
        <v>4.855615914874023E-2</v>
      </c>
      <c r="X337" s="16">
        <f t="shared" si="83"/>
        <v>0</v>
      </c>
      <c r="Y337" s="16">
        <f t="shared" si="94"/>
        <v>4.855615914874023E-2</v>
      </c>
      <c r="Z337" s="16">
        <f t="shared" si="95"/>
        <v>4.855615914874023E-2</v>
      </c>
    </row>
    <row r="338" spans="1:26" x14ac:dyDescent="0.25">
      <c r="A338" s="16" t="s">
        <v>221</v>
      </c>
      <c r="B338" s="16"/>
      <c r="C338" s="16"/>
      <c r="D338" s="16"/>
      <c r="E338" s="16"/>
      <c r="F338" s="16"/>
      <c r="G338" s="16"/>
      <c r="H338" s="16"/>
      <c r="I338" s="16"/>
      <c r="J338" s="68">
        <v>3270</v>
      </c>
      <c r="K338" s="68">
        <f t="shared" si="84"/>
        <v>0.37328767123287671</v>
      </c>
      <c r="L338" s="68">
        <f t="shared" si="85"/>
        <v>0.17433528249971797</v>
      </c>
      <c r="M338" s="70">
        <f t="shared" si="86"/>
        <v>5.3733477482789782</v>
      </c>
      <c r="N338" s="71">
        <f t="shared" si="87"/>
        <v>0.17844444444444446</v>
      </c>
      <c r="O338" s="72">
        <f t="shared" si="88"/>
        <v>0.17433528249971797</v>
      </c>
      <c r="P338" s="68">
        <f t="shared" si="80"/>
        <v>0.11751373961429101</v>
      </c>
      <c r="Q338" s="16">
        <f t="shared" si="81"/>
        <v>0</v>
      </c>
      <c r="R338" s="51">
        <f t="shared" si="89"/>
        <v>0.11751373961429101</v>
      </c>
      <c r="S338" s="16">
        <f t="shared" si="90"/>
        <v>0.35688888888888892</v>
      </c>
      <c r="T338" s="16">
        <f t="shared" si="91"/>
        <v>0.17433528249971797</v>
      </c>
      <c r="U338" s="16">
        <f t="shared" si="92"/>
        <v>0</v>
      </c>
      <c r="V338" s="51">
        <f t="shared" si="93"/>
        <v>0</v>
      </c>
      <c r="W338" s="16">
        <f t="shared" si="82"/>
        <v>4.8089793330099662E-2</v>
      </c>
      <c r="X338" s="16">
        <f t="shared" si="83"/>
        <v>0</v>
      </c>
      <c r="Y338" s="16">
        <f t="shared" si="94"/>
        <v>4.8089793330099662E-2</v>
      </c>
      <c r="Z338" s="16">
        <f t="shared" si="95"/>
        <v>4.8089793330099662E-2</v>
      </c>
    </row>
    <row r="339" spans="1:26" ht="18" customHeight="1" x14ac:dyDescent="0.25">
      <c r="A339" s="16"/>
      <c r="B339" s="16"/>
      <c r="C339" s="16"/>
      <c r="D339" s="16"/>
      <c r="E339" s="16"/>
      <c r="F339" s="16"/>
      <c r="G339" s="16"/>
      <c r="H339" s="16"/>
      <c r="I339" s="16"/>
      <c r="J339" s="68">
        <v>3280</v>
      </c>
      <c r="K339" s="68">
        <f t="shared" si="84"/>
        <v>0.37442922374429222</v>
      </c>
      <c r="L339" s="68">
        <f t="shared" si="85"/>
        <v>0.17393180545238507</v>
      </c>
      <c r="M339" s="70">
        <f t="shared" si="86"/>
        <v>5.3609118118885801</v>
      </c>
      <c r="N339" s="71">
        <f t="shared" si="87"/>
        <v>0.17844444444444446</v>
      </c>
      <c r="O339" s="72">
        <f t="shared" si="88"/>
        <v>0.17393180545238507</v>
      </c>
      <c r="P339" s="68">
        <f t="shared" si="80"/>
        <v>0.11708249562008188</v>
      </c>
      <c r="Q339" s="16">
        <f t="shared" si="81"/>
        <v>0</v>
      </c>
      <c r="R339" s="51">
        <f t="shared" si="89"/>
        <v>0.11708249562008188</v>
      </c>
      <c r="S339" s="16">
        <f t="shared" si="90"/>
        <v>0.35688888888888892</v>
      </c>
      <c r="T339" s="16">
        <f t="shared" si="91"/>
        <v>0.17393180545238507</v>
      </c>
      <c r="U339" s="16">
        <f t="shared" si="92"/>
        <v>0</v>
      </c>
      <c r="V339" s="51">
        <f t="shared" si="93"/>
        <v>0</v>
      </c>
      <c r="W339" s="16">
        <f t="shared" si="82"/>
        <v>4.7624623980637715E-2</v>
      </c>
      <c r="X339" s="16">
        <f t="shared" si="83"/>
        <v>0</v>
      </c>
      <c r="Y339" s="16">
        <f t="shared" si="94"/>
        <v>4.7624623980637715E-2</v>
      </c>
      <c r="Z339" s="16">
        <f t="shared" si="95"/>
        <v>4.7624623980637715E-2</v>
      </c>
    </row>
    <row r="340" spans="1:26" ht="17.25" customHeight="1" x14ac:dyDescent="0.25">
      <c r="A340" s="16"/>
      <c r="B340" s="16"/>
      <c r="C340" s="16"/>
      <c r="D340" s="16"/>
      <c r="E340" s="16"/>
      <c r="F340" s="16"/>
      <c r="G340" s="16"/>
      <c r="H340" s="16"/>
      <c r="I340" s="16"/>
      <c r="J340" s="68">
        <v>3290</v>
      </c>
      <c r="K340" s="68">
        <f t="shared" si="84"/>
        <v>0.37557077625570778</v>
      </c>
      <c r="L340" s="68">
        <f t="shared" si="85"/>
        <v>0.17352936038020395</v>
      </c>
      <c r="M340" s="70">
        <f t="shared" si="86"/>
        <v>5.3485076829514915</v>
      </c>
      <c r="N340" s="71">
        <f t="shared" si="87"/>
        <v>0.17844444444444446</v>
      </c>
      <c r="O340" s="72">
        <f t="shared" si="88"/>
        <v>0.17352936038020395</v>
      </c>
      <c r="P340" s="68">
        <f t="shared" si="80"/>
        <v>0.11665235462067591</v>
      </c>
      <c r="Q340" s="16">
        <f t="shared" si="81"/>
        <v>0</v>
      </c>
      <c r="R340" s="51">
        <f t="shared" si="89"/>
        <v>0.11665235462067591</v>
      </c>
      <c r="S340" s="16">
        <f t="shared" si="90"/>
        <v>0.35688888888888892</v>
      </c>
      <c r="T340" s="16">
        <f t="shared" si="91"/>
        <v>0.17352936038020395</v>
      </c>
      <c r="U340" s="16">
        <f t="shared" si="92"/>
        <v>0</v>
      </c>
      <c r="V340" s="51">
        <f t="shared" si="93"/>
        <v>0</v>
      </c>
      <c r="W340" s="16">
        <f t="shared" si="82"/>
        <v>4.7160644397020501E-2</v>
      </c>
      <c r="X340" s="16">
        <f t="shared" si="83"/>
        <v>0</v>
      </c>
      <c r="Y340" s="16">
        <f t="shared" si="94"/>
        <v>4.7160644397020501E-2</v>
      </c>
      <c r="Z340" s="16">
        <f t="shared" si="95"/>
        <v>4.7160644397020501E-2</v>
      </c>
    </row>
    <row r="341" spans="1:26" x14ac:dyDescent="0.25">
      <c r="A341" s="16"/>
      <c r="B341" s="16"/>
      <c r="C341" s="16"/>
      <c r="D341" s="16"/>
      <c r="E341" s="16"/>
      <c r="F341" s="16"/>
      <c r="G341" s="16"/>
      <c r="H341" s="16"/>
      <c r="I341" s="16"/>
      <c r="J341" s="68">
        <v>3300</v>
      </c>
      <c r="K341" s="68">
        <f t="shared" si="84"/>
        <v>0.37671232876712329</v>
      </c>
      <c r="L341" s="68">
        <f t="shared" si="85"/>
        <v>0.1731279415189857</v>
      </c>
      <c r="M341" s="70">
        <f t="shared" si="86"/>
        <v>5.3361351838043536</v>
      </c>
      <c r="N341" s="71">
        <f t="shared" si="87"/>
        <v>0.17844444444444446</v>
      </c>
      <c r="O341" s="72">
        <f t="shared" si="88"/>
        <v>0.1731279415189857</v>
      </c>
      <c r="P341" s="68">
        <f t="shared" si="80"/>
        <v>0.11622331045519774</v>
      </c>
      <c r="Q341" s="16">
        <f t="shared" si="81"/>
        <v>0</v>
      </c>
      <c r="R341" s="51">
        <f t="shared" si="89"/>
        <v>0.11622331045519774</v>
      </c>
      <c r="S341" s="16">
        <f t="shared" si="90"/>
        <v>0.35688888888888892</v>
      </c>
      <c r="T341" s="16">
        <f t="shared" si="91"/>
        <v>0.1731279415189857</v>
      </c>
      <c r="U341" s="16">
        <f t="shared" si="92"/>
        <v>0</v>
      </c>
      <c r="V341" s="51">
        <f t="shared" si="93"/>
        <v>0</v>
      </c>
      <c r="W341" s="16">
        <f t="shared" si="82"/>
        <v>4.6697847933705239E-2</v>
      </c>
      <c r="X341" s="16">
        <f t="shared" si="83"/>
        <v>0</v>
      </c>
      <c r="Y341" s="16">
        <f t="shared" si="94"/>
        <v>4.6697847933705239E-2</v>
      </c>
      <c r="Z341" s="16">
        <f t="shared" si="95"/>
        <v>4.6697847933705239E-2</v>
      </c>
    </row>
    <row r="342" spans="1:26" x14ac:dyDescent="0.25">
      <c r="A342" s="16"/>
      <c r="B342" s="16"/>
      <c r="C342" s="16"/>
      <c r="D342" s="16"/>
      <c r="E342" s="16"/>
      <c r="F342" s="16"/>
      <c r="G342" s="16"/>
      <c r="H342" s="16"/>
      <c r="I342" s="16"/>
      <c r="J342" s="68">
        <v>3310</v>
      </c>
      <c r="K342" s="68">
        <f t="shared" si="84"/>
        <v>0.37785388127853881</v>
      </c>
      <c r="L342" s="68">
        <f t="shared" si="85"/>
        <v>0.17272754315408589</v>
      </c>
      <c r="M342" s="70">
        <f t="shared" si="86"/>
        <v>5.3237941383108662</v>
      </c>
      <c r="N342" s="71">
        <f t="shared" si="87"/>
        <v>0.17844444444444446</v>
      </c>
      <c r="O342" s="72">
        <f t="shared" si="88"/>
        <v>0.17272754315408589</v>
      </c>
      <c r="P342" s="68">
        <f t="shared" si="80"/>
        <v>0.11579535701572552</v>
      </c>
      <c r="Q342" s="16">
        <f t="shared" si="81"/>
        <v>0</v>
      </c>
      <c r="R342" s="51">
        <f t="shared" si="89"/>
        <v>0.11579535701572552</v>
      </c>
      <c r="S342" s="16">
        <f t="shared" si="90"/>
        <v>0.35688888888888892</v>
      </c>
      <c r="T342" s="16">
        <f t="shared" si="91"/>
        <v>0.17272754315408589</v>
      </c>
      <c r="U342" s="16">
        <f t="shared" si="92"/>
        <v>0</v>
      </c>
      <c r="V342" s="51">
        <f t="shared" si="93"/>
        <v>0</v>
      </c>
      <c r="W342" s="16">
        <f t="shared" si="82"/>
        <v>4.6236228002268454E-2</v>
      </c>
      <c r="X342" s="16">
        <f t="shared" si="83"/>
        <v>0</v>
      </c>
      <c r="Y342" s="16">
        <f t="shared" si="94"/>
        <v>4.6236228002268454E-2</v>
      </c>
      <c r="Z342" s="16">
        <f t="shared" si="95"/>
        <v>4.6236228002268454E-2</v>
      </c>
    </row>
    <row r="343" spans="1:26" ht="18" x14ac:dyDescent="0.35">
      <c r="A343" s="16" t="s">
        <v>222</v>
      </c>
      <c r="B343" s="16"/>
      <c r="C343" s="16"/>
      <c r="D343" s="16"/>
      <c r="E343" s="16"/>
      <c r="F343" s="16"/>
      <c r="G343" s="16"/>
      <c r="H343" s="16"/>
      <c r="I343" s="16"/>
      <c r="J343" s="68">
        <v>3320</v>
      </c>
      <c r="K343" s="68">
        <f t="shared" si="84"/>
        <v>0.37899543378995432</v>
      </c>
      <c r="L343" s="68">
        <f t="shared" si="85"/>
        <v>0.17232815961982939</v>
      </c>
      <c r="M343" s="70">
        <f t="shared" si="86"/>
        <v>5.3114843718440561</v>
      </c>
      <c r="N343" s="71">
        <f t="shared" si="87"/>
        <v>0.17844444444444446</v>
      </c>
      <c r="O343" s="72">
        <f t="shared" si="88"/>
        <v>0.17232815961982939</v>
      </c>
      <c r="P343" s="68">
        <f t="shared" si="80"/>
        <v>0.11536848824667767</v>
      </c>
      <c r="Q343" s="16">
        <f t="shared" si="81"/>
        <v>0</v>
      </c>
      <c r="R343" s="51">
        <f t="shared" si="89"/>
        <v>0.11536848824667767</v>
      </c>
      <c r="S343" s="16">
        <f t="shared" si="90"/>
        <v>0.35688888888888892</v>
      </c>
      <c r="T343" s="16">
        <f t="shared" si="91"/>
        <v>0.17232815961982939</v>
      </c>
      <c r="U343" s="16">
        <f t="shared" si="92"/>
        <v>0</v>
      </c>
      <c r="V343" s="51">
        <f t="shared" si="93"/>
        <v>0</v>
      </c>
      <c r="W343" s="16">
        <f t="shared" si="82"/>
        <v>4.5775778070744622E-2</v>
      </c>
      <c r="X343" s="16">
        <f t="shared" si="83"/>
        <v>0</v>
      </c>
      <c r="Y343" s="16">
        <f t="shared" si="94"/>
        <v>4.5775778070744622E-2</v>
      </c>
      <c r="Z343" s="16">
        <f t="shared" si="95"/>
        <v>4.5775778070744622E-2</v>
      </c>
    </row>
    <row r="344" spans="1:26" x14ac:dyDescent="0.25">
      <c r="A344" s="16"/>
      <c r="B344" s="16"/>
      <c r="C344" s="16"/>
      <c r="D344" s="16"/>
      <c r="E344" s="16"/>
      <c r="F344" s="16"/>
      <c r="G344" s="16"/>
      <c r="H344" s="16"/>
      <c r="I344" s="16"/>
      <c r="J344" s="68">
        <v>3330</v>
      </c>
      <c r="K344" s="68">
        <f t="shared" si="84"/>
        <v>0.38013698630136988</v>
      </c>
      <c r="L344" s="68">
        <f t="shared" si="85"/>
        <v>0.17192978529894576</v>
      </c>
      <c r="M344" s="70">
        <f t="shared" si="86"/>
        <v>5.2992057112688755</v>
      </c>
      <c r="N344" s="71">
        <f t="shared" si="87"/>
        <v>0.17844444444444446</v>
      </c>
      <c r="O344" s="72">
        <f t="shared" si="88"/>
        <v>0.17192978529894576</v>
      </c>
      <c r="P344" s="68">
        <f t="shared" si="80"/>
        <v>0.11494269814420777</v>
      </c>
      <c r="Q344" s="16">
        <f t="shared" si="81"/>
        <v>0</v>
      </c>
      <c r="R344" s="51">
        <f t="shared" si="89"/>
        <v>0.11494269814420777</v>
      </c>
      <c r="S344" s="16">
        <f t="shared" si="90"/>
        <v>0.35688888888888892</v>
      </c>
      <c r="T344" s="16">
        <f t="shared" si="91"/>
        <v>0.17192978529894576</v>
      </c>
      <c r="U344" s="16">
        <f t="shared" si="92"/>
        <v>0</v>
      </c>
      <c r="V344" s="51">
        <f t="shared" si="93"/>
        <v>0</v>
      </c>
      <c r="W344" s="16">
        <f t="shared" si="82"/>
        <v>4.5316491662973357E-2</v>
      </c>
      <c r="X344" s="16">
        <f t="shared" si="83"/>
        <v>0</v>
      </c>
      <c r="Y344" s="16">
        <f t="shared" si="94"/>
        <v>4.5316491662973357E-2</v>
      </c>
      <c r="Z344" s="16">
        <f t="shared" si="95"/>
        <v>4.5316491662973357E-2</v>
      </c>
    </row>
    <row r="345" spans="1:26" x14ac:dyDescent="0.25">
      <c r="A345" s="16"/>
      <c r="B345" s="16"/>
      <c r="C345" s="16"/>
      <c r="D345" s="16"/>
      <c r="E345" s="16"/>
      <c r="F345" s="16"/>
      <c r="G345" s="16"/>
      <c r="H345" s="16"/>
      <c r="J345" s="68">
        <v>3340</v>
      </c>
      <c r="K345" s="68">
        <f t="shared" si="84"/>
        <v>0.38127853881278539</v>
      </c>
      <c r="L345" s="68">
        <f t="shared" si="85"/>
        <v>0.17153241462201185</v>
      </c>
      <c r="M345" s="70">
        <f t="shared" si="86"/>
        <v>5.2869579849250226</v>
      </c>
      <c r="N345" s="71">
        <f t="shared" si="87"/>
        <v>0.17844444444444446</v>
      </c>
      <c r="O345" s="72">
        <f t="shared" si="88"/>
        <v>0.17153241462201185</v>
      </c>
      <c r="P345" s="68">
        <f t="shared" si="80"/>
        <v>0.11451798075560948</v>
      </c>
      <c r="Q345" s="16">
        <f t="shared" si="81"/>
        <v>0</v>
      </c>
      <c r="R345" s="51">
        <f t="shared" si="89"/>
        <v>0.11451798075560948</v>
      </c>
      <c r="S345" s="16">
        <f t="shared" si="90"/>
        <v>0.35688888888888892</v>
      </c>
      <c r="T345" s="16">
        <f t="shared" si="91"/>
        <v>0.17153241462201185</v>
      </c>
      <c r="U345" s="16">
        <f t="shared" si="92"/>
        <v>0</v>
      </c>
      <c r="V345" s="51">
        <f t="shared" si="93"/>
        <v>0</v>
      </c>
      <c r="W345" s="16">
        <f t="shared" si="82"/>
        <v>4.4858362357957149E-2</v>
      </c>
      <c r="X345" s="16">
        <f t="shared" si="83"/>
        <v>0</v>
      </c>
      <c r="Y345" s="16">
        <f t="shared" si="94"/>
        <v>4.4858362357957149E-2</v>
      </c>
      <c r="Z345" s="16">
        <f t="shared" si="95"/>
        <v>4.4858362357957149E-2</v>
      </c>
    </row>
    <row r="346" spans="1:26" x14ac:dyDescent="0.25">
      <c r="A346" s="16"/>
      <c r="B346" s="16"/>
      <c r="C346" s="16"/>
      <c r="D346" s="16"/>
      <c r="E346" s="16"/>
      <c r="F346" s="16"/>
      <c r="J346" s="68">
        <v>3350</v>
      </c>
      <c r="K346" s="68">
        <f t="shared" si="84"/>
        <v>0.38242009132420091</v>
      </c>
      <c r="L346" s="68">
        <f t="shared" si="85"/>
        <v>0.17113604206690114</v>
      </c>
      <c r="M346" s="70">
        <f t="shared" si="86"/>
        <v>5.274741022609966</v>
      </c>
      <c r="N346" s="71">
        <f t="shared" si="87"/>
        <v>0.17844444444444446</v>
      </c>
      <c r="O346" s="72">
        <f t="shared" si="88"/>
        <v>0.17113604206690114</v>
      </c>
      <c r="P346" s="68">
        <f t="shared" si="80"/>
        <v>0.11409433017872861</v>
      </c>
      <c r="Q346" s="16">
        <f t="shared" si="81"/>
        <v>0</v>
      </c>
      <c r="R346" s="51">
        <f t="shared" si="89"/>
        <v>0.11409433017872861</v>
      </c>
      <c r="S346" s="16">
        <f t="shared" si="90"/>
        <v>0.35688888888888892</v>
      </c>
      <c r="T346" s="16">
        <f t="shared" si="91"/>
        <v>0.17113604206690114</v>
      </c>
      <c r="U346" s="16">
        <f t="shared" si="92"/>
        <v>0</v>
      </c>
      <c r="V346" s="51">
        <f t="shared" si="93"/>
        <v>0</v>
      </c>
      <c r="W346" s="16">
        <f t="shared" si="82"/>
        <v>4.4401383789227644E-2</v>
      </c>
      <c r="X346" s="16">
        <f t="shared" si="83"/>
        <v>0</v>
      </c>
      <c r="Y346" s="16">
        <f t="shared" si="94"/>
        <v>4.4401383789227644E-2</v>
      </c>
      <c r="Z346" s="16">
        <f t="shared" si="95"/>
        <v>4.4401383789227644E-2</v>
      </c>
    </row>
    <row r="347" spans="1:26" x14ac:dyDescent="0.25">
      <c r="J347" s="68">
        <v>3360</v>
      </c>
      <c r="K347" s="68">
        <f t="shared" si="84"/>
        <v>0.38356164383561642</v>
      </c>
      <c r="L347" s="68">
        <f t="shared" si="85"/>
        <v>0.17074066215824368</v>
      </c>
      <c r="M347" s="70">
        <f t="shared" si="86"/>
        <v>5.2625546555623046</v>
      </c>
      <c r="N347" s="71">
        <f t="shared" si="87"/>
        <v>0.17844444444444446</v>
      </c>
      <c r="O347" s="72">
        <f t="shared" si="88"/>
        <v>0.17074066215824368</v>
      </c>
      <c r="P347" s="68">
        <f t="shared" si="80"/>
        <v>0.11367174056138485</v>
      </c>
      <c r="Q347" s="16">
        <f t="shared" si="81"/>
        <v>0</v>
      </c>
      <c r="R347" s="51">
        <f t="shared" si="89"/>
        <v>0.11367174056138485</v>
      </c>
      <c r="S347" s="16">
        <f t="shared" si="90"/>
        <v>0.35688888888888892</v>
      </c>
      <c r="T347" s="16">
        <f t="shared" si="91"/>
        <v>0.17074066215824368</v>
      </c>
      <c r="U347" s="16">
        <f t="shared" si="92"/>
        <v>0</v>
      </c>
      <c r="V347" s="51">
        <f t="shared" si="93"/>
        <v>0</v>
      </c>
      <c r="W347" s="16">
        <f t="shared" si="82"/>
        <v>4.3945549644221815E-2</v>
      </c>
      <c r="X347" s="16">
        <f t="shared" si="83"/>
        <v>0</v>
      </c>
      <c r="Y347" s="16">
        <f t="shared" si="94"/>
        <v>4.3945549644221815E-2</v>
      </c>
      <c r="Z347" s="16">
        <f t="shared" si="95"/>
        <v>4.3945549644221815E-2</v>
      </c>
    </row>
    <row r="348" spans="1:26" x14ac:dyDescent="0.25">
      <c r="A348" t="s">
        <v>216</v>
      </c>
      <c r="J348" s="68">
        <v>3370</v>
      </c>
      <c r="K348" s="68">
        <f t="shared" si="84"/>
        <v>0.38470319634703198</v>
      </c>
      <c r="L348" s="68">
        <f t="shared" si="85"/>
        <v>0.17034626946689146</v>
      </c>
      <c r="M348" s="70">
        <f t="shared" si="86"/>
        <v>5.2503987164452841</v>
      </c>
      <c r="N348" s="71">
        <f t="shared" si="87"/>
        <v>0.17844444444444446</v>
      </c>
      <c r="O348" s="72">
        <f t="shared" si="88"/>
        <v>0.17034626946689146</v>
      </c>
      <c r="P348" s="68">
        <f t="shared" si="80"/>
        <v>0.11325020610080072</v>
      </c>
      <c r="Q348" s="16">
        <f t="shared" si="81"/>
        <v>0</v>
      </c>
      <c r="R348" s="51">
        <f t="shared" si="89"/>
        <v>0.11325020610080072</v>
      </c>
      <c r="S348" s="16">
        <f t="shared" si="90"/>
        <v>0.35688888888888892</v>
      </c>
      <c r="T348" s="16">
        <f t="shared" si="91"/>
        <v>0.17034626946689146</v>
      </c>
      <c r="U348" s="16">
        <f t="shared" si="92"/>
        <v>0</v>
      </c>
      <c r="V348" s="51">
        <f t="shared" si="93"/>
        <v>0</v>
      </c>
      <c r="W348" s="16">
        <f t="shared" si="82"/>
        <v>4.3490853663666007E-2</v>
      </c>
      <c r="X348" s="16">
        <f t="shared" si="83"/>
        <v>0</v>
      </c>
      <c r="Y348" s="16">
        <f t="shared" si="94"/>
        <v>4.3490853663666007E-2</v>
      </c>
      <c r="Z348" s="16">
        <f t="shared" si="95"/>
        <v>4.3490853663666007E-2</v>
      </c>
    </row>
    <row r="349" spans="1:26" x14ac:dyDescent="0.25">
      <c r="J349" s="68">
        <v>3380</v>
      </c>
      <c r="K349" s="68">
        <f t="shared" si="84"/>
        <v>0.38584474885844749</v>
      </c>
      <c r="L349" s="68">
        <f t="shared" si="85"/>
        <v>0.16995285860939313</v>
      </c>
      <c r="M349" s="70">
        <f t="shared" si="86"/>
        <v>5.2382730393306103</v>
      </c>
      <c r="N349" s="71">
        <f t="shared" si="87"/>
        <v>0.17844444444444446</v>
      </c>
      <c r="O349" s="72">
        <f t="shared" si="88"/>
        <v>0.16995285860939313</v>
      </c>
      <c r="P349" s="68">
        <f t="shared" si="80"/>
        <v>0.11282972104304023</v>
      </c>
      <c r="Q349" s="16">
        <f t="shared" si="81"/>
        <v>0</v>
      </c>
      <c r="R349" s="51">
        <f t="shared" si="89"/>
        <v>0.11282972104304023</v>
      </c>
      <c r="S349" s="16">
        <f t="shared" si="90"/>
        <v>0.35688888888888892</v>
      </c>
      <c r="T349" s="16">
        <f t="shared" si="91"/>
        <v>0.16995285860939313</v>
      </c>
      <c r="U349" s="16">
        <f t="shared" si="92"/>
        <v>0</v>
      </c>
      <c r="V349" s="51">
        <f t="shared" si="93"/>
        <v>0</v>
      </c>
      <c r="W349" s="16">
        <f t="shared" si="82"/>
        <v>4.30372896409702E-2</v>
      </c>
      <c r="X349" s="16">
        <f t="shared" si="83"/>
        <v>0</v>
      </c>
      <c r="Y349" s="16">
        <f t="shared" si="94"/>
        <v>4.30372896409702E-2</v>
      </c>
      <c r="Z349" s="16">
        <f t="shared" si="95"/>
        <v>4.30372896409702E-2</v>
      </c>
    </row>
    <row r="350" spans="1:26" x14ac:dyDescent="0.25">
      <c r="J350" s="68">
        <v>3390</v>
      </c>
      <c r="K350" s="68">
        <f t="shared" si="84"/>
        <v>0.38698630136986301</v>
      </c>
      <c r="L350" s="68">
        <f t="shared" si="85"/>
        <v>0.16956042424747475</v>
      </c>
      <c r="M350" s="70">
        <f t="shared" si="86"/>
        <v>5.2261774596824404</v>
      </c>
      <c r="N350" s="71">
        <f t="shared" si="87"/>
        <v>0.17844444444444446</v>
      </c>
      <c r="O350" s="72">
        <f t="shared" si="88"/>
        <v>0.16956042424747475</v>
      </c>
      <c r="P350" s="68">
        <f t="shared" si="80"/>
        <v>0.11241027968245421</v>
      </c>
      <c r="Q350" s="16">
        <f t="shared" si="81"/>
        <v>0</v>
      </c>
      <c r="R350" s="51">
        <f t="shared" si="89"/>
        <v>0.11241027968245421</v>
      </c>
      <c r="S350" s="16">
        <f t="shared" si="90"/>
        <v>0.35688888888888892</v>
      </c>
      <c r="T350" s="16">
        <f t="shared" si="91"/>
        <v>0.16956042424747475</v>
      </c>
      <c r="U350" s="16">
        <f t="shared" si="92"/>
        <v>0</v>
      </c>
      <c r="V350" s="51">
        <f t="shared" si="93"/>
        <v>0</v>
      </c>
      <c r="W350" s="16">
        <f t="shared" si="82"/>
        <v>4.2584851421629599E-2</v>
      </c>
      <c r="X350" s="16">
        <f t="shared" si="83"/>
        <v>0</v>
      </c>
      <c r="Y350" s="16">
        <f t="shared" si="94"/>
        <v>4.2584851421629599E-2</v>
      </c>
      <c r="Z350" s="16">
        <f t="shared" si="95"/>
        <v>4.2584851421629599E-2</v>
      </c>
    </row>
    <row r="351" spans="1:26" x14ac:dyDescent="0.25">
      <c r="J351" s="68">
        <v>3400</v>
      </c>
      <c r="K351" s="68">
        <f t="shared" si="84"/>
        <v>0.38812785388127852</v>
      </c>
      <c r="L351" s="68">
        <f t="shared" si="85"/>
        <v>0.1691689610875291</v>
      </c>
      <c r="M351" s="70">
        <f t="shared" si="86"/>
        <v>5.2141118143416501</v>
      </c>
      <c r="N351" s="71">
        <f t="shared" si="87"/>
        <v>0.17844444444444446</v>
      </c>
      <c r="O351" s="72">
        <f t="shared" si="88"/>
        <v>0.1691689610875291</v>
      </c>
      <c r="P351" s="68">
        <f t="shared" si="80"/>
        <v>0.11199187636113372</v>
      </c>
      <c r="Q351" s="16">
        <f t="shared" si="81"/>
        <v>0</v>
      </c>
      <c r="R351" s="51">
        <f t="shared" si="89"/>
        <v>0.11199187636113372</v>
      </c>
      <c r="S351" s="16">
        <f t="shared" si="90"/>
        <v>0.35688888888888892</v>
      </c>
      <c r="T351" s="16">
        <f t="shared" si="91"/>
        <v>0.1691689610875291</v>
      </c>
      <c r="U351" s="16">
        <f t="shared" si="92"/>
        <v>0</v>
      </c>
      <c r="V351" s="51">
        <f t="shared" si="93"/>
        <v>0</v>
      </c>
      <c r="W351" s="16">
        <f t="shared" si="82"/>
        <v>4.2133532902635995E-2</v>
      </c>
      <c r="X351" s="16">
        <f t="shared" si="83"/>
        <v>0</v>
      </c>
      <c r="Y351" s="16">
        <f t="shared" si="94"/>
        <v>4.2133532902635995E-2</v>
      </c>
      <c r="Z351" s="16">
        <f t="shared" si="95"/>
        <v>4.2133532902635995E-2</v>
      </c>
    </row>
    <row r="352" spans="1:26" x14ac:dyDescent="0.25">
      <c r="J352" s="68">
        <v>3410</v>
      </c>
      <c r="K352" s="68">
        <f t="shared" si="84"/>
        <v>0.38926940639269408</v>
      </c>
      <c r="L352" s="68">
        <f t="shared" si="85"/>
        <v>0.16877846388011175</v>
      </c>
      <c r="M352" s="70">
        <f t="shared" si="86"/>
        <v>5.2020759415102935</v>
      </c>
      <c r="N352" s="71">
        <f t="shared" si="87"/>
        <v>0.17844444444444446</v>
      </c>
      <c r="O352" s="72">
        <f t="shared" si="88"/>
        <v>0.16877846388011175</v>
      </c>
      <c r="P352" s="68">
        <f t="shared" si="80"/>
        <v>0.11157450546837211</v>
      </c>
      <c r="Q352" s="16">
        <f t="shared" si="81"/>
        <v>0</v>
      </c>
      <c r="R352" s="51">
        <f t="shared" si="89"/>
        <v>0.11157450546837211</v>
      </c>
      <c r="S352" s="16">
        <f t="shared" si="90"/>
        <v>0.35688888888888892</v>
      </c>
      <c r="T352" s="16">
        <f t="shared" si="91"/>
        <v>0.16877846388011175</v>
      </c>
      <c r="U352" s="16">
        <f t="shared" si="92"/>
        <v>0</v>
      </c>
      <c r="V352" s="51">
        <f t="shared" si="93"/>
        <v>0</v>
      </c>
      <c r="W352" s="16">
        <f t="shared" si="82"/>
        <v>4.1683328031896116E-2</v>
      </c>
      <c r="X352" s="16">
        <f t="shared" si="83"/>
        <v>0</v>
      </c>
      <c r="Y352" s="16">
        <f t="shared" si="94"/>
        <v>4.1683328031896116E-2</v>
      </c>
      <c r="Z352" s="16">
        <f t="shared" si="95"/>
        <v>4.1683328031896116E-2</v>
      </c>
    </row>
    <row r="353" spans="1:26" x14ac:dyDescent="0.25">
      <c r="J353" s="68">
        <v>3420</v>
      </c>
      <c r="K353" s="68">
        <f t="shared" si="84"/>
        <v>0.3904109589041096</v>
      </c>
      <c r="L353" s="68">
        <f t="shared" si="85"/>
        <v>0.16838892741944422</v>
      </c>
      <c r="M353" s="70">
        <f t="shared" si="86"/>
        <v>5.1900696807362943</v>
      </c>
      <c r="N353" s="71">
        <f t="shared" si="87"/>
        <v>0.17844444444444446</v>
      </c>
      <c r="O353" s="72">
        <f t="shared" si="88"/>
        <v>0.16838892741944422</v>
      </c>
      <c r="P353" s="68">
        <f t="shared" si="80"/>
        <v>0.1111581614401338</v>
      </c>
      <c r="Q353" s="16">
        <f t="shared" si="81"/>
        <v>0</v>
      </c>
      <c r="R353" s="51">
        <f t="shared" si="89"/>
        <v>0.1111581614401338</v>
      </c>
      <c r="S353" s="16">
        <f t="shared" si="90"/>
        <v>0.35688888888888892</v>
      </c>
      <c r="T353" s="16">
        <f t="shared" si="91"/>
        <v>0.16838892741944422</v>
      </c>
      <c r="U353" s="16">
        <f t="shared" si="92"/>
        <v>0</v>
      </c>
      <c r="V353" s="51">
        <f t="shared" si="93"/>
        <v>0</v>
      </c>
      <c r="W353" s="16">
        <f t="shared" si="82"/>
        <v>4.1234230807659533E-2</v>
      </c>
      <c r="X353" s="16">
        <f t="shared" si="83"/>
        <v>0</v>
      </c>
      <c r="Y353" s="16">
        <f t="shared" si="94"/>
        <v>4.1234230807659533E-2</v>
      </c>
      <c r="Z353" s="16">
        <f t="shared" si="95"/>
        <v>4.1234230807659533E-2</v>
      </c>
    </row>
    <row r="354" spans="1:26" x14ac:dyDescent="0.25">
      <c r="J354" s="68">
        <v>3430</v>
      </c>
      <c r="K354" s="68">
        <f t="shared" si="84"/>
        <v>0.39155251141552511</v>
      </c>
      <c r="L354" s="68">
        <f t="shared" si="85"/>
        <v>0.16800034654292473</v>
      </c>
      <c r="M354" s="70">
        <f t="shared" si="86"/>
        <v>5.1780928728983646</v>
      </c>
      <c r="N354" s="71">
        <f t="shared" si="87"/>
        <v>0.17844444444444446</v>
      </c>
      <c r="O354" s="72">
        <f t="shared" si="88"/>
        <v>0.16800034654292473</v>
      </c>
      <c r="P354" s="68">
        <f t="shared" si="80"/>
        <v>0.11074283875853108</v>
      </c>
      <c r="Q354" s="16">
        <f t="shared" si="81"/>
        <v>0</v>
      </c>
      <c r="R354" s="51">
        <f t="shared" si="89"/>
        <v>0.11074283875853108</v>
      </c>
      <c r="S354" s="16">
        <f t="shared" si="90"/>
        <v>0.35688888888888892</v>
      </c>
      <c r="T354" s="16">
        <f t="shared" si="91"/>
        <v>0.16800034654292473</v>
      </c>
      <c r="U354" s="16">
        <f t="shared" si="92"/>
        <v>0</v>
      </c>
      <c r="V354" s="51">
        <f t="shared" si="93"/>
        <v>0</v>
      </c>
      <c r="W354" s="16">
        <f t="shared" si="82"/>
        <v>4.0786235277954108E-2</v>
      </c>
      <c r="X354" s="16">
        <f t="shared" si="83"/>
        <v>0</v>
      </c>
      <c r="Y354" s="16">
        <f t="shared" si="94"/>
        <v>4.0786235277954108E-2</v>
      </c>
      <c r="Z354" s="16">
        <f t="shared" si="95"/>
        <v>4.0786235277954108E-2</v>
      </c>
    </row>
    <row r="355" spans="1:26" x14ac:dyDescent="0.25">
      <c r="J355" s="68">
        <v>3440</v>
      </c>
      <c r="K355" s="68">
        <f t="shared" si="84"/>
        <v>0.39269406392694062</v>
      </c>
      <c r="L355" s="68">
        <f t="shared" si="85"/>
        <v>0.16761271613064477</v>
      </c>
      <c r="M355" s="70">
        <f t="shared" si="86"/>
        <v>5.1661453601911056</v>
      </c>
      <c r="N355" s="71">
        <f t="shared" si="87"/>
        <v>0.17844444444444446</v>
      </c>
      <c r="O355" s="72">
        <f t="shared" si="88"/>
        <v>0.16761271613064477</v>
      </c>
      <c r="P355" s="68">
        <f t="shared" si="80"/>
        <v>0.11032853195130743</v>
      </c>
      <c r="Q355" s="16">
        <f t="shared" si="81"/>
        <v>0</v>
      </c>
      <c r="R355" s="51">
        <f t="shared" si="89"/>
        <v>0.11032853195130743</v>
      </c>
      <c r="S355" s="16">
        <f t="shared" si="90"/>
        <v>0.35688888888888892</v>
      </c>
      <c r="T355" s="16">
        <f t="shared" si="91"/>
        <v>0.16761271613064477</v>
      </c>
      <c r="U355" s="16">
        <f t="shared" si="92"/>
        <v>0</v>
      </c>
      <c r="V355" s="51">
        <f t="shared" si="93"/>
        <v>0</v>
      </c>
      <c r="W355" s="16">
        <f t="shared" si="82"/>
        <v>4.0339335540028887E-2</v>
      </c>
      <c r="X355" s="16">
        <f t="shared" si="83"/>
        <v>0</v>
      </c>
      <c r="Y355" s="16">
        <f t="shared" si="94"/>
        <v>4.0339335540028887E-2</v>
      </c>
      <c r="Z355" s="16">
        <f t="shared" si="95"/>
        <v>4.0339335540028887E-2</v>
      </c>
    </row>
    <row r="356" spans="1:26" x14ac:dyDescent="0.25">
      <c r="J356" s="68">
        <v>3450</v>
      </c>
      <c r="K356" s="68">
        <f t="shared" si="84"/>
        <v>0.39383561643835618</v>
      </c>
      <c r="L356" s="68">
        <f t="shared" si="85"/>
        <v>0.16722603110491363</v>
      </c>
      <c r="M356" s="70">
        <f t="shared" si="86"/>
        <v>5.1542269861103511</v>
      </c>
      <c r="N356" s="71">
        <f t="shared" si="87"/>
        <v>0.17844444444444446</v>
      </c>
      <c r="O356" s="72">
        <f t="shared" si="88"/>
        <v>0.16722603110491363</v>
      </c>
      <c r="P356" s="68">
        <f t="shared" si="80"/>
        <v>0.10991523559132998</v>
      </c>
      <c r="Q356" s="16">
        <f t="shared" si="81"/>
        <v>0</v>
      </c>
      <c r="R356" s="51">
        <f t="shared" si="89"/>
        <v>0.10991523559132998</v>
      </c>
      <c r="S356" s="16">
        <f t="shared" si="90"/>
        <v>0.35688888888888892</v>
      </c>
      <c r="T356" s="16">
        <f t="shared" si="91"/>
        <v>0.16722603110491363</v>
      </c>
      <c r="U356" s="16">
        <f t="shared" si="92"/>
        <v>0</v>
      </c>
      <c r="V356" s="51">
        <f t="shared" si="93"/>
        <v>0</v>
      </c>
      <c r="W356" s="16">
        <f t="shared" si="82"/>
        <v>3.9893525739806091E-2</v>
      </c>
      <c r="X356" s="16">
        <f t="shared" si="83"/>
        <v>0</v>
      </c>
      <c r="Y356" s="16">
        <f t="shared" si="94"/>
        <v>3.9893525739806091E-2</v>
      </c>
      <c r="Z356" s="16">
        <f t="shared" si="95"/>
        <v>3.9893525739806091E-2</v>
      </c>
    </row>
    <row r="357" spans="1:26" x14ac:dyDescent="0.25">
      <c r="J357" s="68">
        <v>3460</v>
      </c>
      <c r="K357" s="68">
        <f t="shared" si="84"/>
        <v>0.3949771689497717</v>
      </c>
      <c r="L357" s="68">
        <f t="shared" si="85"/>
        <v>0.16684028642978876</v>
      </c>
      <c r="M357" s="70">
        <f t="shared" si="86"/>
        <v>5.1423375954386943</v>
      </c>
      <c r="N357" s="71">
        <f t="shared" si="87"/>
        <v>0.17844444444444446</v>
      </c>
      <c r="O357" s="72">
        <f t="shared" si="88"/>
        <v>0.16684028642978876</v>
      </c>
      <c r="P357" s="68">
        <f t="shared" si="80"/>
        <v>0.10950294429608698</v>
      </c>
      <c r="Q357" s="16">
        <f t="shared" si="81"/>
        <v>0</v>
      </c>
      <c r="R357" s="51">
        <f t="shared" si="89"/>
        <v>0.10950294429608698</v>
      </c>
      <c r="S357" s="16">
        <f t="shared" si="90"/>
        <v>0.35688888888888892</v>
      </c>
      <c r="T357" s="16">
        <f t="shared" si="91"/>
        <v>0.16684028642978876</v>
      </c>
      <c r="U357" s="16">
        <f t="shared" si="92"/>
        <v>0</v>
      </c>
      <c r="V357" s="51">
        <f t="shared" si="93"/>
        <v>0</v>
      </c>
      <c r="W357" s="16">
        <f t="shared" si="82"/>
        <v>3.9448800071338996E-2</v>
      </c>
      <c r="X357" s="16">
        <f t="shared" si="83"/>
        <v>0</v>
      </c>
      <c r="Y357" s="16">
        <f t="shared" si="94"/>
        <v>3.9448800071338996E-2</v>
      </c>
      <c r="Z357" s="16">
        <f t="shared" si="95"/>
        <v>3.9448800071338996E-2</v>
      </c>
    </row>
    <row r="358" spans="1:26" ht="15" customHeight="1" x14ac:dyDescent="0.25">
      <c r="G358" s="40"/>
      <c r="H358" s="40"/>
      <c r="I358" s="40"/>
      <c r="J358" s="68">
        <v>3470</v>
      </c>
      <c r="K358" s="68">
        <f t="shared" si="84"/>
        <v>0.39611872146118721</v>
      </c>
      <c r="L358" s="68">
        <f t="shared" si="85"/>
        <v>0.16645547711061315</v>
      </c>
      <c r="M358" s="70">
        <f t="shared" si="86"/>
        <v>5.1304770342312267</v>
      </c>
      <c r="N358" s="71">
        <f t="shared" si="87"/>
        <v>0.17844444444444446</v>
      </c>
      <c r="O358" s="72">
        <f t="shared" si="88"/>
        <v>0.16645547711061315</v>
      </c>
      <c r="P358" s="68">
        <f t="shared" si="80"/>
        <v>0.10909165272719334</v>
      </c>
      <c r="Q358" s="16">
        <f t="shared" si="81"/>
        <v>0</v>
      </c>
      <c r="R358" s="51">
        <f t="shared" si="89"/>
        <v>0.10909165272719334</v>
      </c>
      <c r="S358" s="16">
        <f t="shared" si="90"/>
        <v>0.35688888888888892</v>
      </c>
      <c r="T358" s="16">
        <f t="shared" si="91"/>
        <v>0.16645547711061315</v>
      </c>
      <c r="U358" s="16">
        <f t="shared" si="92"/>
        <v>0</v>
      </c>
      <c r="V358" s="51">
        <f t="shared" si="93"/>
        <v>0</v>
      </c>
      <c r="W358" s="16">
        <f t="shared" si="82"/>
        <v>3.9005152776279695E-2</v>
      </c>
      <c r="X358" s="16">
        <f t="shared" si="83"/>
        <v>0</v>
      </c>
      <c r="Y358" s="16">
        <f t="shared" si="94"/>
        <v>3.9005152776279695E-2</v>
      </c>
      <c r="Z358" s="16">
        <f t="shared" si="95"/>
        <v>3.9005152776279695E-2</v>
      </c>
    </row>
    <row r="359" spans="1:26" x14ac:dyDescent="0.25">
      <c r="A359" s="579" t="s">
        <v>223</v>
      </c>
      <c r="B359" s="579"/>
      <c r="C359" s="579"/>
      <c r="D359" s="579"/>
      <c r="E359" s="579"/>
      <c r="F359" s="579"/>
      <c r="G359" s="40"/>
      <c r="H359" s="40"/>
      <c r="I359" s="40"/>
      <c r="J359" s="68">
        <v>3480</v>
      </c>
      <c r="K359" s="68">
        <f t="shared" si="84"/>
        <v>0.39726027397260272</v>
      </c>
      <c r="L359" s="68">
        <f t="shared" si="85"/>
        <v>0.16607159819355888</v>
      </c>
      <c r="M359" s="70">
        <f t="shared" si="86"/>
        <v>5.1186451498014716</v>
      </c>
      <c r="N359" s="71">
        <f t="shared" si="87"/>
        <v>0.17844444444444446</v>
      </c>
      <c r="O359" s="72">
        <f t="shared" si="88"/>
        <v>0.16607159819355888</v>
      </c>
      <c r="P359" s="68">
        <f t="shared" si="80"/>
        <v>0.10868135558990288</v>
      </c>
      <c r="Q359" s="16">
        <f t="shared" si="81"/>
        <v>0</v>
      </c>
      <c r="R359" s="51">
        <f t="shared" si="89"/>
        <v>0.10868135558990288</v>
      </c>
      <c r="S359" s="16">
        <f t="shared" si="90"/>
        <v>0.35688888888888892</v>
      </c>
      <c r="T359" s="16">
        <f t="shared" si="91"/>
        <v>0.16607159819355888</v>
      </c>
      <c r="U359" s="16">
        <f t="shared" si="92"/>
        <v>0</v>
      </c>
      <c r="V359" s="51">
        <f t="shared" si="93"/>
        <v>0</v>
      </c>
      <c r="W359" s="16">
        <f t="shared" si="82"/>
        <v>3.8562578143351622E-2</v>
      </c>
      <c r="X359" s="16">
        <f t="shared" si="83"/>
        <v>0</v>
      </c>
      <c r="Y359" s="16">
        <f t="shared" si="94"/>
        <v>3.8562578143351622E-2</v>
      </c>
      <c r="Z359" s="16">
        <f t="shared" si="95"/>
        <v>3.8562578143351622E-2</v>
      </c>
    </row>
    <row r="360" spans="1:26" ht="21" customHeight="1" x14ac:dyDescent="0.25">
      <c r="A360" s="579"/>
      <c r="B360" s="579"/>
      <c r="C360" s="579"/>
      <c r="D360" s="579"/>
      <c r="E360" s="579"/>
      <c r="F360" s="579"/>
      <c r="J360" s="68">
        <v>3490</v>
      </c>
      <c r="K360" s="68">
        <f t="shared" si="84"/>
        <v>0.39840182648401828</v>
      </c>
      <c r="L360" s="68">
        <f t="shared" si="85"/>
        <v>0.16568864476517742</v>
      </c>
      <c r="M360" s="70">
        <f t="shared" si="86"/>
        <v>5.1068417907075228</v>
      </c>
      <c r="N360" s="71">
        <f t="shared" si="87"/>
        <v>0.17844444444444446</v>
      </c>
      <c r="O360" s="72">
        <f t="shared" si="88"/>
        <v>0.16568864476517742</v>
      </c>
      <c r="P360" s="68">
        <f t="shared" si="80"/>
        <v>0.10827204763262765</v>
      </c>
      <c r="Q360" s="16">
        <f t="shared" si="81"/>
        <v>0</v>
      </c>
      <c r="R360" s="51">
        <f t="shared" si="89"/>
        <v>0.10827204763262765</v>
      </c>
      <c r="S360" s="16">
        <f t="shared" si="90"/>
        <v>0.35688888888888892</v>
      </c>
      <c r="T360" s="16">
        <f t="shared" si="91"/>
        <v>0.16568864476517742</v>
      </c>
      <c r="U360" s="16">
        <f t="shared" si="92"/>
        <v>0</v>
      </c>
      <c r="V360" s="51">
        <f t="shared" si="93"/>
        <v>0</v>
      </c>
      <c r="W360" s="16">
        <f t="shared" si="82"/>
        <v>3.8121070507831978E-2</v>
      </c>
      <c r="X360" s="16">
        <f t="shared" si="83"/>
        <v>0</v>
      </c>
      <c r="Y360" s="16">
        <f t="shared" si="94"/>
        <v>3.8121070507831978E-2</v>
      </c>
      <c r="Z360" s="16">
        <f t="shared" si="95"/>
        <v>3.8121070507831978E-2</v>
      </c>
    </row>
    <row r="361" spans="1:26" x14ac:dyDescent="0.25">
      <c r="A361" s="579"/>
      <c r="B361" s="579"/>
      <c r="C361" s="579"/>
      <c r="D361" s="579"/>
      <c r="E361" s="579"/>
      <c r="F361" s="579"/>
      <c r="J361" s="68">
        <v>3500</v>
      </c>
      <c r="K361" s="68">
        <f t="shared" si="84"/>
        <v>0.3995433789954338</v>
      </c>
      <c r="L361" s="68">
        <f t="shared" si="85"/>
        <v>0.1653066119519554</v>
      </c>
      <c r="M361" s="70">
        <f t="shared" si="86"/>
        <v>5.0950668067383509</v>
      </c>
      <c r="N361" s="71">
        <f t="shared" si="87"/>
        <v>0.17844444444444446</v>
      </c>
      <c r="O361" s="72">
        <f t="shared" si="88"/>
        <v>0.1653066119519554</v>
      </c>
      <c r="P361" s="68">
        <f t="shared" si="80"/>
        <v>0.10786372364646335</v>
      </c>
      <c r="Q361" s="16">
        <f t="shared" si="81"/>
        <v>0</v>
      </c>
      <c r="R361" s="51">
        <f t="shared" si="89"/>
        <v>0.10786372364646335</v>
      </c>
      <c r="S361" s="16">
        <f t="shared" si="90"/>
        <v>0.35688888888888892</v>
      </c>
      <c r="T361" s="16">
        <f t="shared" si="91"/>
        <v>0.1653066119519554</v>
      </c>
      <c r="U361" s="16">
        <f t="shared" si="92"/>
        <v>0</v>
      </c>
      <c r="V361" s="51">
        <f t="shared" si="93"/>
        <v>0</v>
      </c>
      <c r="W361" s="16">
        <f t="shared" si="82"/>
        <v>3.768062425103913E-2</v>
      </c>
      <c r="X361" s="16">
        <f t="shared" si="83"/>
        <v>0</v>
      </c>
      <c r="Y361" s="16">
        <f t="shared" si="94"/>
        <v>3.768062425103913E-2</v>
      </c>
      <c r="Z361" s="16">
        <f t="shared" si="95"/>
        <v>3.768062425103913E-2</v>
      </c>
    </row>
    <row r="362" spans="1:26" x14ac:dyDescent="0.25">
      <c r="A362" s="54"/>
      <c r="B362" s="54"/>
      <c r="C362" s="54"/>
      <c r="D362" s="54"/>
      <c r="E362" s="54"/>
      <c r="F362" s="54"/>
      <c r="J362" s="68">
        <v>3510</v>
      </c>
      <c r="K362" s="68">
        <f t="shared" si="84"/>
        <v>0.40068493150684931</v>
      </c>
      <c r="L362" s="68">
        <f t="shared" si="85"/>
        <v>0.16492549491987751</v>
      </c>
      <c r="M362" s="70">
        <f t="shared" si="86"/>
        <v>5.0833200489003341</v>
      </c>
      <c r="N362" s="71">
        <f t="shared" si="87"/>
        <v>0.17844444444444446</v>
      </c>
      <c r="O362" s="72">
        <f t="shared" si="88"/>
        <v>0.16492549491987751</v>
      </c>
      <c r="P362" s="68">
        <f t="shared" si="80"/>
        <v>0.10745637846472178</v>
      </c>
      <c r="Q362" s="16">
        <f t="shared" si="81"/>
        <v>0</v>
      </c>
      <c r="R362" s="51">
        <f t="shared" si="89"/>
        <v>0.10745637846472178</v>
      </c>
      <c r="S362" s="16">
        <f t="shared" si="90"/>
        <v>0.35688888888888892</v>
      </c>
      <c r="T362" s="16">
        <f t="shared" si="91"/>
        <v>0.16492549491987751</v>
      </c>
      <c r="U362" s="16">
        <f t="shared" si="92"/>
        <v>0</v>
      </c>
      <c r="V362" s="51">
        <f t="shared" si="93"/>
        <v>0</v>
      </c>
      <c r="W362" s="16">
        <f t="shared" si="82"/>
        <v>3.7241233799829132E-2</v>
      </c>
      <c r="X362" s="16">
        <f t="shared" si="83"/>
        <v>0</v>
      </c>
      <c r="Y362" s="16">
        <f t="shared" si="94"/>
        <v>3.7241233799829132E-2</v>
      </c>
      <c r="Z362" s="16">
        <f t="shared" si="95"/>
        <v>3.7241233799829132E-2</v>
      </c>
    </row>
    <row r="363" spans="1:26" x14ac:dyDescent="0.25">
      <c r="A363" s="10" t="s">
        <v>108</v>
      </c>
      <c r="J363" s="68">
        <v>3520</v>
      </c>
      <c r="K363" s="68">
        <f t="shared" si="84"/>
        <v>0.40182648401826482</v>
      </c>
      <c r="L363" s="68">
        <f t="shared" si="85"/>
        <v>0.16454528887399433</v>
      </c>
      <c r="M363" s="70">
        <f t="shared" si="86"/>
        <v>5.0716013694039344</v>
      </c>
      <c r="N363" s="71">
        <f t="shared" si="87"/>
        <v>0.17844444444444446</v>
      </c>
      <c r="O363" s="72">
        <f t="shared" si="88"/>
        <v>0.16454528887399433</v>
      </c>
      <c r="P363" s="68">
        <f t="shared" si="80"/>
        <v>0.10705000696246925</v>
      </c>
      <c r="Q363" s="16">
        <f t="shared" si="81"/>
        <v>0</v>
      </c>
      <c r="R363" s="51">
        <f t="shared" si="89"/>
        <v>0.10705000696246925</v>
      </c>
      <c r="S363" s="16">
        <f t="shared" si="90"/>
        <v>0.35688888888888892</v>
      </c>
      <c r="T363" s="16">
        <f t="shared" si="91"/>
        <v>0.16454528887399433</v>
      </c>
      <c r="U363" s="16">
        <f t="shared" si="92"/>
        <v>0</v>
      </c>
      <c r="V363" s="51">
        <f t="shared" si="93"/>
        <v>0</v>
      </c>
      <c r="W363" s="16">
        <f t="shared" si="82"/>
        <v>3.6802893626096678E-2</v>
      </c>
      <c r="X363" s="16">
        <f t="shared" si="83"/>
        <v>0</v>
      </c>
      <c r="Y363" s="16">
        <f t="shared" si="94"/>
        <v>3.6802893626096678E-2</v>
      </c>
      <c r="Z363" s="16">
        <f t="shared" si="95"/>
        <v>3.6802893626096678E-2</v>
      </c>
    </row>
    <row r="364" spans="1:26" x14ac:dyDescent="0.25">
      <c r="J364" s="68">
        <v>3530</v>
      </c>
      <c r="K364" s="68">
        <f t="shared" si="84"/>
        <v>0.40296803652968038</v>
      </c>
      <c r="L364" s="68">
        <f t="shared" si="85"/>
        <v>0.16416598905799729</v>
      </c>
      <c r="M364" s="70">
        <f t="shared" si="86"/>
        <v>5.0599106216506007</v>
      </c>
      <c r="N364" s="71">
        <f t="shared" si="87"/>
        <v>0.17844444444444446</v>
      </c>
      <c r="O364" s="72">
        <f t="shared" si="88"/>
        <v>0.16416598905799729</v>
      </c>
      <c r="P364" s="68">
        <f t="shared" si="80"/>
        <v>0.10664460405607212</v>
      </c>
      <c r="Q364" s="16">
        <f t="shared" si="81"/>
        <v>0</v>
      </c>
      <c r="R364" s="51">
        <f t="shared" si="89"/>
        <v>0.10664460405607212</v>
      </c>
      <c r="S364" s="16">
        <f t="shared" si="90"/>
        <v>0.35688888888888892</v>
      </c>
      <c r="T364" s="16">
        <f t="shared" si="91"/>
        <v>0.16416598905799729</v>
      </c>
      <c r="U364" s="16">
        <f t="shared" si="92"/>
        <v>0</v>
      </c>
      <c r="V364" s="51">
        <f t="shared" si="93"/>
        <v>0</v>
      </c>
      <c r="W364" s="16">
        <f t="shared" si="82"/>
        <v>3.6365598246286046E-2</v>
      </c>
      <c r="X364" s="16">
        <f t="shared" si="83"/>
        <v>0</v>
      </c>
      <c r="Y364" s="16">
        <f t="shared" si="94"/>
        <v>3.6365598246286046E-2</v>
      </c>
      <c r="Z364" s="16">
        <f t="shared" si="95"/>
        <v>3.6365598246286046E-2</v>
      </c>
    </row>
    <row r="365" spans="1:26" x14ac:dyDescent="0.25">
      <c r="A365" t="s">
        <v>224</v>
      </c>
      <c r="J365" s="68">
        <v>3540</v>
      </c>
      <c r="K365" s="68">
        <f t="shared" si="84"/>
        <v>0.4041095890410959</v>
      </c>
      <c r="L365" s="68">
        <f t="shared" si="85"/>
        <v>0.16378759075379845</v>
      </c>
      <c r="M365" s="70">
        <f t="shared" si="86"/>
        <v>5.0482476602198147</v>
      </c>
      <c r="N365" s="71">
        <f t="shared" si="87"/>
        <v>0.17844444444444446</v>
      </c>
      <c r="O365" s="72">
        <f t="shared" si="88"/>
        <v>0.16378759075379845</v>
      </c>
      <c r="P365" s="68">
        <f t="shared" si="80"/>
        <v>0.10624016470274744</v>
      </c>
      <c r="Q365" s="16">
        <f t="shared" si="81"/>
        <v>0</v>
      </c>
      <c r="R365" s="51">
        <f t="shared" si="89"/>
        <v>0.10624016470274744</v>
      </c>
      <c r="S365" s="16">
        <f t="shared" si="90"/>
        <v>0.35688888888888892</v>
      </c>
      <c r="T365" s="16">
        <f t="shared" si="91"/>
        <v>0.16378759075379845</v>
      </c>
      <c r="U365" s="16">
        <f t="shared" si="92"/>
        <v>0</v>
      </c>
      <c r="V365" s="51">
        <f t="shared" si="93"/>
        <v>0</v>
      </c>
      <c r="W365" s="16">
        <f t="shared" si="82"/>
        <v>3.5929342220905602E-2</v>
      </c>
      <c r="X365" s="16">
        <f t="shared" si="83"/>
        <v>0</v>
      </c>
      <c r="Y365" s="16">
        <f t="shared" si="94"/>
        <v>3.5929342220905602E-2</v>
      </c>
      <c r="Z365" s="16">
        <f t="shared" si="95"/>
        <v>3.5929342220905602E-2</v>
      </c>
    </row>
    <row r="366" spans="1:26" ht="18" x14ac:dyDescent="0.35">
      <c r="A366" t="s">
        <v>225</v>
      </c>
      <c r="J366" s="68">
        <v>3550</v>
      </c>
      <c r="K366" s="68">
        <f t="shared" si="84"/>
        <v>0.40525114155251141</v>
      </c>
      <c r="L366" s="68">
        <f t="shared" si="85"/>
        <v>0.16341008928111622</v>
      </c>
      <c r="M366" s="70">
        <f t="shared" si="86"/>
        <v>5.0366123408563217</v>
      </c>
      <c r="N366" s="71">
        <f t="shared" si="87"/>
        <v>0.17844444444444446</v>
      </c>
      <c r="O366" s="72">
        <f t="shared" si="88"/>
        <v>0.16341008928111622</v>
      </c>
      <c r="P366" s="68">
        <f t="shared" si="80"/>
        <v>0.10583668390012091</v>
      </c>
      <c r="Q366" s="16">
        <f t="shared" si="81"/>
        <v>0</v>
      </c>
      <c r="R366" s="51">
        <f t="shared" si="89"/>
        <v>0.10583668390012091</v>
      </c>
      <c r="S366" s="16">
        <f t="shared" si="90"/>
        <v>0.35688888888888892</v>
      </c>
      <c r="T366" s="16">
        <f t="shared" si="91"/>
        <v>0.16341008928111622</v>
      </c>
      <c r="U366" s="16">
        <f t="shared" si="92"/>
        <v>0</v>
      </c>
      <c r="V366" s="51">
        <f t="shared" si="93"/>
        <v>0</v>
      </c>
      <c r="W366" s="16">
        <f t="shared" si="82"/>
        <v>3.549412015405129E-2</v>
      </c>
      <c r="X366" s="16">
        <f t="shared" si="83"/>
        <v>0</v>
      </c>
      <c r="Y366" s="16">
        <f t="shared" si="94"/>
        <v>3.549412015405129E-2</v>
      </c>
      <c r="Z366" s="16">
        <f t="shared" si="95"/>
        <v>3.549412015405129E-2</v>
      </c>
    </row>
    <row r="367" spans="1:26" ht="16.5" customHeight="1" x14ac:dyDescent="0.25">
      <c r="J367" s="68">
        <v>3560</v>
      </c>
      <c r="K367" s="68">
        <f t="shared" si="84"/>
        <v>0.40639269406392692</v>
      </c>
      <c r="L367" s="68">
        <f t="shared" si="85"/>
        <v>0.1630334799970673</v>
      </c>
      <c r="M367" s="70">
        <f t="shared" si="86"/>
        <v>5.0250045204575535</v>
      </c>
      <c r="N367" s="71">
        <f t="shared" si="87"/>
        <v>0.17844444444444446</v>
      </c>
      <c r="O367" s="72">
        <f t="shared" si="88"/>
        <v>0.1630334799970673</v>
      </c>
      <c r="P367" s="68">
        <f t="shared" si="80"/>
        <v>0.10543415668578993</v>
      </c>
      <c r="Q367" s="16">
        <f t="shared" si="81"/>
        <v>0</v>
      </c>
      <c r="R367" s="51">
        <f t="shared" si="89"/>
        <v>0.10543415668578993</v>
      </c>
      <c r="S367" s="16">
        <f t="shared" si="90"/>
        <v>0.35688888888888892</v>
      </c>
      <c r="T367" s="16">
        <f t="shared" si="91"/>
        <v>0.1630334799970673</v>
      </c>
      <c r="U367" s="16">
        <f t="shared" si="92"/>
        <v>0</v>
      </c>
      <c r="V367" s="51">
        <f t="shared" si="93"/>
        <v>0</v>
      </c>
      <c r="W367" s="16">
        <f t="shared" si="82"/>
        <v>3.5059926692935339E-2</v>
      </c>
      <c r="X367" s="16">
        <f t="shared" si="83"/>
        <v>0</v>
      </c>
      <c r="Y367" s="16">
        <f t="shared" si="94"/>
        <v>3.5059926692935339E-2</v>
      </c>
      <c r="Z367" s="16">
        <f t="shared" si="95"/>
        <v>3.5059926692935339E-2</v>
      </c>
    </row>
    <row r="368" spans="1:26" x14ac:dyDescent="0.25">
      <c r="A368" s="653" t="s">
        <v>226</v>
      </c>
      <c r="B368" s="653"/>
      <c r="C368" s="653"/>
      <c r="D368" s="653"/>
      <c r="E368" s="653"/>
      <c r="F368" s="653"/>
      <c r="J368" s="68">
        <v>3570</v>
      </c>
      <c r="K368" s="68">
        <f t="shared" si="84"/>
        <v>0.40753424657534248</v>
      </c>
      <c r="L368" s="68">
        <f t="shared" si="85"/>
        <v>0.16265775829576368</v>
      </c>
      <c r="M368" s="70">
        <f t="shared" si="86"/>
        <v>5.0134240570612087</v>
      </c>
      <c r="N368" s="71">
        <f t="shared" si="87"/>
        <v>0.17844444444444446</v>
      </c>
      <c r="O368" s="72">
        <f t="shared" si="88"/>
        <v>0.16265775829576368</v>
      </c>
      <c r="P368" s="68">
        <f t="shared" si="80"/>
        <v>0.10503257813689293</v>
      </c>
      <c r="Q368" s="16">
        <f t="shared" si="81"/>
        <v>0</v>
      </c>
      <c r="R368" s="51">
        <f t="shared" si="89"/>
        <v>0.10503257813689293</v>
      </c>
      <c r="S368" s="16">
        <f t="shared" si="90"/>
        <v>0.35688888888888892</v>
      </c>
      <c r="T368" s="16">
        <f t="shared" si="91"/>
        <v>0.16265775829576368</v>
      </c>
      <c r="U368" s="16">
        <f t="shared" si="92"/>
        <v>0</v>
      </c>
      <c r="V368" s="51">
        <f t="shared" si="93"/>
        <v>0</v>
      </c>
      <c r="W368" s="16">
        <f t="shared" si="82"/>
        <v>3.4626756527421754E-2</v>
      </c>
      <c r="X368" s="16">
        <f t="shared" si="83"/>
        <v>0</v>
      </c>
      <c r="Y368" s="16">
        <f t="shared" si="94"/>
        <v>3.4626756527421754E-2</v>
      </c>
      <c r="Z368" s="16">
        <f t="shared" si="95"/>
        <v>3.4626756527421754E-2</v>
      </c>
    </row>
    <row r="369" spans="1:26" x14ac:dyDescent="0.25">
      <c r="A369" s="653"/>
      <c r="B369" s="653"/>
      <c r="C369" s="653"/>
      <c r="D369" s="653"/>
      <c r="E369" s="653"/>
      <c r="F369" s="653"/>
      <c r="J369" s="68">
        <v>3580</v>
      </c>
      <c r="K369" s="68">
        <f t="shared" si="84"/>
        <v>0.408675799086758</v>
      </c>
      <c r="L369" s="68">
        <f t="shared" si="85"/>
        <v>0.16228291960791497</v>
      </c>
      <c r="M369" s="70">
        <f t="shared" si="86"/>
        <v>5.0018708098329956</v>
      </c>
      <c r="N369" s="71">
        <f t="shared" si="87"/>
        <v>0.17844444444444446</v>
      </c>
      <c r="O369" s="72">
        <f t="shared" si="88"/>
        <v>0.16228291960791497</v>
      </c>
      <c r="P369" s="68">
        <f t="shared" si="80"/>
        <v>0.10463194336968495</v>
      </c>
      <c r="Q369" s="16">
        <f t="shared" si="81"/>
        <v>0</v>
      </c>
      <c r="R369" s="51">
        <f t="shared" si="89"/>
        <v>0.10463194336968495</v>
      </c>
      <c r="S369" s="16">
        <f t="shared" si="90"/>
        <v>0.35688888888888892</v>
      </c>
      <c r="T369" s="16">
        <f t="shared" si="91"/>
        <v>0.16228291960791497</v>
      </c>
      <c r="U369" s="16">
        <f t="shared" si="92"/>
        <v>0</v>
      </c>
      <c r="V369" s="51">
        <f t="shared" si="93"/>
        <v>0</v>
      </c>
      <c r="W369" s="16">
        <f t="shared" si="82"/>
        <v>3.4194604389568228E-2</v>
      </c>
      <c r="X369" s="16">
        <f t="shared" si="83"/>
        <v>0</v>
      </c>
      <c r="Y369" s="16">
        <f t="shared" si="94"/>
        <v>3.4194604389568228E-2</v>
      </c>
      <c r="Z369" s="16">
        <f t="shared" si="95"/>
        <v>3.4194604389568228E-2</v>
      </c>
    </row>
    <row r="370" spans="1:26" x14ac:dyDescent="0.25">
      <c r="J370" s="68">
        <v>3590</v>
      </c>
      <c r="K370" s="68">
        <f t="shared" si="84"/>
        <v>0.40981735159817351</v>
      </c>
      <c r="L370" s="68">
        <f t="shared" si="85"/>
        <v>0.16190895940043626</v>
      </c>
      <c r="M370" s="70">
        <f t="shared" si="86"/>
        <v>4.9903446390545421</v>
      </c>
      <c r="N370" s="71">
        <f t="shared" si="87"/>
        <v>0.17844444444444446</v>
      </c>
      <c r="O370" s="72">
        <f t="shared" si="88"/>
        <v>0.16190895940043626</v>
      </c>
      <c r="P370" s="68">
        <f t="shared" si="80"/>
        <v>0.10423224753911819</v>
      </c>
      <c r="Q370" s="16">
        <f t="shared" si="81"/>
        <v>0</v>
      </c>
      <c r="R370" s="51">
        <f t="shared" si="89"/>
        <v>0.10423224753911819</v>
      </c>
      <c r="S370" s="16">
        <f t="shared" si="90"/>
        <v>0.35688888888888892</v>
      </c>
      <c r="T370" s="16">
        <f t="shared" si="91"/>
        <v>0.16190895940043626</v>
      </c>
      <c r="U370" s="16">
        <f t="shared" si="92"/>
        <v>0</v>
      </c>
      <c r="V370" s="51">
        <f t="shared" si="93"/>
        <v>0</v>
      </c>
      <c r="W370" s="16">
        <f t="shared" si="82"/>
        <v>3.3763465053173847E-2</v>
      </c>
      <c r="X370" s="16">
        <f t="shared" si="83"/>
        <v>0</v>
      </c>
      <c r="Y370" s="16">
        <f t="shared" si="94"/>
        <v>3.3763465053173847E-2</v>
      </c>
      <c r="Z370" s="16">
        <f t="shared" si="95"/>
        <v>3.3763465053173847E-2</v>
      </c>
    </row>
    <row r="371" spans="1:26" x14ac:dyDescent="0.25">
      <c r="J371" s="68">
        <v>3600</v>
      </c>
      <c r="K371" s="68">
        <f t="shared" si="84"/>
        <v>0.41095890410958902</v>
      </c>
      <c r="L371" s="68">
        <f t="shared" si="85"/>
        <v>0.16153587317606177</v>
      </c>
      <c r="M371" s="70">
        <f t="shared" si="86"/>
        <v>4.9788454061114926</v>
      </c>
      <c r="N371" s="71">
        <f t="shared" si="87"/>
        <v>0.17844444444444446</v>
      </c>
      <c r="O371" s="72">
        <f t="shared" si="88"/>
        <v>0.16153587317606177</v>
      </c>
      <c r="P371" s="68">
        <f t="shared" si="80"/>
        <v>0.10383348583842877</v>
      </c>
      <c r="Q371" s="16">
        <f t="shared" si="81"/>
        <v>0</v>
      </c>
      <c r="R371" s="51">
        <f t="shared" si="89"/>
        <v>0.10383348583842877</v>
      </c>
      <c r="S371" s="16">
        <f t="shared" si="90"/>
        <v>0.35688888888888892</v>
      </c>
      <c r="T371" s="16">
        <f t="shared" si="91"/>
        <v>0.16153587317606177</v>
      </c>
      <c r="U371" s="16">
        <f t="shared" si="92"/>
        <v>0</v>
      </c>
      <c r="V371" s="51">
        <f t="shared" si="93"/>
        <v>0</v>
      </c>
      <c r="W371" s="16">
        <f t="shared" si="82"/>
        <v>3.3333333333333326E-2</v>
      </c>
      <c r="X371" s="16">
        <f t="shared" si="83"/>
        <v>0</v>
      </c>
      <c r="Y371" s="16">
        <f t="shared" si="94"/>
        <v>3.3333333333333326E-2</v>
      </c>
      <c r="Z371" s="16">
        <f t="shared" si="95"/>
        <v>3.3333333333333326E-2</v>
      </c>
    </row>
    <row r="372" spans="1:26" x14ac:dyDescent="0.25">
      <c r="J372" s="68">
        <v>3610</v>
      </c>
      <c r="K372" s="68">
        <f t="shared" si="84"/>
        <v>0.41210045662100458</v>
      </c>
      <c r="L372" s="68">
        <f t="shared" si="85"/>
        <v>0.1611636564729626</v>
      </c>
      <c r="M372" s="70">
        <f t="shared" si="86"/>
        <v>4.9673729734817238</v>
      </c>
      <c r="N372" s="71">
        <f t="shared" si="87"/>
        <v>0.17844444444444446</v>
      </c>
      <c r="O372" s="72">
        <f t="shared" si="88"/>
        <v>0.1611636564729626</v>
      </c>
      <c r="P372" s="68">
        <f t="shared" si="80"/>
        <v>0.10343565349872863</v>
      </c>
      <c r="Q372" s="16">
        <f t="shared" si="81"/>
        <v>0</v>
      </c>
      <c r="R372" s="51">
        <f t="shared" si="89"/>
        <v>0.10343565349872863</v>
      </c>
      <c r="S372" s="16">
        <f t="shared" si="90"/>
        <v>0.17844444444444446</v>
      </c>
      <c r="T372" s="16">
        <f t="shared" si="91"/>
        <v>0.1611636564729626</v>
      </c>
      <c r="U372" s="16">
        <f t="shared" si="92"/>
        <v>0</v>
      </c>
      <c r="V372" s="51">
        <f t="shared" si="93"/>
        <v>0</v>
      </c>
      <c r="W372" s="16">
        <f t="shared" si="82"/>
        <v>0</v>
      </c>
      <c r="X372" s="16">
        <f t="shared" si="83"/>
        <v>0.6441616179270544</v>
      </c>
      <c r="Y372" s="16">
        <f t="shared" si="94"/>
        <v>0</v>
      </c>
      <c r="Z372" s="16">
        <f t="shared" si="95"/>
        <v>0</v>
      </c>
    </row>
    <row r="373" spans="1:26" x14ac:dyDescent="0.25">
      <c r="J373" s="68">
        <v>3620</v>
      </c>
      <c r="K373" s="68">
        <f t="shared" si="84"/>
        <v>0.4132420091324201</v>
      </c>
      <c r="L373" s="68">
        <f t="shared" si="85"/>
        <v>0.16079230486437091</v>
      </c>
      <c r="M373" s="70">
        <f t="shared" si="86"/>
        <v>4.9559272047237606</v>
      </c>
      <c r="N373" s="71">
        <f t="shared" si="87"/>
        <v>0.17844444444444446</v>
      </c>
      <c r="O373" s="72">
        <f t="shared" si="88"/>
        <v>0.16079230486437091</v>
      </c>
      <c r="P373" s="68">
        <f t="shared" si="80"/>
        <v>0.10303874578860317</v>
      </c>
      <c r="Q373" s="16">
        <f t="shared" si="81"/>
        <v>0</v>
      </c>
      <c r="R373" s="51">
        <f t="shared" si="89"/>
        <v>0.10303874578860317</v>
      </c>
      <c r="S373" s="16">
        <f t="shared" si="90"/>
        <v>0.17844444444444446</v>
      </c>
      <c r="T373" s="16">
        <f t="shared" si="91"/>
        <v>0.16079230486437091</v>
      </c>
      <c r="U373" s="16">
        <f t="shared" si="92"/>
        <v>0</v>
      </c>
      <c r="V373" s="51">
        <f t="shared" si="93"/>
        <v>0</v>
      </c>
      <c r="W373" s="16">
        <f t="shared" si="82"/>
        <v>0</v>
      </c>
      <c r="X373" s="16">
        <f t="shared" si="83"/>
        <v>0.60242635247747112</v>
      </c>
      <c r="Y373" s="16">
        <f t="shared" si="94"/>
        <v>0</v>
      </c>
      <c r="Z373" s="16">
        <f t="shared" si="95"/>
        <v>0</v>
      </c>
    </row>
    <row r="374" spans="1:26" x14ac:dyDescent="0.25">
      <c r="J374" s="68">
        <v>3630</v>
      </c>
      <c r="K374" s="68">
        <f t="shared" si="84"/>
        <v>0.41438356164383561</v>
      </c>
      <c r="L374" s="68">
        <f t="shared" si="85"/>
        <v>0.16042181395820765</v>
      </c>
      <c r="M374" s="70">
        <f t="shared" si="86"/>
        <v>4.9445079644653038</v>
      </c>
      <c r="N374" s="71">
        <f t="shared" si="87"/>
        <v>0.17844444444444446</v>
      </c>
      <c r="O374" s="72">
        <f t="shared" si="88"/>
        <v>0.16042181395820765</v>
      </c>
      <c r="P374" s="68">
        <f t="shared" si="80"/>
        <v>0.10264275801371459</v>
      </c>
      <c r="Q374" s="16">
        <f t="shared" si="81"/>
        <v>0</v>
      </c>
      <c r="R374" s="51">
        <f t="shared" si="89"/>
        <v>0.10264275801371459</v>
      </c>
      <c r="S374" s="16">
        <f t="shared" si="90"/>
        <v>0.17844444444444446</v>
      </c>
      <c r="T374" s="16">
        <f t="shared" si="91"/>
        <v>0.16042181395820765</v>
      </c>
      <c r="U374" s="16">
        <f t="shared" si="92"/>
        <v>0</v>
      </c>
      <c r="V374" s="51">
        <f t="shared" si="93"/>
        <v>0</v>
      </c>
      <c r="W374" s="16">
        <f t="shared" si="82"/>
        <v>0</v>
      </c>
      <c r="X374" s="16">
        <f t="shared" si="83"/>
        <v>0.57577897235752273</v>
      </c>
      <c r="Y374" s="16">
        <f t="shared" si="94"/>
        <v>0</v>
      </c>
      <c r="Z374" s="16">
        <f t="shared" si="95"/>
        <v>0</v>
      </c>
    </row>
    <row r="375" spans="1:26" x14ac:dyDescent="0.25">
      <c r="J375" s="68">
        <v>3640</v>
      </c>
      <c r="K375" s="68">
        <f t="shared" si="84"/>
        <v>0.41552511415525112</v>
      </c>
      <c r="L375" s="68">
        <f t="shared" si="85"/>
        <v>0.16005217939671657</v>
      </c>
      <c r="M375" s="70">
        <f t="shared" si="86"/>
        <v>4.9331151183919486</v>
      </c>
      <c r="N375" s="71">
        <f t="shared" si="87"/>
        <v>0.17844444444444446</v>
      </c>
      <c r="O375" s="72">
        <f t="shared" si="88"/>
        <v>0.16005217939671657</v>
      </c>
      <c r="P375" s="68">
        <f t="shared" si="80"/>
        <v>0.1022476855164095</v>
      </c>
      <c r="Q375" s="16">
        <f t="shared" si="81"/>
        <v>0</v>
      </c>
      <c r="R375" s="51">
        <f t="shared" si="89"/>
        <v>0.1022476855164095</v>
      </c>
      <c r="S375" s="16">
        <f t="shared" si="90"/>
        <v>0.17844444444444446</v>
      </c>
      <c r="T375" s="16">
        <f t="shared" si="91"/>
        <v>0.16005217939671657</v>
      </c>
      <c r="U375" s="16">
        <f t="shared" si="92"/>
        <v>0</v>
      </c>
      <c r="V375" s="51">
        <f t="shared" si="93"/>
        <v>0</v>
      </c>
      <c r="W375" s="16">
        <f t="shared" si="82"/>
        <v>0</v>
      </c>
      <c r="X375" s="16">
        <f t="shared" si="83"/>
        <v>0.55579607718662105</v>
      </c>
      <c r="Y375" s="16">
        <f t="shared" si="94"/>
        <v>0</v>
      </c>
      <c r="Z375" s="16">
        <f t="shared" si="95"/>
        <v>0</v>
      </c>
    </row>
    <row r="376" spans="1:26" x14ac:dyDescent="0.25">
      <c r="J376" s="68">
        <v>3650</v>
      </c>
      <c r="K376" s="68">
        <f t="shared" si="84"/>
        <v>0.41666666666666669</v>
      </c>
      <c r="L376" s="68">
        <f t="shared" si="85"/>
        <v>0.15968339685610233</v>
      </c>
      <c r="M376" s="70">
        <f t="shared" si="86"/>
        <v>4.9217485332360305</v>
      </c>
      <c r="N376" s="71">
        <f t="shared" si="87"/>
        <v>0.17844444444444446</v>
      </c>
      <c r="O376" s="72">
        <f t="shared" si="88"/>
        <v>0.15968339685610233</v>
      </c>
      <c r="P376" s="68">
        <f t="shared" si="80"/>
        <v>0.10185352367533262</v>
      </c>
      <c r="Q376" s="16">
        <f t="shared" si="81"/>
        <v>0</v>
      </c>
      <c r="R376" s="51">
        <f t="shared" si="89"/>
        <v>0.10185352367533262</v>
      </c>
      <c r="S376" s="16">
        <f t="shared" si="90"/>
        <v>0.17844444444444446</v>
      </c>
      <c r="T376" s="16">
        <f t="shared" si="91"/>
        <v>0.15968339685610233</v>
      </c>
      <c r="U376" s="16">
        <f t="shared" si="92"/>
        <v>0</v>
      </c>
      <c r="V376" s="51">
        <f t="shared" si="93"/>
        <v>0</v>
      </c>
      <c r="W376" s="16">
        <f t="shared" si="82"/>
        <v>0</v>
      </c>
      <c r="X376" s="16">
        <f t="shared" si="83"/>
        <v>0.5396501652264869</v>
      </c>
      <c r="Y376" s="16">
        <f t="shared" si="94"/>
        <v>0</v>
      </c>
      <c r="Z376" s="16">
        <f t="shared" si="95"/>
        <v>0</v>
      </c>
    </row>
    <row r="377" spans="1:26" x14ac:dyDescent="0.25">
      <c r="J377" s="68">
        <v>3660</v>
      </c>
      <c r="K377" s="68">
        <f t="shared" si="84"/>
        <v>0.4178082191780822</v>
      </c>
      <c r="L377" s="68">
        <f t="shared" si="85"/>
        <v>0.15931546204617408</v>
      </c>
      <c r="M377" s="70">
        <f t="shared" si="86"/>
        <v>4.9104080767656395</v>
      </c>
      <c r="N377" s="71">
        <f t="shared" si="87"/>
        <v>0.17844444444444446</v>
      </c>
      <c r="O377" s="72">
        <f t="shared" si="88"/>
        <v>0.15931546204617408</v>
      </c>
      <c r="P377" s="68">
        <f t="shared" si="80"/>
        <v>0.1014602679050457</v>
      </c>
      <c r="Q377" s="16">
        <f t="shared" si="81"/>
        <v>0</v>
      </c>
      <c r="R377" s="51">
        <f t="shared" si="89"/>
        <v>0.1014602679050457</v>
      </c>
      <c r="S377" s="16">
        <f t="shared" si="90"/>
        <v>0.17844444444444446</v>
      </c>
      <c r="T377" s="16">
        <f t="shared" si="91"/>
        <v>0.15931546204617408</v>
      </c>
      <c r="U377" s="16">
        <f t="shared" si="92"/>
        <v>0</v>
      </c>
      <c r="V377" s="51">
        <f t="shared" si="93"/>
        <v>0</v>
      </c>
      <c r="W377" s="16">
        <f t="shared" si="82"/>
        <v>0</v>
      </c>
      <c r="X377" s="16">
        <f t="shared" si="83"/>
        <v>0.52602330211528048</v>
      </c>
      <c r="Y377" s="16">
        <f t="shared" si="94"/>
        <v>0</v>
      </c>
      <c r="Z377" s="16">
        <f t="shared" si="95"/>
        <v>0</v>
      </c>
    </row>
    <row r="378" spans="1:26" x14ac:dyDescent="0.25">
      <c r="J378" s="68">
        <v>3670</v>
      </c>
      <c r="K378" s="68">
        <f t="shared" si="84"/>
        <v>0.41894977168949771</v>
      </c>
      <c r="L378" s="68">
        <f t="shared" si="85"/>
        <v>0.15894837070999246</v>
      </c>
      <c r="M378" s="70">
        <f t="shared" si="86"/>
        <v>4.8990936177737394</v>
      </c>
      <c r="N378" s="71">
        <f t="shared" si="87"/>
        <v>0.17844444444444446</v>
      </c>
      <c r="O378" s="72">
        <f t="shared" si="88"/>
        <v>0.15894837070999246</v>
      </c>
      <c r="P378" s="68">
        <f t="shared" si="80"/>
        <v>0.1010679136556506</v>
      </c>
      <c r="Q378" s="16">
        <f t="shared" si="81"/>
        <v>0</v>
      </c>
      <c r="R378" s="51">
        <f t="shared" si="89"/>
        <v>0.1010679136556506</v>
      </c>
      <c r="S378" s="16">
        <f t="shared" si="90"/>
        <v>0.17844444444444446</v>
      </c>
      <c r="T378" s="16">
        <f t="shared" si="91"/>
        <v>0.15894837070999246</v>
      </c>
      <c r="U378" s="16">
        <f t="shared" si="92"/>
        <v>0</v>
      </c>
      <c r="V378" s="51">
        <f t="shared" si="93"/>
        <v>0</v>
      </c>
      <c r="W378" s="16">
        <f t="shared" si="82"/>
        <v>0</v>
      </c>
      <c r="X378" s="16">
        <f t="shared" si="83"/>
        <v>0.5141877323699815</v>
      </c>
      <c r="Y378" s="16">
        <f t="shared" si="94"/>
        <v>0</v>
      </c>
      <c r="Z378" s="16">
        <f t="shared" si="95"/>
        <v>0</v>
      </c>
    </row>
    <row r="379" spans="1:26" x14ac:dyDescent="0.25">
      <c r="J379" s="68">
        <v>3680</v>
      </c>
      <c r="K379" s="68">
        <f t="shared" si="84"/>
        <v>0.42009132420091322</v>
      </c>
      <c r="L379" s="68">
        <f t="shared" si="85"/>
        <v>0.15858211862352278</v>
      </c>
      <c r="M379" s="70">
        <f t="shared" si="86"/>
        <v>4.8878050260674826</v>
      </c>
      <c r="N379" s="71">
        <f t="shared" si="87"/>
        <v>0.17844444444444446</v>
      </c>
      <c r="O379" s="72">
        <f t="shared" si="88"/>
        <v>0.15858211862352278</v>
      </c>
      <c r="P379" s="68">
        <f t="shared" si="80"/>
        <v>0.10067645641241785</v>
      </c>
      <c r="Q379" s="16">
        <f t="shared" si="81"/>
        <v>0</v>
      </c>
      <c r="R379" s="51">
        <f t="shared" si="89"/>
        <v>0.10067645641241785</v>
      </c>
      <c r="S379" s="16">
        <f t="shared" si="90"/>
        <v>0.17844444444444446</v>
      </c>
      <c r="T379" s="16">
        <f t="shared" si="91"/>
        <v>0.15858211862352278</v>
      </c>
      <c r="U379" s="16">
        <f t="shared" si="92"/>
        <v>0</v>
      </c>
      <c r="V379" s="51">
        <f t="shared" si="93"/>
        <v>0</v>
      </c>
      <c r="W379" s="16">
        <f t="shared" si="82"/>
        <v>0</v>
      </c>
      <c r="X379" s="16">
        <f t="shared" si="83"/>
        <v>0.50369667035938648</v>
      </c>
      <c r="Y379" s="16">
        <f t="shared" si="94"/>
        <v>0</v>
      </c>
      <c r="Z379" s="16">
        <f t="shared" si="95"/>
        <v>0</v>
      </c>
    </row>
    <row r="380" spans="1:26" x14ac:dyDescent="0.25">
      <c r="J380" s="68">
        <v>3690</v>
      </c>
      <c r="K380" s="68">
        <f t="shared" si="84"/>
        <v>0.42123287671232879</v>
      </c>
      <c r="L380" s="68">
        <f t="shared" si="85"/>
        <v>0.15821670159529166</v>
      </c>
      <c r="M380" s="70">
        <f t="shared" si="86"/>
        <v>4.8765421724576195</v>
      </c>
      <c r="N380" s="71">
        <f t="shared" si="87"/>
        <v>0.17844444444444446</v>
      </c>
      <c r="O380" s="72">
        <f t="shared" si="88"/>
        <v>0.15821670159529166</v>
      </c>
      <c r="P380" s="68">
        <f t="shared" si="80"/>
        <v>0.10028589169542079</v>
      </c>
      <c r="Q380" s="16">
        <f t="shared" si="81"/>
        <v>0</v>
      </c>
      <c r="R380" s="51">
        <f t="shared" si="89"/>
        <v>0.10028589169542079</v>
      </c>
      <c r="S380" s="16">
        <f t="shared" si="90"/>
        <v>0.17844444444444446</v>
      </c>
      <c r="T380" s="16">
        <f t="shared" si="91"/>
        <v>0.15821670159529166</v>
      </c>
      <c r="U380" s="16">
        <f t="shared" si="92"/>
        <v>0</v>
      </c>
      <c r="V380" s="51">
        <f t="shared" si="93"/>
        <v>0</v>
      </c>
      <c r="W380" s="16">
        <f t="shared" si="82"/>
        <v>0</v>
      </c>
      <c r="X380" s="16">
        <f t="shared" si="83"/>
        <v>0.49425500631590502</v>
      </c>
      <c r="Y380" s="16">
        <f t="shared" si="94"/>
        <v>0</v>
      </c>
      <c r="Z380" s="16">
        <f t="shared" si="95"/>
        <v>0</v>
      </c>
    </row>
    <row r="381" spans="1:26" x14ac:dyDescent="0.25">
      <c r="J381" s="68">
        <v>3700</v>
      </c>
      <c r="K381" s="68">
        <f t="shared" si="84"/>
        <v>0.4223744292237443</v>
      </c>
      <c r="L381" s="68">
        <f t="shared" si="85"/>
        <v>0.1578521154660486</v>
      </c>
      <c r="M381" s="70">
        <f t="shared" si="86"/>
        <v>4.8653049287480732</v>
      </c>
      <c r="N381" s="71">
        <f t="shared" si="87"/>
        <v>0.17844444444444446</v>
      </c>
      <c r="O381" s="72">
        <f t="shared" si="88"/>
        <v>0.1578521154660486</v>
      </c>
      <c r="P381" s="68">
        <f t="shared" si="80"/>
        <v>9.9896215059172788E-2</v>
      </c>
      <c r="Q381" s="16">
        <f t="shared" si="81"/>
        <v>0</v>
      </c>
      <c r="R381" s="51">
        <f t="shared" si="89"/>
        <v>9.9896215059172788E-2</v>
      </c>
      <c r="S381" s="16">
        <f t="shared" si="90"/>
        <v>0.17844444444444446</v>
      </c>
      <c r="T381" s="16">
        <f t="shared" si="91"/>
        <v>0.1578521154660486</v>
      </c>
      <c r="U381" s="16">
        <f t="shared" si="92"/>
        <v>0</v>
      </c>
      <c r="V381" s="51">
        <f t="shared" si="93"/>
        <v>0</v>
      </c>
      <c r="W381" s="16">
        <f t="shared" si="82"/>
        <v>0</v>
      </c>
      <c r="X381" s="16">
        <f t="shared" si="83"/>
        <v>0.48565705059388264</v>
      </c>
      <c r="Y381" s="16">
        <f t="shared" si="94"/>
        <v>0</v>
      </c>
      <c r="Z381" s="16">
        <f t="shared" si="95"/>
        <v>0</v>
      </c>
    </row>
    <row r="382" spans="1:26" x14ac:dyDescent="0.25">
      <c r="J382" s="68">
        <v>3710</v>
      </c>
      <c r="K382" s="68">
        <f t="shared" si="84"/>
        <v>0.42351598173515981</v>
      </c>
      <c r="L382" s="68">
        <f t="shared" si="85"/>
        <v>0.15748835610843248</v>
      </c>
      <c r="M382" s="70">
        <f t="shared" si="86"/>
        <v>4.854093167725658</v>
      </c>
      <c r="N382" s="71">
        <f t="shared" si="87"/>
        <v>0.17844444444444446</v>
      </c>
      <c r="O382" s="72">
        <f t="shared" si="88"/>
        <v>0.15748835610843248</v>
      </c>
      <c r="P382" s="68">
        <f t="shared" si="80"/>
        <v>9.9507422092271036E-2</v>
      </c>
      <c r="Q382" s="16">
        <f t="shared" si="81"/>
        <v>0</v>
      </c>
      <c r="R382" s="51">
        <f t="shared" si="89"/>
        <v>9.9507422092271036E-2</v>
      </c>
      <c r="S382" s="16">
        <f t="shared" si="90"/>
        <v>0.17844444444444446</v>
      </c>
      <c r="T382" s="16">
        <f t="shared" si="91"/>
        <v>0.15748835610843248</v>
      </c>
      <c r="U382" s="16">
        <f t="shared" si="92"/>
        <v>0</v>
      </c>
      <c r="V382" s="51">
        <f t="shared" si="93"/>
        <v>0</v>
      </c>
      <c r="W382" s="16">
        <f t="shared" si="82"/>
        <v>0</v>
      </c>
      <c r="X382" s="16">
        <f t="shared" si="83"/>
        <v>0.47775340085979145</v>
      </c>
      <c r="Y382" s="16">
        <f t="shared" si="94"/>
        <v>0</v>
      </c>
      <c r="Z382" s="16">
        <f t="shared" si="95"/>
        <v>0</v>
      </c>
    </row>
    <row r="383" spans="1:26" x14ac:dyDescent="0.25">
      <c r="J383" s="68">
        <v>3720</v>
      </c>
      <c r="K383" s="68">
        <f t="shared" si="84"/>
        <v>0.42465753424657532</v>
      </c>
      <c r="L383" s="68">
        <f t="shared" si="85"/>
        <v>0.15712541942664104</v>
      </c>
      <c r="M383" s="70">
        <f t="shared" si="86"/>
        <v>4.8429067631498945</v>
      </c>
      <c r="N383" s="71">
        <f t="shared" si="87"/>
        <v>0.17844444444444446</v>
      </c>
      <c r="O383" s="72">
        <f t="shared" si="88"/>
        <v>0.15712541942664104</v>
      </c>
      <c r="P383" s="68">
        <f t="shared" si="80"/>
        <v>9.9119508417043978E-2</v>
      </c>
      <c r="Q383" s="16">
        <f t="shared" si="81"/>
        <v>0</v>
      </c>
      <c r="R383" s="51">
        <f t="shared" si="89"/>
        <v>9.9119508417043978E-2</v>
      </c>
      <c r="S383" s="16">
        <f t="shared" si="90"/>
        <v>0.17844444444444446</v>
      </c>
      <c r="T383" s="16">
        <f t="shared" si="91"/>
        <v>0.15712541942664104</v>
      </c>
      <c r="U383" s="16">
        <f t="shared" si="92"/>
        <v>0</v>
      </c>
      <c r="V383" s="51">
        <f t="shared" si="93"/>
        <v>0</v>
      </c>
      <c r="W383" s="16">
        <f t="shared" si="82"/>
        <v>0</v>
      </c>
      <c r="X383" s="16">
        <f t="shared" si="83"/>
        <v>0.47043193170746078</v>
      </c>
      <c r="Y383" s="16">
        <f t="shared" si="94"/>
        <v>0</v>
      </c>
      <c r="Z383" s="16">
        <f t="shared" si="95"/>
        <v>0</v>
      </c>
    </row>
    <row r="384" spans="1:26" x14ac:dyDescent="0.25">
      <c r="J384" s="68">
        <v>3730</v>
      </c>
      <c r="K384" s="68">
        <f t="shared" si="84"/>
        <v>0.42579908675799089</v>
      </c>
      <c r="L384" s="68">
        <f t="shared" si="85"/>
        <v>0.15676330135610594</v>
      </c>
      <c r="M384" s="70">
        <f t="shared" si="86"/>
        <v>4.8317455897429911</v>
      </c>
      <c r="N384" s="71">
        <f t="shared" si="87"/>
        <v>0.17844444444444446</v>
      </c>
      <c r="O384" s="72">
        <f t="shared" si="88"/>
        <v>0.15676330135610594</v>
      </c>
      <c r="P384" s="68">
        <f t="shared" si="80"/>
        <v>9.8732469689202906E-2</v>
      </c>
      <c r="Q384" s="16">
        <f t="shared" si="81"/>
        <v>0</v>
      </c>
      <c r="R384" s="51">
        <f t="shared" si="89"/>
        <v>9.8732469689202906E-2</v>
      </c>
      <c r="S384" s="16">
        <f t="shared" si="90"/>
        <v>0.17844444444444446</v>
      </c>
      <c r="T384" s="16">
        <f t="shared" si="91"/>
        <v>0.15676330135610594</v>
      </c>
      <c r="U384" s="16">
        <f t="shared" si="92"/>
        <v>0</v>
      </c>
      <c r="V384" s="51">
        <f t="shared" si="93"/>
        <v>0</v>
      </c>
      <c r="W384" s="16">
        <f t="shared" si="82"/>
        <v>0</v>
      </c>
      <c r="X384" s="16">
        <f t="shared" si="83"/>
        <v>0.46360622723757605</v>
      </c>
      <c r="Y384" s="16">
        <f t="shared" si="94"/>
        <v>0</v>
      </c>
      <c r="Z384" s="16">
        <f t="shared" si="95"/>
        <v>0</v>
      </c>
    </row>
    <row r="385" spans="10:26" x14ac:dyDescent="0.25">
      <c r="J385" s="68">
        <v>3740</v>
      </c>
      <c r="K385" s="68">
        <f t="shared" si="84"/>
        <v>0.4269406392694064</v>
      </c>
      <c r="L385" s="68">
        <f t="shared" si="85"/>
        <v>0.15640199786317177</v>
      </c>
      <c r="M385" s="70">
        <f t="shared" si="86"/>
        <v>4.8206095231799519</v>
      </c>
      <c r="N385" s="71">
        <f t="shared" si="87"/>
        <v>0.17844444444444446</v>
      </c>
      <c r="O385" s="72">
        <f t="shared" si="88"/>
        <v>0.15640199786317177</v>
      </c>
      <c r="P385" s="68">
        <f t="shared" si="80"/>
        <v>9.8346301597499686E-2</v>
      </c>
      <c r="Q385" s="16">
        <f t="shared" si="81"/>
        <v>0</v>
      </c>
      <c r="R385" s="51">
        <f t="shared" si="89"/>
        <v>9.8346301597499686E-2</v>
      </c>
      <c r="S385" s="16">
        <f t="shared" si="90"/>
        <v>0.17844444444444446</v>
      </c>
      <c r="T385" s="16">
        <f t="shared" si="91"/>
        <v>0.15640199786317177</v>
      </c>
      <c r="U385" s="16">
        <f t="shared" si="92"/>
        <v>0</v>
      </c>
      <c r="V385" s="51">
        <f t="shared" si="93"/>
        <v>0</v>
      </c>
      <c r="W385" s="16">
        <f t="shared" si="82"/>
        <v>0</v>
      </c>
      <c r="X385" s="16">
        <f t="shared" si="83"/>
        <v>0.45720820185928124</v>
      </c>
      <c r="Y385" s="16">
        <f t="shared" si="94"/>
        <v>0</v>
      </c>
      <c r="Z385" s="16">
        <f t="shared" si="95"/>
        <v>0</v>
      </c>
    </row>
    <row r="386" spans="10:26" x14ac:dyDescent="0.25">
      <c r="J386" s="68">
        <v>3750</v>
      </c>
      <c r="K386" s="68">
        <f t="shared" si="84"/>
        <v>0.42808219178082191</v>
      </c>
      <c r="L386" s="68">
        <f t="shared" si="85"/>
        <v>0.15604150494477831</v>
      </c>
      <c r="M386" s="70">
        <f t="shared" si="86"/>
        <v>4.8094984400787828</v>
      </c>
      <c r="N386" s="71">
        <f t="shared" si="87"/>
        <v>0.17844444444444446</v>
      </c>
      <c r="O386" s="72">
        <f t="shared" si="88"/>
        <v>0.15604150494477831</v>
      </c>
      <c r="P386" s="68">
        <f t="shared" si="80"/>
        <v>9.79609998633868E-2</v>
      </c>
      <c r="Q386" s="16">
        <f t="shared" si="81"/>
        <v>0</v>
      </c>
      <c r="R386" s="51">
        <f t="shared" si="89"/>
        <v>9.79609998633868E-2</v>
      </c>
      <c r="S386" s="16">
        <f t="shared" si="90"/>
        <v>0.17844444444444446</v>
      </c>
      <c r="T386" s="16">
        <f t="shared" si="91"/>
        <v>0.15604150494477831</v>
      </c>
      <c r="U386" s="16">
        <f t="shared" si="92"/>
        <v>0</v>
      </c>
      <c r="V386" s="51">
        <f t="shared" si="93"/>
        <v>0</v>
      </c>
      <c r="W386" s="16">
        <f t="shared" si="82"/>
        <v>0</v>
      </c>
      <c r="X386" s="16">
        <f t="shared" si="83"/>
        <v>0.45118320613701701</v>
      </c>
      <c r="Y386" s="16">
        <f t="shared" si="94"/>
        <v>0</v>
      </c>
      <c r="Z386" s="16">
        <f t="shared" si="95"/>
        <v>0</v>
      </c>
    </row>
    <row r="387" spans="10:26" x14ac:dyDescent="0.25">
      <c r="J387" s="68">
        <v>3760</v>
      </c>
      <c r="K387" s="68">
        <f t="shared" si="84"/>
        <v>0.42922374429223742</v>
      </c>
      <c r="L387" s="68">
        <f t="shared" si="85"/>
        <v>0.15568181862814834</v>
      </c>
      <c r="M387" s="70">
        <f t="shared" si="86"/>
        <v>4.7984122179908733</v>
      </c>
      <c r="N387" s="71">
        <f t="shared" si="87"/>
        <v>0.17844444444444446</v>
      </c>
      <c r="O387" s="72">
        <f t="shared" si="88"/>
        <v>0.15568181862814834</v>
      </c>
      <c r="P387" s="68">
        <f t="shared" si="80"/>
        <v>9.7576560240684174E-2</v>
      </c>
      <c r="Q387" s="16">
        <f t="shared" si="81"/>
        <v>0</v>
      </c>
      <c r="R387" s="51">
        <f t="shared" si="89"/>
        <v>9.7576560240684174E-2</v>
      </c>
      <c r="S387" s="16">
        <f t="shared" si="90"/>
        <v>0.17844444444444446</v>
      </c>
      <c r="T387" s="16">
        <f t="shared" si="91"/>
        <v>0.15568181862814834</v>
      </c>
      <c r="U387" s="16">
        <f t="shared" si="92"/>
        <v>0</v>
      </c>
      <c r="V387" s="51">
        <f t="shared" si="93"/>
        <v>0</v>
      </c>
      <c r="W387" s="16">
        <f t="shared" si="82"/>
        <v>0</v>
      </c>
      <c r="X387" s="16">
        <f t="shared" si="83"/>
        <v>0.44548667321012525</v>
      </c>
      <c r="Y387" s="16">
        <f t="shared" si="94"/>
        <v>0</v>
      </c>
      <c r="Z387" s="16">
        <f t="shared" si="95"/>
        <v>0</v>
      </c>
    </row>
    <row r="388" spans="10:26" x14ac:dyDescent="0.25">
      <c r="J388" s="68">
        <v>3770</v>
      </c>
      <c r="K388" s="68">
        <f t="shared" si="84"/>
        <v>0.43036529680365299</v>
      </c>
      <c r="L388" s="68">
        <f t="shared" si="85"/>
        <v>0.15532293497047811</v>
      </c>
      <c r="M388" s="70">
        <f t="shared" si="86"/>
        <v>4.7873507353914482</v>
      </c>
      <c r="N388" s="71">
        <f t="shared" si="87"/>
        <v>0.17844444444444446</v>
      </c>
      <c r="O388" s="72">
        <f t="shared" si="88"/>
        <v>0.15532293497047811</v>
      </c>
      <c r="P388" s="68">
        <f t="shared" si="80"/>
        <v>9.7192978515247552E-2</v>
      </c>
      <c r="Q388" s="16">
        <f t="shared" si="81"/>
        <v>0</v>
      </c>
      <c r="R388" s="51">
        <f t="shared" si="89"/>
        <v>9.7192978515247552E-2</v>
      </c>
      <c r="S388" s="16">
        <f t="shared" si="90"/>
        <v>0.17844444444444446</v>
      </c>
      <c r="T388" s="16">
        <f t="shared" si="91"/>
        <v>0.15532293497047811</v>
      </c>
      <c r="U388" s="16">
        <f t="shared" si="92"/>
        <v>0</v>
      </c>
      <c r="V388" s="51">
        <f t="shared" si="93"/>
        <v>0</v>
      </c>
      <c r="W388" s="16">
        <f t="shared" si="82"/>
        <v>0</v>
      </c>
      <c r="X388" s="16">
        <f t="shared" si="83"/>
        <v>0.44008175618794043</v>
      </c>
      <c r="Y388" s="16">
        <f t="shared" si="94"/>
        <v>0</v>
      </c>
      <c r="Z388" s="16">
        <f t="shared" si="95"/>
        <v>0</v>
      </c>
    </row>
    <row r="389" spans="10:26" x14ac:dyDescent="0.25">
      <c r="J389" s="68">
        <v>3780</v>
      </c>
      <c r="K389" s="68">
        <f t="shared" si="84"/>
        <v>0.4315068493150685</v>
      </c>
      <c r="L389" s="68">
        <f t="shared" si="85"/>
        <v>0.15496485005863292</v>
      </c>
      <c r="M389" s="70">
        <f t="shared" si="86"/>
        <v>4.7763138716701921</v>
      </c>
      <c r="N389" s="71">
        <f t="shared" si="87"/>
        <v>0.17844444444444446</v>
      </c>
      <c r="O389" s="72">
        <f t="shared" si="88"/>
        <v>0.15496485005863292</v>
      </c>
      <c r="P389" s="68">
        <f t="shared" si="80"/>
        <v>9.6810250504643647E-2</v>
      </c>
      <c r="Q389" s="16">
        <f t="shared" si="81"/>
        <v>0</v>
      </c>
      <c r="R389" s="51">
        <f t="shared" si="89"/>
        <v>9.6810250504643647E-2</v>
      </c>
      <c r="S389" s="16">
        <f t="shared" si="90"/>
        <v>0.17844444444444446</v>
      </c>
      <c r="T389" s="16">
        <f t="shared" si="91"/>
        <v>0.15496485005863292</v>
      </c>
      <c r="U389" s="16">
        <f t="shared" si="92"/>
        <v>0</v>
      </c>
      <c r="V389" s="51">
        <f t="shared" si="93"/>
        <v>0</v>
      </c>
      <c r="W389" s="16">
        <f t="shared" si="82"/>
        <v>0</v>
      </c>
      <c r="X389" s="16">
        <f t="shared" si="83"/>
        <v>0.43493762341234488</v>
      </c>
      <c r="Y389" s="16">
        <f t="shared" si="94"/>
        <v>0</v>
      </c>
      <c r="Z389" s="16">
        <f t="shared" si="95"/>
        <v>0</v>
      </c>
    </row>
    <row r="390" spans="10:26" x14ac:dyDescent="0.25">
      <c r="J390" s="68">
        <v>3790</v>
      </c>
      <c r="K390" s="68">
        <f t="shared" si="84"/>
        <v>0.43264840182648401</v>
      </c>
      <c r="L390" s="68">
        <f t="shared" si="85"/>
        <v>0.15460756000884579</v>
      </c>
      <c r="M390" s="70">
        <f t="shared" si="86"/>
        <v>4.7653015071219587</v>
      </c>
      <c r="N390" s="71">
        <f t="shared" si="87"/>
        <v>0.17844444444444446</v>
      </c>
      <c r="O390" s="72">
        <f t="shared" si="88"/>
        <v>0.15460756000884579</v>
      </c>
      <c r="P390" s="68">
        <f t="shared" si="80"/>
        <v>9.6428372057827616E-2</v>
      </c>
      <c r="Q390" s="16">
        <f t="shared" si="81"/>
        <v>0</v>
      </c>
      <c r="R390" s="51">
        <f t="shared" si="89"/>
        <v>9.6428372057827616E-2</v>
      </c>
      <c r="S390" s="16">
        <f t="shared" si="90"/>
        <v>0.17844444444444446</v>
      </c>
      <c r="T390" s="16">
        <f t="shared" si="91"/>
        <v>0.15460756000884579</v>
      </c>
      <c r="U390" s="16">
        <f t="shared" si="92"/>
        <v>0</v>
      </c>
      <c r="V390" s="51">
        <f t="shared" si="93"/>
        <v>0</v>
      </c>
      <c r="W390" s="16">
        <f t="shared" si="82"/>
        <v>0</v>
      </c>
      <c r="X390" s="16">
        <f t="shared" si="83"/>
        <v>0.43002820252183227</v>
      </c>
      <c r="Y390" s="16">
        <f t="shared" si="94"/>
        <v>0</v>
      </c>
      <c r="Z390" s="16">
        <f t="shared" si="95"/>
        <v>0</v>
      </c>
    </row>
    <row r="391" spans="10:26" x14ac:dyDescent="0.25">
      <c r="J391" s="68">
        <v>3800</v>
      </c>
      <c r="K391" s="68">
        <f t="shared" si="84"/>
        <v>0.43378995433789952</v>
      </c>
      <c r="L391" s="68">
        <f t="shared" si="85"/>
        <v>0.15425106096642005</v>
      </c>
      <c r="M391" s="70">
        <f t="shared" si="86"/>
        <v>4.7543135229376041</v>
      </c>
      <c r="N391" s="71">
        <f t="shared" si="87"/>
        <v>0.17844444444444446</v>
      </c>
      <c r="O391" s="72">
        <f t="shared" si="88"/>
        <v>0.15425106096642005</v>
      </c>
      <c r="P391" s="68">
        <f t="shared" si="80"/>
        <v>9.604733905482632E-2</v>
      </c>
      <c r="Q391" s="16">
        <f t="shared" si="81"/>
        <v>0</v>
      </c>
      <c r="R391" s="51">
        <f t="shared" si="89"/>
        <v>9.604733905482632E-2</v>
      </c>
      <c r="S391" s="16">
        <f t="shared" si="90"/>
        <v>0.17844444444444446</v>
      </c>
      <c r="T391" s="16">
        <f t="shared" si="91"/>
        <v>0.15425106096642005</v>
      </c>
      <c r="U391" s="16">
        <f t="shared" si="92"/>
        <v>0</v>
      </c>
      <c r="V391" s="51">
        <f t="shared" si="93"/>
        <v>0</v>
      </c>
      <c r="W391" s="16">
        <f t="shared" si="82"/>
        <v>0</v>
      </c>
      <c r="X391" s="16">
        <f t="shared" si="83"/>
        <v>0.42533123807041473</v>
      </c>
      <c r="Y391" s="16">
        <f t="shared" si="94"/>
        <v>0</v>
      </c>
      <c r="Z391" s="16">
        <f t="shared" si="95"/>
        <v>0</v>
      </c>
    </row>
    <row r="392" spans="10:26" x14ac:dyDescent="0.25">
      <c r="J392" s="68">
        <v>3810</v>
      </c>
      <c r="K392" s="68">
        <f t="shared" si="84"/>
        <v>0.43493150684931509</v>
      </c>
      <c r="L392" s="68">
        <f t="shared" si="85"/>
        <v>0.15389534910543601</v>
      </c>
      <c r="M392" s="70">
        <f t="shared" si="86"/>
        <v>4.7433498011949453</v>
      </c>
      <c r="N392" s="71">
        <f t="shared" si="87"/>
        <v>0.17844444444444446</v>
      </c>
      <c r="O392" s="72">
        <f t="shared" si="88"/>
        <v>0.15389534910543601</v>
      </c>
      <c r="P392" s="68">
        <f t="shared" si="80"/>
        <v>9.5667147406423347E-2</v>
      </c>
      <c r="Q392" s="16">
        <f t="shared" si="81"/>
        <v>0</v>
      </c>
      <c r="R392" s="51">
        <f t="shared" si="89"/>
        <v>9.5667147406423347E-2</v>
      </c>
      <c r="S392" s="16">
        <f t="shared" si="90"/>
        <v>0.17844444444444446</v>
      </c>
      <c r="T392" s="16">
        <f t="shared" si="91"/>
        <v>0.15389534910543601</v>
      </c>
      <c r="U392" s="16">
        <f t="shared" si="92"/>
        <v>0</v>
      </c>
      <c r="V392" s="51">
        <f t="shared" si="93"/>
        <v>0</v>
      </c>
      <c r="W392" s="16">
        <f t="shared" si="82"/>
        <v>0</v>
      </c>
      <c r="X392" s="16">
        <f t="shared" si="83"/>
        <v>0.42082757285839478</v>
      </c>
      <c r="Y392" s="16">
        <f t="shared" si="94"/>
        <v>0</v>
      </c>
      <c r="Z392" s="16">
        <f t="shared" si="95"/>
        <v>0</v>
      </c>
    </row>
    <row r="393" spans="10:26" x14ac:dyDescent="0.25">
      <c r="J393" s="68">
        <v>3820</v>
      </c>
      <c r="K393" s="68">
        <f t="shared" si="84"/>
        <v>0.4360730593607306</v>
      </c>
      <c r="L393" s="68">
        <f t="shared" si="85"/>
        <v>0.15354042062846163</v>
      </c>
      <c r="M393" s="70">
        <f t="shared" si="86"/>
        <v>4.7324102248498443</v>
      </c>
      <c r="N393" s="71">
        <f t="shared" si="87"/>
        <v>0.17844444444444446</v>
      </c>
      <c r="O393" s="72">
        <f t="shared" si="88"/>
        <v>0.15354042062846163</v>
      </c>
      <c r="P393" s="68">
        <f t="shared" si="80"/>
        <v>9.5287793053850489E-2</v>
      </c>
      <c r="Q393" s="16">
        <f t="shared" si="81"/>
        <v>0</v>
      </c>
      <c r="R393" s="51">
        <f t="shared" si="89"/>
        <v>9.5287793053850489E-2</v>
      </c>
      <c r="S393" s="16">
        <f t="shared" si="90"/>
        <v>0.17844444444444446</v>
      </c>
      <c r="T393" s="16">
        <f t="shared" si="91"/>
        <v>0.15354042062846163</v>
      </c>
      <c r="U393" s="16">
        <f t="shared" si="92"/>
        <v>0</v>
      </c>
      <c r="V393" s="51">
        <f t="shared" si="93"/>
        <v>0</v>
      </c>
      <c r="W393" s="16">
        <f t="shared" si="82"/>
        <v>0</v>
      </c>
      <c r="X393" s="16">
        <f t="shared" si="83"/>
        <v>0.41650059187868649</v>
      </c>
      <c r="Y393" s="16">
        <f t="shared" si="94"/>
        <v>0</v>
      </c>
      <c r="Z393" s="16">
        <f t="shared" si="95"/>
        <v>0</v>
      </c>
    </row>
    <row r="394" spans="10:26" x14ac:dyDescent="0.25">
      <c r="J394" s="68">
        <v>3830</v>
      </c>
      <c r="K394" s="68">
        <f t="shared" si="84"/>
        <v>0.43721461187214611</v>
      </c>
      <c r="L394" s="68">
        <f t="shared" si="85"/>
        <v>0.15318627176626587</v>
      </c>
      <c r="M394" s="70">
        <f t="shared" si="86"/>
        <v>4.7214946777273727</v>
      </c>
      <c r="N394" s="71">
        <f t="shared" si="87"/>
        <v>0.17844444444444446</v>
      </c>
      <c r="O394" s="72">
        <f t="shared" si="88"/>
        <v>0.15318627176626587</v>
      </c>
      <c r="P394" s="68">
        <f t="shared" si="80"/>
        <v>9.4909271968481645E-2</v>
      </c>
      <c r="Q394" s="16">
        <f t="shared" si="81"/>
        <v>0</v>
      </c>
      <c r="R394" s="51">
        <f t="shared" si="89"/>
        <v>9.4909271968481645E-2</v>
      </c>
      <c r="S394" s="16">
        <f t="shared" si="90"/>
        <v>0.17844444444444446</v>
      </c>
      <c r="T394" s="16">
        <f t="shared" si="91"/>
        <v>0.15318627176626587</v>
      </c>
      <c r="U394" s="16">
        <f t="shared" si="92"/>
        <v>0</v>
      </c>
      <c r="V394" s="51">
        <f t="shared" si="93"/>
        <v>0</v>
      </c>
      <c r="W394" s="16">
        <f t="shared" si="82"/>
        <v>0</v>
      </c>
      <c r="X394" s="16">
        <f t="shared" si="83"/>
        <v>0.41233578645555691</v>
      </c>
      <c r="Y394" s="16">
        <f t="shared" si="94"/>
        <v>0</v>
      </c>
      <c r="Z394" s="16">
        <f t="shared" si="95"/>
        <v>0</v>
      </c>
    </row>
    <row r="395" spans="10:26" x14ac:dyDescent="0.25">
      <c r="J395" s="68">
        <v>3840</v>
      </c>
      <c r="K395" s="68">
        <f t="shared" si="84"/>
        <v>0.43835616438356162</v>
      </c>
      <c r="L395" s="68">
        <f t="shared" si="85"/>
        <v>0.15283289877753681</v>
      </c>
      <c r="M395" s="70">
        <f t="shared" si="86"/>
        <v>4.7106030445131202</v>
      </c>
      <c r="N395" s="71">
        <f t="shared" si="87"/>
        <v>0.17844444444444446</v>
      </c>
      <c r="O395" s="72">
        <f t="shared" si="88"/>
        <v>0.15283289877753681</v>
      </c>
      <c r="P395" s="68">
        <f t="shared" ref="P395:P458" si="96">IF(K395&lt;=$B$116,1-$E$24*(K395/$B$116)^$E$25,0)</f>
        <v>9.4531580151530847E-2</v>
      </c>
      <c r="Q395" s="16">
        <f t="shared" ref="Q395:Q458" si="97">IF(K395&gt;$B$116,1-$E$24*((K395-$B$116)/(1-$B$116))^$E$25,0)</f>
        <v>0</v>
      </c>
      <c r="R395" s="51">
        <f t="shared" si="89"/>
        <v>9.4531580151530847E-2</v>
      </c>
      <c r="S395" s="16">
        <f t="shared" si="90"/>
        <v>0.17844444444444446</v>
      </c>
      <c r="T395" s="16">
        <f t="shared" si="91"/>
        <v>0.15283289877753681</v>
      </c>
      <c r="U395" s="16">
        <f t="shared" si="92"/>
        <v>0</v>
      </c>
      <c r="V395" s="51">
        <f t="shared" si="93"/>
        <v>0</v>
      </c>
      <c r="W395" s="16">
        <f t="shared" ref="W395:W458" si="98">IF(K395&lt;=$B$272,1-$E$24*(K395/$B$272)^$E$25,0)</f>
        <v>0</v>
      </c>
      <c r="X395" s="16">
        <f t="shared" ref="X395:X458" si="99">IF(K395&gt;$B$272,1-$E$24*((K395-$B$272)/(1-$B$272))^$E$25,0)</f>
        <v>0.4083204085629949</v>
      </c>
      <c r="Y395" s="16">
        <f t="shared" si="94"/>
        <v>0</v>
      </c>
      <c r="Z395" s="16">
        <f t="shared" si="95"/>
        <v>0</v>
      </c>
    </row>
    <row r="396" spans="10:26" x14ac:dyDescent="0.25">
      <c r="J396" s="68">
        <v>3850</v>
      </c>
      <c r="K396" s="68">
        <f t="shared" ref="K396:K459" si="100">J396/8760</f>
        <v>0.43949771689497719</v>
      </c>
      <c r="L396" s="68">
        <f t="shared" ref="L396:L459" si="101">1-$E$24*K396^$E$25</f>
        <v>0.15248029794860207</v>
      </c>
      <c r="M396" s="70">
        <f t="shared" ref="M396:M459" si="102">L396*$B$28</f>
        <v>4.699735210744584</v>
      </c>
      <c r="N396" s="71">
        <f t="shared" ref="N396:N459" si="103">IF(K396&lt;=$B$116,$B$110,0)</f>
        <v>0.17844444444444446</v>
      </c>
      <c r="O396" s="72">
        <f t="shared" ref="O396:O459" si="104">IF(L396&gt;N396,N396,IF(K396&gt;$B$116,0,L396))</f>
        <v>0.15248029794860207</v>
      </c>
      <c r="P396" s="68">
        <f t="shared" si="96"/>
        <v>9.415471363375405E-2</v>
      </c>
      <c r="Q396" s="16">
        <f t="shared" si="97"/>
        <v>0</v>
      </c>
      <c r="R396" s="51">
        <f t="shared" ref="R396:R459" si="105">IF(P396&gt;N396,N396,P396)</f>
        <v>9.415471363375405E-2</v>
      </c>
      <c r="S396" s="16">
        <f t="shared" ref="S396:S459" si="106">IF(K396&lt;=$B$272,$F$272,N396)</f>
        <v>0.17844444444444446</v>
      </c>
      <c r="T396" s="16">
        <f t="shared" ref="T396:T459" si="107">IF(S396&lt;L396,S396,L396)</f>
        <v>0.15248029794860207</v>
      </c>
      <c r="U396" s="16">
        <f t="shared" ref="U396:U459" si="108">IF(K396&lt;0.04,S396,0)</f>
        <v>0</v>
      </c>
      <c r="V396" s="51">
        <f t="shared" ref="V396:V459" si="109">IF(K396&lt;0.23,T396,0)</f>
        <v>0</v>
      </c>
      <c r="W396" s="16">
        <f t="shared" si="98"/>
        <v>0</v>
      </c>
      <c r="X396" s="16">
        <f t="shared" si="99"/>
        <v>0.40444319372900484</v>
      </c>
      <c r="Y396" s="16">
        <f t="shared" ref="Y396:Y459" si="110">IF(W396&gt;$F$272,$F$272,W396)</f>
        <v>0</v>
      </c>
      <c r="Z396" s="16">
        <f t="shared" ref="Z396:Z459" si="111">IF(W396&gt;$B$110,$B$110,W396)</f>
        <v>0</v>
      </c>
    </row>
    <row r="397" spans="10:26" x14ac:dyDescent="0.25">
      <c r="J397" s="68">
        <v>3860</v>
      </c>
      <c r="K397" s="68">
        <f t="shared" si="100"/>
        <v>0.4406392694063927</v>
      </c>
      <c r="L397" s="68">
        <f t="shared" si="101"/>
        <v>0.15212846559315452</v>
      </c>
      <c r="M397" s="70">
        <f t="shared" si="102"/>
        <v>4.688891062802707</v>
      </c>
      <c r="N397" s="71">
        <f t="shared" si="103"/>
        <v>0.17844444444444446</v>
      </c>
      <c r="O397" s="72">
        <f t="shared" si="104"/>
        <v>0.15212846559315452</v>
      </c>
      <c r="P397" s="68">
        <f t="shared" si="96"/>
        <v>9.3778668475155369E-2</v>
      </c>
      <c r="Q397" s="16">
        <f t="shared" si="97"/>
        <v>0</v>
      </c>
      <c r="R397" s="51">
        <f t="shared" si="105"/>
        <v>9.3778668475155369E-2</v>
      </c>
      <c r="S397" s="16">
        <f t="shared" si="106"/>
        <v>0.17844444444444446</v>
      </c>
      <c r="T397" s="16">
        <f t="shared" si="107"/>
        <v>0.15212846559315452</v>
      </c>
      <c r="U397" s="16">
        <f t="shared" si="108"/>
        <v>0</v>
      </c>
      <c r="V397" s="51">
        <f t="shared" si="109"/>
        <v>0</v>
      </c>
      <c r="W397" s="16">
        <f t="shared" si="98"/>
        <v>0</v>
      </c>
      <c r="X397" s="16">
        <f t="shared" si="99"/>
        <v>0.40069413675051069</v>
      </c>
      <c r="Y397" s="16">
        <f t="shared" si="110"/>
        <v>0</v>
      </c>
      <c r="Z397" s="16">
        <f t="shared" si="111"/>
        <v>0</v>
      </c>
    </row>
    <row r="398" spans="10:26" x14ac:dyDescent="0.25">
      <c r="J398" s="68">
        <v>3870</v>
      </c>
      <c r="K398" s="68">
        <f t="shared" si="100"/>
        <v>0.44178082191780821</v>
      </c>
      <c r="L398" s="68">
        <f t="shared" si="101"/>
        <v>0.15177739805197887</v>
      </c>
      <c r="M398" s="70">
        <f t="shared" si="102"/>
        <v>4.678070487903458</v>
      </c>
      <c r="N398" s="71">
        <f t="shared" si="103"/>
        <v>0.17844444444444446</v>
      </c>
      <c r="O398" s="72">
        <f t="shared" si="104"/>
        <v>0.15177739805197887</v>
      </c>
      <c r="P398" s="68">
        <f t="shared" si="96"/>
        <v>9.3403440764695866E-2</v>
      </c>
      <c r="Q398" s="16">
        <f t="shared" si="97"/>
        <v>0</v>
      </c>
      <c r="R398" s="51">
        <f t="shared" si="105"/>
        <v>9.3403440764695866E-2</v>
      </c>
      <c r="S398" s="16">
        <f t="shared" si="106"/>
        <v>0.17844444444444446</v>
      </c>
      <c r="T398" s="16">
        <f t="shared" si="107"/>
        <v>0.15177739805197887</v>
      </c>
      <c r="U398" s="16">
        <f t="shared" si="108"/>
        <v>0</v>
      </c>
      <c r="V398" s="51">
        <f t="shared" si="109"/>
        <v>0</v>
      </c>
      <c r="W398" s="16">
        <f t="shared" si="98"/>
        <v>0</v>
      </c>
      <c r="X398" s="16">
        <f t="shared" si="99"/>
        <v>0.39706430853284269</v>
      </c>
      <c r="Y398" s="16">
        <f t="shared" si="110"/>
        <v>0</v>
      </c>
      <c r="Z398" s="16">
        <f t="shared" si="111"/>
        <v>0</v>
      </c>
    </row>
    <row r="399" spans="10:26" x14ac:dyDescent="0.25">
      <c r="J399" s="68">
        <v>3880</v>
      </c>
      <c r="K399" s="68">
        <f t="shared" si="100"/>
        <v>0.44292237442922372</v>
      </c>
      <c r="L399" s="68">
        <f t="shared" si="101"/>
        <v>0.15142709169268431</v>
      </c>
      <c r="M399" s="70">
        <f t="shared" si="102"/>
        <v>4.6672733740895849</v>
      </c>
      <c r="N399" s="71">
        <f t="shared" si="103"/>
        <v>0.17844444444444446</v>
      </c>
      <c r="O399" s="72">
        <f t="shared" si="104"/>
        <v>0.15142709169268431</v>
      </c>
      <c r="P399" s="68">
        <f t="shared" si="96"/>
        <v>9.302902662000645E-2</v>
      </c>
      <c r="Q399" s="16">
        <f t="shared" si="97"/>
        <v>0</v>
      </c>
      <c r="R399" s="51">
        <f t="shared" si="105"/>
        <v>9.302902662000645E-2</v>
      </c>
      <c r="S399" s="16">
        <f t="shared" si="106"/>
        <v>0.17844444444444446</v>
      </c>
      <c r="T399" s="16">
        <f t="shared" si="107"/>
        <v>0.15142709169268431</v>
      </c>
      <c r="U399" s="16">
        <f t="shared" si="108"/>
        <v>0</v>
      </c>
      <c r="V399" s="51">
        <f t="shared" si="109"/>
        <v>0</v>
      </c>
      <c r="W399" s="16">
        <f t="shared" si="98"/>
        <v>0</v>
      </c>
      <c r="X399" s="16">
        <f t="shared" si="99"/>
        <v>0.39354570528628241</v>
      </c>
      <c r="Y399" s="16">
        <f t="shared" si="110"/>
        <v>0</v>
      </c>
      <c r="Z399" s="16">
        <f t="shared" si="111"/>
        <v>0</v>
      </c>
    </row>
    <row r="400" spans="10:26" x14ac:dyDescent="0.25">
      <c r="J400" s="68">
        <v>3890</v>
      </c>
      <c r="K400" s="68">
        <f t="shared" si="100"/>
        <v>0.44406392694063929</v>
      </c>
      <c r="L400" s="68">
        <f t="shared" si="101"/>
        <v>0.15107754290943931</v>
      </c>
      <c r="M400" s="70">
        <f t="shared" si="102"/>
        <v>4.6564996102224443</v>
      </c>
      <c r="N400" s="71">
        <f t="shared" si="103"/>
        <v>0.17844444444444446</v>
      </c>
      <c r="O400" s="72">
        <f t="shared" si="104"/>
        <v>0.15107754290943931</v>
      </c>
      <c r="P400" s="68">
        <f t="shared" si="96"/>
        <v>9.2655422187105096E-2</v>
      </c>
      <c r="Q400" s="16">
        <f t="shared" si="97"/>
        <v>0</v>
      </c>
      <c r="R400" s="51">
        <f t="shared" si="105"/>
        <v>9.2655422187105096E-2</v>
      </c>
      <c r="S400" s="16">
        <f t="shared" si="106"/>
        <v>0.17844444444444446</v>
      </c>
      <c r="T400" s="16">
        <f t="shared" si="107"/>
        <v>0.15107754290943931</v>
      </c>
      <c r="U400" s="16">
        <f t="shared" si="108"/>
        <v>0</v>
      </c>
      <c r="V400" s="51">
        <f t="shared" si="109"/>
        <v>0</v>
      </c>
      <c r="W400" s="16">
        <f t="shared" si="98"/>
        <v>0</v>
      </c>
      <c r="X400" s="16">
        <f t="shared" si="99"/>
        <v>0.3901311234245386</v>
      </c>
      <c r="Y400" s="16">
        <f t="shared" si="110"/>
        <v>0</v>
      </c>
      <c r="Z400" s="16">
        <f t="shared" si="111"/>
        <v>0</v>
      </c>
    </row>
    <row r="401" spans="10:26" x14ac:dyDescent="0.25">
      <c r="J401" s="68">
        <v>3900</v>
      </c>
      <c r="K401" s="68">
        <f t="shared" si="100"/>
        <v>0.4452054794520548</v>
      </c>
      <c r="L401" s="68">
        <f t="shared" si="101"/>
        <v>0.15072874812270876</v>
      </c>
      <c r="M401" s="70">
        <f t="shared" si="102"/>
        <v>4.6457490859738995</v>
      </c>
      <c r="N401" s="71">
        <f t="shared" si="103"/>
        <v>0.17844444444444446</v>
      </c>
      <c r="O401" s="72">
        <f t="shared" si="104"/>
        <v>0.15072874812270876</v>
      </c>
      <c r="P401" s="68">
        <f t="shared" si="96"/>
        <v>9.2282623640116412E-2</v>
      </c>
      <c r="Q401" s="16">
        <f t="shared" si="97"/>
        <v>0</v>
      </c>
      <c r="R401" s="51">
        <f t="shared" si="105"/>
        <v>9.2282623640116412E-2</v>
      </c>
      <c r="S401" s="16">
        <f t="shared" si="106"/>
        <v>0.17844444444444446</v>
      </c>
      <c r="T401" s="16">
        <f t="shared" si="107"/>
        <v>0.15072874812270876</v>
      </c>
      <c r="U401" s="16">
        <f t="shared" si="108"/>
        <v>0</v>
      </c>
      <c r="V401" s="51">
        <f t="shared" si="109"/>
        <v>0</v>
      </c>
      <c r="W401" s="16">
        <f t="shared" si="98"/>
        <v>0</v>
      </c>
      <c r="X401" s="16">
        <f t="shared" si="99"/>
        <v>0.38681405505885613</v>
      </c>
      <c r="Y401" s="16">
        <f t="shared" si="110"/>
        <v>0</v>
      </c>
      <c r="Z401" s="16">
        <f t="shared" si="111"/>
        <v>0</v>
      </c>
    </row>
    <row r="402" spans="10:26" x14ac:dyDescent="0.25">
      <c r="J402" s="68">
        <v>3910</v>
      </c>
      <c r="K402" s="68">
        <f t="shared" si="100"/>
        <v>0.44634703196347031</v>
      </c>
      <c r="L402" s="68">
        <f t="shared" si="101"/>
        <v>0.15038070377899626</v>
      </c>
      <c r="M402" s="70">
        <f t="shared" si="102"/>
        <v>4.6350216918183778</v>
      </c>
      <c r="N402" s="71">
        <f t="shared" si="103"/>
        <v>0.17844444444444446</v>
      </c>
      <c r="O402" s="72">
        <f t="shared" si="104"/>
        <v>0.15038070377899626</v>
      </c>
      <c r="P402" s="68">
        <f t="shared" si="96"/>
        <v>9.1910627180995519E-2</v>
      </c>
      <c r="Q402" s="16">
        <f t="shared" si="97"/>
        <v>0</v>
      </c>
      <c r="R402" s="51">
        <f t="shared" si="105"/>
        <v>9.1910627180995519E-2</v>
      </c>
      <c r="S402" s="16">
        <f t="shared" si="106"/>
        <v>0.17844444444444446</v>
      </c>
      <c r="T402" s="16">
        <f t="shared" si="107"/>
        <v>0.15038070377899626</v>
      </c>
      <c r="U402" s="16">
        <f t="shared" si="108"/>
        <v>0</v>
      </c>
      <c r="V402" s="51">
        <f t="shared" si="109"/>
        <v>0</v>
      </c>
      <c r="W402" s="16">
        <f t="shared" si="98"/>
        <v>0</v>
      </c>
      <c r="X402" s="16">
        <f t="shared" si="99"/>
        <v>0.38358860013068652</v>
      </c>
      <c r="Y402" s="16">
        <f t="shared" si="110"/>
        <v>0</v>
      </c>
      <c r="Z402" s="16">
        <f t="shared" si="111"/>
        <v>0</v>
      </c>
    </row>
    <row r="403" spans="10:26" x14ac:dyDescent="0.25">
      <c r="J403" s="68">
        <v>3920</v>
      </c>
      <c r="K403" s="68">
        <f t="shared" si="100"/>
        <v>0.44748858447488582</v>
      </c>
      <c r="L403" s="68">
        <f t="shared" si="101"/>
        <v>0.15003340635058826</v>
      </c>
      <c r="M403" s="70">
        <f t="shared" si="102"/>
        <v>4.6243173190249802</v>
      </c>
      <c r="N403" s="71">
        <f t="shared" si="103"/>
        <v>0.17844444444444446</v>
      </c>
      <c r="O403" s="72">
        <f t="shared" si="104"/>
        <v>0.15003340635058826</v>
      </c>
      <c r="P403" s="68">
        <f t="shared" si="96"/>
        <v>9.1539429039254383E-2</v>
      </c>
      <c r="Q403" s="16">
        <f t="shared" si="97"/>
        <v>0</v>
      </c>
      <c r="R403" s="51">
        <f t="shared" si="105"/>
        <v>9.1539429039254383E-2</v>
      </c>
      <c r="S403" s="16">
        <f t="shared" si="106"/>
        <v>0.17844444444444446</v>
      </c>
      <c r="T403" s="16">
        <f t="shared" si="107"/>
        <v>0.15003340635058826</v>
      </c>
      <c r="U403" s="16">
        <f t="shared" si="108"/>
        <v>0</v>
      </c>
      <c r="V403" s="51">
        <f t="shared" si="109"/>
        <v>0</v>
      </c>
      <c r="W403" s="16">
        <f t="shared" si="98"/>
        <v>0</v>
      </c>
      <c r="X403" s="16">
        <f t="shared" si="99"/>
        <v>0.38044939208803519</v>
      </c>
      <c r="Y403" s="16">
        <f t="shared" si="110"/>
        <v>0</v>
      </c>
      <c r="Z403" s="16">
        <f t="shared" si="111"/>
        <v>0</v>
      </c>
    </row>
    <row r="404" spans="10:26" x14ac:dyDescent="0.25">
      <c r="J404" s="68">
        <v>3930</v>
      </c>
      <c r="K404" s="68">
        <f t="shared" si="100"/>
        <v>0.44863013698630139</v>
      </c>
      <c r="L404" s="68">
        <f t="shared" si="101"/>
        <v>0.14968685233530188</v>
      </c>
      <c r="M404" s="70">
        <f t="shared" si="102"/>
        <v>4.6136358596497153</v>
      </c>
      <c r="N404" s="71">
        <f t="shared" si="103"/>
        <v>0.17844444444444446</v>
      </c>
      <c r="O404" s="72">
        <f t="shared" si="104"/>
        <v>0.14968685233530188</v>
      </c>
      <c r="P404" s="68">
        <f t="shared" si="96"/>
        <v>9.1169025471692811E-2</v>
      </c>
      <c r="Q404" s="16">
        <f t="shared" si="97"/>
        <v>0</v>
      </c>
      <c r="R404" s="51">
        <f t="shared" si="105"/>
        <v>9.1169025471692811E-2</v>
      </c>
      <c r="S404" s="16">
        <f t="shared" si="106"/>
        <v>0.17844444444444446</v>
      </c>
      <c r="T404" s="16">
        <f t="shared" si="107"/>
        <v>0.14968685233530188</v>
      </c>
      <c r="U404" s="16">
        <f t="shared" si="108"/>
        <v>0</v>
      </c>
      <c r="V404" s="51">
        <f t="shared" si="109"/>
        <v>0</v>
      </c>
      <c r="W404" s="16">
        <f t="shared" si="98"/>
        <v>0</v>
      </c>
      <c r="X404" s="16">
        <f t="shared" si="99"/>
        <v>0.37739153466409148</v>
      </c>
      <c r="Y404" s="16">
        <f t="shared" si="110"/>
        <v>0</v>
      </c>
      <c r="Z404" s="16">
        <f t="shared" si="111"/>
        <v>0</v>
      </c>
    </row>
    <row r="405" spans="10:26" x14ac:dyDescent="0.25">
      <c r="J405" s="68">
        <v>3940</v>
      </c>
      <c r="K405" s="68">
        <f t="shared" si="100"/>
        <v>0.4497716894977169</v>
      </c>
      <c r="L405" s="68">
        <f t="shared" si="101"/>
        <v>0.14934103825623568</v>
      </c>
      <c r="M405" s="70">
        <f t="shared" si="102"/>
        <v>4.6029772065278118</v>
      </c>
      <c r="N405" s="71">
        <f t="shared" si="103"/>
        <v>0.17844444444444446</v>
      </c>
      <c r="O405" s="72">
        <f t="shared" si="104"/>
        <v>0.14934103825623568</v>
      </c>
      <c r="P405" s="68">
        <f t="shared" si="96"/>
        <v>9.0799412762132214E-2</v>
      </c>
      <c r="Q405" s="16">
        <f t="shared" si="97"/>
        <v>0</v>
      </c>
      <c r="R405" s="51">
        <f t="shared" si="105"/>
        <v>9.0799412762132214E-2</v>
      </c>
      <c r="S405" s="16">
        <f t="shared" si="106"/>
        <v>0.17844444444444446</v>
      </c>
      <c r="T405" s="16">
        <f t="shared" si="107"/>
        <v>0.14934103825623568</v>
      </c>
      <c r="U405" s="16">
        <f t="shared" si="108"/>
        <v>0</v>
      </c>
      <c r="V405" s="51">
        <f t="shared" si="109"/>
        <v>0</v>
      </c>
      <c r="W405" s="16">
        <f t="shared" si="98"/>
        <v>0</v>
      </c>
      <c r="X405" s="16">
        <f t="shared" si="99"/>
        <v>0.37441054781680072</v>
      </c>
      <c r="Y405" s="16">
        <f t="shared" si="110"/>
        <v>0</v>
      </c>
      <c r="Z405" s="16">
        <f t="shared" si="111"/>
        <v>0</v>
      </c>
    </row>
    <row r="406" spans="10:26" x14ac:dyDescent="0.25">
      <c r="J406" s="68">
        <v>3950</v>
      </c>
      <c r="K406" s="68">
        <f t="shared" si="100"/>
        <v>0.45091324200913241</v>
      </c>
      <c r="L406" s="68">
        <f t="shared" si="101"/>
        <v>0.14899596066152343</v>
      </c>
      <c r="M406" s="70">
        <f t="shared" si="102"/>
        <v>4.5923412532661327</v>
      </c>
      <c r="N406" s="71">
        <f t="shared" si="103"/>
        <v>0.17844444444444446</v>
      </c>
      <c r="O406" s="72">
        <f t="shared" si="104"/>
        <v>0.14899596066152343</v>
      </c>
      <c r="P406" s="68">
        <f t="shared" si="96"/>
        <v>9.0430587221151826E-2</v>
      </c>
      <c r="Q406" s="16">
        <f t="shared" si="97"/>
        <v>0</v>
      </c>
      <c r="R406" s="51">
        <f t="shared" si="105"/>
        <v>9.0430587221151826E-2</v>
      </c>
      <c r="S406" s="16">
        <f t="shared" si="106"/>
        <v>0.17844444444444446</v>
      </c>
      <c r="T406" s="16">
        <f t="shared" si="107"/>
        <v>0.14899596066152343</v>
      </c>
      <c r="U406" s="16">
        <f t="shared" si="108"/>
        <v>0</v>
      </c>
      <c r="V406" s="51">
        <f t="shared" si="109"/>
        <v>0</v>
      </c>
      <c r="W406" s="16">
        <f t="shared" si="98"/>
        <v>0</v>
      </c>
      <c r="X406" s="16">
        <f t="shared" si="99"/>
        <v>0.37150232127410132</v>
      </c>
      <c r="Y406" s="16">
        <f t="shared" si="110"/>
        <v>0</v>
      </c>
      <c r="Z406" s="16">
        <f t="shared" si="111"/>
        <v>0</v>
      </c>
    </row>
    <row r="407" spans="10:26" x14ac:dyDescent="0.25">
      <c r="J407" s="68">
        <v>3960</v>
      </c>
      <c r="K407" s="68">
        <f t="shared" si="100"/>
        <v>0.45205479452054792</v>
      </c>
      <c r="L407" s="68">
        <f t="shared" si="101"/>
        <v>0.14865161612409117</v>
      </c>
      <c r="M407" s="70">
        <f t="shared" si="102"/>
        <v>4.5817278942356863</v>
      </c>
      <c r="N407" s="71">
        <f t="shared" si="103"/>
        <v>0.17844444444444446</v>
      </c>
      <c r="O407" s="72">
        <f t="shared" si="104"/>
        <v>0.14865161612409117</v>
      </c>
      <c r="P407" s="68">
        <f t="shared" si="96"/>
        <v>9.0062545185829235E-2</v>
      </c>
      <c r="Q407" s="16">
        <f t="shared" si="97"/>
        <v>0</v>
      </c>
      <c r="R407" s="51">
        <f t="shared" si="105"/>
        <v>9.0062545185829235E-2</v>
      </c>
      <c r="S407" s="16">
        <f t="shared" si="106"/>
        <v>0.17844444444444446</v>
      </c>
      <c r="T407" s="16">
        <f t="shared" si="107"/>
        <v>0.14865161612409117</v>
      </c>
      <c r="U407" s="16">
        <f t="shared" si="108"/>
        <v>0</v>
      </c>
      <c r="V407" s="51">
        <f t="shared" si="109"/>
        <v>0</v>
      </c>
      <c r="W407" s="16">
        <f t="shared" si="98"/>
        <v>0</v>
      </c>
      <c r="X407" s="16">
        <f t="shared" si="99"/>
        <v>0.36866307443009194</v>
      </c>
      <c r="Y407" s="16">
        <f t="shared" si="110"/>
        <v>0</v>
      </c>
      <c r="Z407" s="16">
        <f t="shared" si="111"/>
        <v>0</v>
      </c>
    </row>
    <row r="408" spans="10:26" x14ac:dyDescent="0.25">
      <c r="J408" s="68">
        <v>3970</v>
      </c>
      <c r="K408" s="68">
        <f t="shared" si="100"/>
        <v>0.45319634703196349</v>
      </c>
      <c r="L408" s="68">
        <f t="shared" si="101"/>
        <v>0.14830800124141685</v>
      </c>
      <c r="M408" s="70">
        <f t="shared" si="102"/>
        <v>4.5711370245642176</v>
      </c>
      <c r="N408" s="71">
        <f t="shared" si="103"/>
        <v>0.17844444444444446</v>
      </c>
      <c r="O408" s="72">
        <f t="shared" si="104"/>
        <v>0.14830800124141685</v>
      </c>
      <c r="P408" s="68">
        <f t="shared" si="96"/>
        <v>8.9695283019483818E-2</v>
      </c>
      <c r="Q408" s="16">
        <f t="shared" si="97"/>
        <v>0</v>
      </c>
      <c r="R408" s="51">
        <f t="shared" si="105"/>
        <v>8.9695283019483818E-2</v>
      </c>
      <c r="S408" s="16">
        <f t="shared" si="106"/>
        <v>0.17844444444444446</v>
      </c>
      <c r="T408" s="16">
        <f t="shared" si="107"/>
        <v>0.14830800124141685</v>
      </c>
      <c r="U408" s="16">
        <f t="shared" si="108"/>
        <v>0</v>
      </c>
      <c r="V408" s="51">
        <f t="shared" si="109"/>
        <v>0</v>
      </c>
      <c r="W408" s="16">
        <f t="shared" si="98"/>
        <v>0</v>
      </c>
      <c r="X408" s="16">
        <f t="shared" si="99"/>
        <v>0.36588932157319409</v>
      </c>
      <c r="Y408" s="16">
        <f t="shared" si="110"/>
        <v>0</v>
      </c>
      <c r="Z408" s="16">
        <f t="shared" si="111"/>
        <v>0</v>
      </c>
    </row>
    <row r="409" spans="10:26" x14ac:dyDescent="0.25">
      <c r="J409" s="68">
        <v>3980</v>
      </c>
      <c r="K409" s="68">
        <f t="shared" si="100"/>
        <v>0.454337899543379</v>
      </c>
      <c r="L409" s="68">
        <f t="shared" si="101"/>
        <v>0.14796511263529344</v>
      </c>
      <c r="M409" s="70">
        <f t="shared" si="102"/>
        <v>4.5605685401289069</v>
      </c>
      <c r="N409" s="71">
        <f t="shared" si="103"/>
        <v>0.17844444444444446</v>
      </c>
      <c r="O409" s="72">
        <f t="shared" si="104"/>
        <v>0.14796511263529344</v>
      </c>
      <c r="P409" s="68">
        <f t="shared" si="96"/>
        <v>8.9328797111423275E-2</v>
      </c>
      <c r="Q409" s="16">
        <f t="shared" si="97"/>
        <v>0</v>
      </c>
      <c r="R409" s="51">
        <f t="shared" si="105"/>
        <v>8.9328797111423275E-2</v>
      </c>
      <c r="S409" s="16">
        <f t="shared" si="106"/>
        <v>0.17844444444444446</v>
      </c>
      <c r="T409" s="16">
        <f t="shared" si="107"/>
        <v>0.14796511263529344</v>
      </c>
      <c r="U409" s="16">
        <f t="shared" si="108"/>
        <v>0</v>
      </c>
      <c r="V409" s="51">
        <f t="shared" si="109"/>
        <v>0</v>
      </c>
      <c r="W409" s="16">
        <f t="shared" si="98"/>
        <v>0</v>
      </c>
      <c r="X409" s="16">
        <f t="shared" si="99"/>
        <v>0.36317784161373901</v>
      </c>
      <c r="Y409" s="16">
        <f t="shared" si="110"/>
        <v>0</v>
      </c>
      <c r="Z409" s="16">
        <f t="shared" si="111"/>
        <v>0</v>
      </c>
    </row>
    <row r="410" spans="10:26" x14ac:dyDescent="0.25">
      <c r="J410" s="68">
        <v>3990</v>
      </c>
      <c r="K410" s="68">
        <f t="shared" si="100"/>
        <v>0.45547945205479451</v>
      </c>
      <c r="L410" s="68">
        <f t="shared" si="101"/>
        <v>0.14762294695159417</v>
      </c>
      <c r="M410" s="70">
        <f t="shared" si="102"/>
        <v>4.5500223375491347</v>
      </c>
      <c r="N410" s="71">
        <f t="shared" si="103"/>
        <v>0.17844444444444446</v>
      </c>
      <c r="O410" s="72">
        <f t="shared" si="104"/>
        <v>0.14762294695159417</v>
      </c>
      <c r="P410" s="68">
        <f t="shared" si="96"/>
        <v>8.8963083876692495E-2</v>
      </c>
      <c r="Q410" s="16">
        <f t="shared" si="97"/>
        <v>0</v>
      </c>
      <c r="R410" s="51">
        <f t="shared" si="105"/>
        <v>8.8963083876692495E-2</v>
      </c>
      <c r="S410" s="16">
        <f t="shared" si="106"/>
        <v>0.17844444444444446</v>
      </c>
      <c r="T410" s="16">
        <f t="shared" si="107"/>
        <v>0.14762294695159417</v>
      </c>
      <c r="U410" s="16">
        <f t="shared" si="108"/>
        <v>0</v>
      </c>
      <c r="V410" s="51">
        <f t="shared" si="109"/>
        <v>0</v>
      </c>
      <c r="W410" s="16">
        <f t="shared" si="98"/>
        <v>0</v>
      </c>
      <c r="X410" s="16">
        <f t="shared" si="99"/>
        <v>0.36052565162671169</v>
      </c>
      <c r="Y410" s="16">
        <f t="shared" si="110"/>
        <v>0</v>
      </c>
      <c r="Z410" s="16">
        <f t="shared" si="111"/>
        <v>0</v>
      </c>
    </row>
    <row r="411" spans="10:26" x14ac:dyDescent="0.25">
      <c r="J411" s="68">
        <v>4000</v>
      </c>
      <c r="K411" s="68">
        <f t="shared" si="100"/>
        <v>0.45662100456621002</v>
      </c>
      <c r="L411" s="68">
        <f t="shared" si="101"/>
        <v>0.14728150086004121</v>
      </c>
      <c r="M411" s="70">
        <f t="shared" si="102"/>
        <v>4.5394983141793519</v>
      </c>
      <c r="N411" s="71">
        <f t="shared" si="103"/>
        <v>0.17844444444444446</v>
      </c>
      <c r="O411" s="72">
        <f t="shared" si="104"/>
        <v>0.14728150086004121</v>
      </c>
      <c r="P411" s="68">
        <f t="shared" si="96"/>
        <v>8.8598139755826866E-2</v>
      </c>
      <c r="Q411" s="16">
        <f t="shared" si="97"/>
        <v>0</v>
      </c>
      <c r="R411" s="51">
        <f t="shared" si="105"/>
        <v>8.8598139755826866E-2</v>
      </c>
      <c r="S411" s="16">
        <f t="shared" si="106"/>
        <v>0.17844444444444446</v>
      </c>
      <c r="T411" s="16">
        <f t="shared" si="107"/>
        <v>0.14728150086004121</v>
      </c>
      <c r="U411" s="16">
        <f t="shared" si="108"/>
        <v>0</v>
      </c>
      <c r="V411" s="51">
        <f t="shared" si="109"/>
        <v>0</v>
      </c>
      <c r="W411" s="16">
        <f t="shared" si="98"/>
        <v>0</v>
      </c>
      <c r="X411" s="16">
        <f t="shared" si="99"/>
        <v>0.35792998364418771</v>
      </c>
      <c r="Y411" s="16">
        <f t="shared" si="110"/>
        <v>0</v>
      </c>
      <c r="Z411" s="16">
        <f t="shared" si="111"/>
        <v>0</v>
      </c>
    </row>
    <row r="412" spans="10:26" x14ac:dyDescent="0.25">
      <c r="J412" s="68">
        <v>4010</v>
      </c>
      <c r="K412" s="68">
        <f t="shared" si="100"/>
        <v>0.45776255707762559</v>
      </c>
      <c r="L412" s="68">
        <f t="shared" si="101"/>
        <v>0.14694077105397696</v>
      </c>
      <c r="M412" s="70">
        <f t="shared" si="102"/>
        <v>4.5289963681020291</v>
      </c>
      <c r="N412" s="71">
        <f t="shared" si="103"/>
        <v>0.17844444444444446</v>
      </c>
      <c r="O412" s="72">
        <f t="shared" si="104"/>
        <v>0.14694077105397696</v>
      </c>
      <c r="P412" s="68">
        <f t="shared" si="96"/>
        <v>8.8233961214607581E-2</v>
      </c>
      <c r="Q412" s="16">
        <f t="shared" si="97"/>
        <v>0</v>
      </c>
      <c r="R412" s="51">
        <f t="shared" si="105"/>
        <v>8.8233961214607581E-2</v>
      </c>
      <c r="S412" s="16">
        <f t="shared" si="106"/>
        <v>0.17844444444444446</v>
      </c>
      <c r="T412" s="16">
        <f t="shared" si="107"/>
        <v>0.14694077105397696</v>
      </c>
      <c r="U412" s="16">
        <f t="shared" si="108"/>
        <v>0</v>
      </c>
      <c r="V412" s="51">
        <f t="shared" si="109"/>
        <v>0</v>
      </c>
      <c r="W412" s="16">
        <f t="shared" si="98"/>
        <v>0</v>
      </c>
      <c r="X412" s="16">
        <f t="shared" si="99"/>
        <v>0.35538826422772851</v>
      </c>
      <c r="Y412" s="16">
        <f t="shared" si="110"/>
        <v>0</v>
      </c>
      <c r="Z412" s="16">
        <f t="shared" si="111"/>
        <v>0</v>
      </c>
    </row>
    <row r="413" spans="10:26" x14ac:dyDescent="0.25">
      <c r="J413" s="68">
        <v>4020</v>
      </c>
      <c r="K413" s="68">
        <f t="shared" si="100"/>
        <v>0.4589041095890411</v>
      </c>
      <c r="L413" s="68">
        <f t="shared" si="101"/>
        <v>0.1466007542501383</v>
      </c>
      <c r="M413" s="70">
        <f t="shared" si="102"/>
        <v>4.5185163981207008</v>
      </c>
      <c r="N413" s="71">
        <f t="shared" si="103"/>
        <v>0.17844444444444446</v>
      </c>
      <c r="O413" s="72">
        <f t="shared" si="104"/>
        <v>0.1466007542501383</v>
      </c>
      <c r="P413" s="68">
        <f t="shared" si="96"/>
        <v>8.7870544743819834E-2</v>
      </c>
      <c r="Q413" s="16">
        <f t="shared" si="97"/>
        <v>0</v>
      </c>
      <c r="R413" s="51">
        <f t="shared" si="105"/>
        <v>8.7870544743819834E-2</v>
      </c>
      <c r="S413" s="16">
        <f t="shared" si="106"/>
        <v>0.17844444444444446</v>
      </c>
      <c r="T413" s="16">
        <f t="shared" si="107"/>
        <v>0.1466007542501383</v>
      </c>
      <c r="U413" s="16">
        <f t="shared" si="108"/>
        <v>0</v>
      </c>
      <c r="V413" s="51">
        <f t="shared" si="109"/>
        <v>0</v>
      </c>
      <c r="W413" s="16">
        <f t="shared" si="98"/>
        <v>0</v>
      </c>
      <c r="X413" s="16">
        <f t="shared" si="99"/>
        <v>0.3528980964286148</v>
      </c>
      <c r="Y413" s="16">
        <f t="shared" si="110"/>
        <v>0</v>
      </c>
      <c r="Z413" s="16">
        <f t="shared" si="111"/>
        <v>0</v>
      </c>
    </row>
    <row r="414" spans="10:26" x14ac:dyDescent="0.25">
      <c r="J414" s="68">
        <v>4030</v>
      </c>
      <c r="K414" s="68">
        <f t="shared" si="100"/>
        <v>0.46004566210045661</v>
      </c>
      <c r="L414" s="68">
        <f t="shared" si="101"/>
        <v>0.14626144718843281</v>
      </c>
      <c r="M414" s="70">
        <f t="shared" si="102"/>
        <v>4.5080583037530655</v>
      </c>
      <c r="N414" s="71">
        <f t="shared" si="103"/>
        <v>0.17844444444444446</v>
      </c>
      <c r="O414" s="72">
        <f t="shared" si="104"/>
        <v>0.14626144718843281</v>
      </c>
      <c r="P414" s="68">
        <f t="shared" si="96"/>
        <v>8.7507886859014561E-2</v>
      </c>
      <c r="Q414" s="16">
        <f t="shared" si="97"/>
        <v>0</v>
      </c>
      <c r="R414" s="51">
        <f t="shared" si="105"/>
        <v>8.7507886859014561E-2</v>
      </c>
      <c r="S414" s="16">
        <f t="shared" si="106"/>
        <v>0.17844444444444446</v>
      </c>
      <c r="T414" s="16">
        <f t="shared" si="107"/>
        <v>0.14626144718843281</v>
      </c>
      <c r="U414" s="16">
        <f t="shared" si="108"/>
        <v>0</v>
      </c>
      <c r="V414" s="51">
        <f t="shared" si="109"/>
        <v>0</v>
      </c>
      <c r="W414" s="16">
        <f t="shared" si="98"/>
        <v>0</v>
      </c>
      <c r="X414" s="16">
        <f t="shared" si="99"/>
        <v>0.35045724380705046</v>
      </c>
      <c r="Y414" s="16">
        <f t="shared" si="110"/>
        <v>0</v>
      </c>
      <c r="Z414" s="16">
        <f t="shared" si="111"/>
        <v>0</v>
      </c>
    </row>
    <row r="415" spans="10:26" x14ac:dyDescent="0.25">
      <c r="J415" s="68">
        <v>4040</v>
      </c>
      <c r="K415" s="68">
        <f t="shared" si="100"/>
        <v>0.46118721461187212</v>
      </c>
      <c r="L415" s="68">
        <f t="shared" si="101"/>
        <v>0.14592284663171884</v>
      </c>
      <c r="M415" s="70">
        <f t="shared" si="102"/>
        <v>4.4976219852242103</v>
      </c>
      <c r="N415" s="71">
        <f t="shared" si="103"/>
        <v>0.17844444444444446</v>
      </c>
      <c r="O415" s="72">
        <f t="shared" si="104"/>
        <v>0.14592284663171884</v>
      </c>
      <c r="P415" s="68">
        <f t="shared" si="96"/>
        <v>8.7145984100272855E-2</v>
      </c>
      <c r="Q415" s="16">
        <f t="shared" si="97"/>
        <v>0</v>
      </c>
      <c r="R415" s="51">
        <f t="shared" si="105"/>
        <v>8.7145984100272855E-2</v>
      </c>
      <c r="S415" s="16">
        <f t="shared" si="106"/>
        <v>0.17844444444444446</v>
      </c>
      <c r="T415" s="16">
        <f t="shared" si="107"/>
        <v>0.14592284663171884</v>
      </c>
      <c r="U415" s="16">
        <f t="shared" si="108"/>
        <v>0</v>
      </c>
      <c r="V415" s="51">
        <f t="shared" si="109"/>
        <v>0</v>
      </c>
      <c r="W415" s="16">
        <f t="shared" si="98"/>
        <v>0</v>
      </c>
      <c r="X415" s="16">
        <f t="shared" si="99"/>
        <v>0.34806361623330351</v>
      </c>
      <c r="Y415" s="16">
        <f t="shared" si="110"/>
        <v>0</v>
      </c>
      <c r="Z415" s="16">
        <f t="shared" si="111"/>
        <v>0</v>
      </c>
    </row>
    <row r="416" spans="10:26" x14ac:dyDescent="0.25">
      <c r="J416" s="68">
        <v>4050</v>
      </c>
      <c r="K416" s="68">
        <f t="shared" si="100"/>
        <v>0.46232876712328769</v>
      </c>
      <c r="L416" s="68">
        <f t="shared" si="101"/>
        <v>0.14558494936558708</v>
      </c>
      <c r="M416" s="70">
        <f t="shared" si="102"/>
        <v>4.4872073434598754</v>
      </c>
      <c r="N416" s="71">
        <f t="shared" si="103"/>
        <v>0.17844444444444446</v>
      </c>
      <c r="O416" s="72">
        <f t="shared" si="104"/>
        <v>0.14558494936558708</v>
      </c>
      <c r="P416" s="68">
        <f t="shared" si="96"/>
        <v>8.6784833031972486E-2</v>
      </c>
      <c r="Q416" s="16">
        <f t="shared" si="97"/>
        <v>0</v>
      </c>
      <c r="R416" s="51">
        <f t="shared" si="105"/>
        <v>8.6784833031972486E-2</v>
      </c>
      <c r="S416" s="16">
        <f t="shared" si="106"/>
        <v>0.17844444444444446</v>
      </c>
      <c r="T416" s="16">
        <f t="shared" si="107"/>
        <v>0.14558494936558708</v>
      </c>
      <c r="U416" s="16">
        <f t="shared" si="108"/>
        <v>0</v>
      </c>
      <c r="V416" s="51">
        <f t="shared" si="109"/>
        <v>0</v>
      </c>
      <c r="W416" s="16">
        <f t="shared" si="98"/>
        <v>0</v>
      </c>
      <c r="X416" s="16">
        <f t="shared" si="99"/>
        <v>0.34571525723642049</v>
      </c>
      <c r="Y416" s="16">
        <f t="shared" si="110"/>
        <v>0</v>
      </c>
      <c r="Z416" s="16">
        <f t="shared" si="111"/>
        <v>0</v>
      </c>
    </row>
    <row r="417" spans="10:26" x14ac:dyDescent="0.25">
      <c r="J417" s="68">
        <v>4060</v>
      </c>
      <c r="K417" s="68">
        <f t="shared" si="100"/>
        <v>0.4634703196347032</v>
      </c>
      <c r="L417" s="68">
        <f t="shared" si="101"/>
        <v>0.14524775219814556</v>
      </c>
      <c r="M417" s="70">
        <f t="shared" si="102"/>
        <v>4.4768142800798287</v>
      </c>
      <c r="N417" s="71">
        <f t="shared" si="103"/>
        <v>0.17844444444444446</v>
      </c>
      <c r="O417" s="72">
        <f t="shared" si="104"/>
        <v>0.14524775219814556</v>
      </c>
      <c r="P417" s="68">
        <f t="shared" si="96"/>
        <v>8.6424430242558081E-2</v>
      </c>
      <c r="Q417" s="16">
        <f t="shared" si="97"/>
        <v>0</v>
      </c>
      <c r="R417" s="51">
        <f t="shared" si="105"/>
        <v>8.6424430242558081E-2</v>
      </c>
      <c r="S417" s="16">
        <f t="shared" si="106"/>
        <v>0.17844444444444446</v>
      </c>
      <c r="T417" s="16">
        <f t="shared" si="107"/>
        <v>0.14524775219814556</v>
      </c>
      <c r="U417" s="16">
        <f t="shared" si="108"/>
        <v>0</v>
      </c>
      <c r="V417" s="51">
        <f t="shared" si="109"/>
        <v>0</v>
      </c>
      <c r="W417" s="16">
        <f t="shared" si="98"/>
        <v>0</v>
      </c>
      <c r="X417" s="16">
        <f t="shared" si="99"/>
        <v>0.34341033270146726</v>
      </c>
      <c r="Y417" s="16">
        <f t="shared" si="110"/>
        <v>0</v>
      </c>
      <c r="Z417" s="16">
        <f t="shared" si="111"/>
        <v>0</v>
      </c>
    </row>
    <row r="418" spans="10:26" x14ac:dyDescent="0.25">
      <c r="J418" s="68">
        <v>4070</v>
      </c>
      <c r="K418" s="68">
        <f t="shared" si="100"/>
        <v>0.46461187214611871</v>
      </c>
      <c r="L418" s="68">
        <f t="shared" si="101"/>
        <v>0.14491125195980692</v>
      </c>
      <c r="M418" s="70">
        <f t="shared" si="102"/>
        <v>4.4664426973913089</v>
      </c>
      <c r="N418" s="71">
        <f t="shared" si="103"/>
        <v>0.17844444444444446</v>
      </c>
      <c r="O418" s="72">
        <f t="shared" si="104"/>
        <v>0.14491125195980692</v>
      </c>
      <c r="P418" s="68">
        <f t="shared" si="96"/>
        <v>8.6064772344314089E-2</v>
      </c>
      <c r="Q418" s="16">
        <f t="shared" si="97"/>
        <v>0</v>
      </c>
      <c r="R418" s="51">
        <f t="shared" si="105"/>
        <v>8.6064772344314089E-2</v>
      </c>
      <c r="S418" s="16">
        <f t="shared" si="106"/>
        <v>0.17844444444444446</v>
      </c>
      <c r="T418" s="16">
        <f t="shared" si="107"/>
        <v>0.14491125195980692</v>
      </c>
      <c r="U418" s="16">
        <f t="shared" si="108"/>
        <v>0</v>
      </c>
      <c r="V418" s="51">
        <f t="shared" si="109"/>
        <v>0</v>
      </c>
      <c r="W418" s="16">
        <f t="shared" si="98"/>
        <v>0</v>
      </c>
      <c r="X418" s="16">
        <f t="shared" si="99"/>
        <v>0.34114712074557962</v>
      </c>
      <c r="Y418" s="16">
        <f t="shared" si="110"/>
        <v>0</v>
      </c>
      <c r="Z418" s="16">
        <f t="shared" si="111"/>
        <v>0</v>
      </c>
    </row>
    <row r="419" spans="10:26" x14ac:dyDescent="0.25">
      <c r="J419" s="68">
        <v>4080</v>
      </c>
      <c r="K419" s="68">
        <f t="shared" si="100"/>
        <v>0.46575342465753422</v>
      </c>
      <c r="L419" s="68">
        <f t="shared" si="101"/>
        <v>0.14457544550307799</v>
      </c>
      <c r="M419" s="70">
        <f t="shared" si="102"/>
        <v>4.4560924983825405</v>
      </c>
      <c r="N419" s="71">
        <f t="shared" si="103"/>
        <v>0.17844444444444446</v>
      </c>
      <c r="O419" s="72">
        <f t="shared" si="104"/>
        <v>0.14457544550307799</v>
      </c>
      <c r="P419" s="68">
        <f t="shared" si="96"/>
        <v>8.5705855973139511E-2</v>
      </c>
      <c r="Q419" s="16">
        <f t="shared" si="97"/>
        <v>0</v>
      </c>
      <c r="R419" s="51">
        <f t="shared" si="105"/>
        <v>8.5705855973139511E-2</v>
      </c>
      <c r="S419" s="16">
        <f t="shared" si="106"/>
        <v>0.17844444444444446</v>
      </c>
      <c r="T419" s="16">
        <f t="shared" si="107"/>
        <v>0.14457544550307799</v>
      </c>
      <c r="U419" s="16">
        <f t="shared" si="108"/>
        <v>0</v>
      </c>
      <c r="V419" s="51">
        <f t="shared" si="109"/>
        <v>0</v>
      </c>
      <c r="W419" s="16">
        <f t="shared" si="98"/>
        <v>0</v>
      </c>
      <c r="X419" s="16">
        <f t="shared" si="99"/>
        <v>0.33892400262760825</v>
      </c>
      <c r="Y419" s="16">
        <f t="shared" si="110"/>
        <v>0</v>
      </c>
      <c r="Z419" s="16">
        <f t="shared" si="111"/>
        <v>0</v>
      </c>
    </row>
    <row r="420" spans="10:26" x14ac:dyDescent="0.25">
      <c r="J420" s="68">
        <v>4090</v>
      </c>
      <c r="K420" s="68">
        <f t="shared" si="100"/>
        <v>0.46689497716894979</v>
      </c>
      <c r="L420" s="68">
        <f t="shared" si="101"/>
        <v>0.1442403297023519</v>
      </c>
      <c r="M420" s="70">
        <f t="shared" si="102"/>
        <v>4.4457635867163257</v>
      </c>
      <c r="N420" s="71">
        <f t="shared" si="103"/>
        <v>0.17844444444444446</v>
      </c>
      <c r="O420" s="72">
        <f t="shared" si="104"/>
        <v>0.1442403297023519</v>
      </c>
      <c r="P420" s="68">
        <f t="shared" si="96"/>
        <v>8.534767778832586E-2</v>
      </c>
      <c r="Q420" s="16">
        <f t="shared" si="97"/>
        <v>0</v>
      </c>
      <c r="R420" s="51">
        <f t="shared" si="105"/>
        <v>8.534767778832586E-2</v>
      </c>
      <c r="S420" s="16">
        <f t="shared" si="106"/>
        <v>0.17844444444444446</v>
      </c>
      <c r="T420" s="16">
        <f t="shared" si="107"/>
        <v>0.1442403297023519</v>
      </c>
      <c r="U420" s="16">
        <f t="shared" si="108"/>
        <v>0</v>
      </c>
      <c r="V420" s="51">
        <f t="shared" si="109"/>
        <v>0</v>
      </c>
      <c r="W420" s="16">
        <f t="shared" si="98"/>
        <v>0</v>
      </c>
      <c r="X420" s="16">
        <f t="shared" si="99"/>
        <v>0.33673945456665189</v>
      </c>
      <c r="Y420" s="16">
        <f t="shared" si="110"/>
        <v>0</v>
      </c>
      <c r="Z420" s="16">
        <f t="shared" si="111"/>
        <v>0</v>
      </c>
    </row>
    <row r="421" spans="10:26" x14ac:dyDescent="0.25">
      <c r="J421" s="68">
        <v>4100</v>
      </c>
      <c r="K421" s="68">
        <f t="shared" si="100"/>
        <v>0.4680365296803653</v>
      </c>
      <c r="L421" s="68">
        <f t="shared" si="101"/>
        <v>0.14390590145370352</v>
      </c>
      <c r="M421" s="70">
        <f t="shared" si="102"/>
        <v>4.4354558667237383</v>
      </c>
      <c r="N421" s="71">
        <f t="shared" si="103"/>
        <v>0.17844444444444446</v>
      </c>
      <c r="O421" s="72">
        <f t="shared" si="104"/>
        <v>0.14390590145370352</v>
      </c>
      <c r="P421" s="68">
        <f t="shared" si="96"/>
        <v>8.4990234472338555E-2</v>
      </c>
      <c r="Q421" s="16">
        <f t="shared" si="97"/>
        <v>0</v>
      </c>
      <c r="R421" s="51">
        <f t="shared" si="105"/>
        <v>8.4990234472338555E-2</v>
      </c>
      <c r="S421" s="16">
        <f t="shared" si="106"/>
        <v>0.17844444444444446</v>
      </c>
      <c r="T421" s="16">
        <f t="shared" si="107"/>
        <v>0.14390590145370352</v>
      </c>
      <c r="U421" s="16">
        <f t="shared" si="108"/>
        <v>0</v>
      </c>
      <c r="V421" s="51">
        <f t="shared" si="109"/>
        <v>0</v>
      </c>
      <c r="W421" s="16">
        <f t="shared" si="98"/>
        <v>0</v>
      </c>
      <c r="X421" s="16">
        <f t="shared" si="99"/>
        <v>0.33459204036204826</v>
      </c>
      <c r="Y421" s="16">
        <f t="shared" si="110"/>
        <v>0</v>
      </c>
      <c r="Z421" s="16">
        <f t="shared" si="111"/>
        <v>0</v>
      </c>
    </row>
    <row r="422" spans="10:26" x14ac:dyDescent="0.25">
      <c r="J422" s="68">
        <v>4110</v>
      </c>
      <c r="K422" s="68">
        <f t="shared" si="100"/>
        <v>0.46917808219178081</v>
      </c>
      <c r="L422" s="68">
        <f t="shared" si="101"/>
        <v>0.14357215767468579</v>
      </c>
      <c r="M422" s="70">
        <f t="shared" si="102"/>
        <v>4.4251692433978489</v>
      </c>
      <c r="N422" s="71">
        <f t="shared" si="103"/>
        <v>0.17844444444444446</v>
      </c>
      <c r="O422" s="72">
        <f t="shared" si="104"/>
        <v>0.14357215767468579</v>
      </c>
      <c r="P422" s="68">
        <f t="shared" si="96"/>
        <v>8.4633522730598987E-2</v>
      </c>
      <c r="Q422" s="16">
        <f t="shared" si="97"/>
        <v>0</v>
      </c>
      <c r="R422" s="51">
        <f t="shared" si="105"/>
        <v>8.4633522730598987E-2</v>
      </c>
      <c r="S422" s="16">
        <f t="shared" si="106"/>
        <v>0.17844444444444446</v>
      </c>
      <c r="T422" s="16">
        <f t="shared" si="107"/>
        <v>0.14357215767468579</v>
      </c>
      <c r="U422" s="16">
        <f t="shared" si="108"/>
        <v>0</v>
      </c>
      <c r="V422" s="51">
        <f t="shared" si="109"/>
        <v>0</v>
      </c>
      <c r="W422" s="16">
        <f t="shared" si="98"/>
        <v>0</v>
      </c>
      <c r="X422" s="16">
        <f t="shared" si="99"/>
        <v>0.33248040472196283</v>
      </c>
      <c r="Y422" s="16">
        <f t="shared" si="110"/>
        <v>0</v>
      </c>
      <c r="Z422" s="16">
        <f t="shared" si="111"/>
        <v>0</v>
      </c>
    </row>
    <row r="423" spans="10:26" x14ac:dyDescent="0.25">
      <c r="J423" s="68">
        <v>4120</v>
      </c>
      <c r="K423" s="68">
        <f t="shared" si="100"/>
        <v>0.47031963470319632</v>
      </c>
      <c r="L423" s="68">
        <f t="shared" si="101"/>
        <v>0.14323909530412959</v>
      </c>
      <c r="M423" s="70">
        <f t="shared" si="102"/>
        <v>4.4149036223875555</v>
      </c>
      <c r="N423" s="71">
        <f t="shared" si="103"/>
        <v>0.17844444444444446</v>
      </c>
      <c r="O423" s="72">
        <f t="shared" si="104"/>
        <v>0.14323909530412959</v>
      </c>
      <c r="P423" s="68">
        <f t="shared" si="96"/>
        <v>8.4277539291271242E-2</v>
      </c>
      <c r="Q423" s="16">
        <f t="shared" si="97"/>
        <v>0</v>
      </c>
      <c r="R423" s="51">
        <f t="shared" si="105"/>
        <v>8.4277539291271242E-2</v>
      </c>
      <c r="S423" s="16">
        <f t="shared" si="106"/>
        <v>0.17844444444444446</v>
      </c>
      <c r="T423" s="16">
        <f t="shared" si="107"/>
        <v>0.14323909530412959</v>
      </c>
      <c r="U423" s="16">
        <f t="shared" si="108"/>
        <v>0</v>
      </c>
      <c r="V423" s="51">
        <f t="shared" si="109"/>
        <v>0</v>
      </c>
      <c r="W423" s="16">
        <f t="shared" si="98"/>
        <v>0</v>
      </c>
      <c r="X423" s="16">
        <f t="shared" si="99"/>
        <v>0.33040326722007707</v>
      </c>
      <c r="Y423" s="16">
        <f t="shared" si="110"/>
        <v>0</v>
      </c>
      <c r="Z423" s="16">
        <f t="shared" si="111"/>
        <v>0</v>
      </c>
    </row>
    <row r="424" spans="10:26" x14ac:dyDescent="0.25">
      <c r="J424" s="68">
        <v>4130</v>
      </c>
      <c r="K424" s="68">
        <f t="shared" si="100"/>
        <v>0.47146118721461189</v>
      </c>
      <c r="L424" s="68">
        <f t="shared" si="101"/>
        <v>0.14290671130194577</v>
      </c>
      <c r="M424" s="70">
        <f t="shared" si="102"/>
        <v>4.404658909991479</v>
      </c>
      <c r="N424" s="71">
        <f t="shared" si="103"/>
        <v>0.17844444444444446</v>
      </c>
      <c r="O424" s="72">
        <f t="shared" si="104"/>
        <v>0.14290671130194577</v>
      </c>
      <c r="P424" s="68">
        <f t="shared" si="96"/>
        <v>8.3922280905049718E-2</v>
      </c>
      <c r="Q424" s="16">
        <f t="shared" si="97"/>
        <v>0</v>
      </c>
      <c r="R424" s="51">
        <f t="shared" si="105"/>
        <v>8.3922280905049718E-2</v>
      </c>
      <c r="S424" s="16">
        <f t="shared" si="106"/>
        <v>0.17844444444444446</v>
      </c>
      <c r="T424" s="16">
        <f t="shared" si="107"/>
        <v>0.14290671130194577</v>
      </c>
      <c r="U424" s="16">
        <f t="shared" si="108"/>
        <v>0</v>
      </c>
      <c r="V424" s="51">
        <f t="shared" si="109"/>
        <v>0</v>
      </c>
      <c r="W424" s="16">
        <f t="shared" si="98"/>
        <v>0</v>
      </c>
      <c r="X424" s="16">
        <f t="shared" si="99"/>
        <v>0.32835941681038483</v>
      </c>
      <c r="Y424" s="16">
        <f t="shared" si="110"/>
        <v>0</v>
      </c>
      <c r="Z424" s="16">
        <f t="shared" si="111"/>
        <v>0</v>
      </c>
    </row>
    <row r="425" spans="10:26" x14ac:dyDescent="0.25">
      <c r="J425" s="68">
        <v>4140</v>
      </c>
      <c r="K425" s="68">
        <f t="shared" si="100"/>
        <v>0.4726027397260274</v>
      </c>
      <c r="L425" s="68">
        <f t="shared" si="101"/>
        <v>0.14257500264892908</v>
      </c>
      <c r="M425" s="70">
        <f t="shared" si="102"/>
        <v>4.3944350131519236</v>
      </c>
      <c r="N425" s="71">
        <f t="shared" si="103"/>
        <v>0.17844444444444446</v>
      </c>
      <c r="O425" s="72">
        <f t="shared" si="104"/>
        <v>0.14257500264892908</v>
      </c>
      <c r="P425" s="68">
        <f t="shared" si="96"/>
        <v>8.3567744344949957E-2</v>
      </c>
      <c r="Q425" s="16">
        <f t="shared" si="97"/>
        <v>0</v>
      </c>
      <c r="R425" s="51">
        <f t="shared" si="105"/>
        <v>8.3567744344949957E-2</v>
      </c>
      <c r="S425" s="16">
        <f t="shared" si="106"/>
        <v>0.17844444444444446</v>
      </c>
      <c r="T425" s="16">
        <f t="shared" si="107"/>
        <v>0.14257500264892908</v>
      </c>
      <c r="U425" s="16">
        <f t="shared" si="108"/>
        <v>0</v>
      </c>
      <c r="V425" s="51">
        <f t="shared" si="109"/>
        <v>0</v>
      </c>
      <c r="W425" s="16">
        <f t="shared" si="98"/>
        <v>0</v>
      </c>
      <c r="X425" s="16">
        <f t="shared" si="99"/>
        <v>0.32634770683906489</v>
      </c>
      <c r="Y425" s="16">
        <f t="shared" si="110"/>
        <v>0</v>
      </c>
      <c r="Z425" s="16">
        <f t="shared" si="111"/>
        <v>0</v>
      </c>
    </row>
    <row r="426" spans="10:26" x14ac:dyDescent="0.25">
      <c r="J426" s="68">
        <v>4150</v>
      </c>
      <c r="K426" s="68">
        <f t="shared" si="100"/>
        <v>0.47374429223744291</v>
      </c>
      <c r="L426" s="68">
        <f t="shared" si="101"/>
        <v>0.14224396634656489</v>
      </c>
      <c r="M426" s="70">
        <f t="shared" si="102"/>
        <v>4.3842318394489173</v>
      </c>
      <c r="N426" s="71">
        <f t="shared" si="103"/>
        <v>0.17844444444444446</v>
      </c>
      <c r="O426" s="72">
        <f t="shared" si="104"/>
        <v>0.14224396634656489</v>
      </c>
      <c r="P426" s="68">
        <f t="shared" si="96"/>
        <v>8.3213926406102257E-2</v>
      </c>
      <c r="Q426" s="16">
        <f t="shared" si="97"/>
        <v>0</v>
      </c>
      <c r="R426" s="51">
        <f t="shared" si="105"/>
        <v>8.3213926406102257E-2</v>
      </c>
      <c r="S426" s="16">
        <f t="shared" si="106"/>
        <v>0.17844444444444446</v>
      </c>
      <c r="T426" s="16">
        <f t="shared" si="107"/>
        <v>0.14224396634656489</v>
      </c>
      <c r="U426" s="16">
        <f t="shared" si="108"/>
        <v>0</v>
      </c>
      <c r="V426" s="51">
        <f t="shared" si="109"/>
        <v>0</v>
      </c>
      <c r="W426" s="16">
        <f t="shared" si="98"/>
        <v>0</v>
      </c>
      <c r="X426" s="16">
        <f t="shared" si="99"/>
        <v>0.32436705050007553</v>
      </c>
      <c r="Y426" s="16">
        <f t="shared" si="110"/>
        <v>0</v>
      </c>
      <c r="Z426" s="16">
        <f t="shared" si="111"/>
        <v>0</v>
      </c>
    </row>
    <row r="427" spans="10:26" x14ac:dyDescent="0.25">
      <c r="J427" s="68">
        <v>4160</v>
      </c>
      <c r="K427" s="68">
        <f t="shared" si="100"/>
        <v>0.47488584474885842</v>
      </c>
      <c r="L427" s="68">
        <f t="shared" si="101"/>
        <v>0.14191359941683779</v>
      </c>
      <c r="M427" s="70">
        <f t="shared" si="102"/>
        <v>4.3740492970943148</v>
      </c>
      <c r="N427" s="71">
        <f t="shared" si="103"/>
        <v>0.17844444444444446</v>
      </c>
      <c r="O427" s="72">
        <f t="shared" si="104"/>
        <v>0.14191359941683779</v>
      </c>
      <c r="P427" s="68">
        <f t="shared" si="96"/>
        <v>8.2860823905546499E-2</v>
      </c>
      <c r="Q427" s="16">
        <f t="shared" si="97"/>
        <v>0</v>
      </c>
      <c r="R427" s="51">
        <f t="shared" si="105"/>
        <v>8.2860823905546499E-2</v>
      </c>
      <c r="S427" s="16">
        <f t="shared" si="106"/>
        <v>0.17844444444444446</v>
      </c>
      <c r="T427" s="16">
        <f t="shared" si="107"/>
        <v>0.14191359941683779</v>
      </c>
      <c r="U427" s="16">
        <f t="shared" si="108"/>
        <v>0</v>
      </c>
      <c r="V427" s="51">
        <f t="shared" si="109"/>
        <v>0</v>
      </c>
      <c r="W427" s="16">
        <f t="shared" si="98"/>
        <v>0</v>
      </c>
      <c r="X427" s="16">
        <f t="shared" si="99"/>
        <v>0.32241641668770382</v>
      </c>
      <c r="Y427" s="16">
        <f t="shared" si="110"/>
        <v>0</v>
      </c>
      <c r="Z427" s="16">
        <f t="shared" si="111"/>
        <v>0</v>
      </c>
    </row>
    <row r="428" spans="10:26" x14ac:dyDescent="0.25">
      <c r="J428" s="68">
        <v>4170</v>
      </c>
      <c r="K428" s="68">
        <f t="shared" si="100"/>
        <v>0.47602739726027399</v>
      </c>
      <c r="L428" s="68">
        <f t="shared" si="101"/>
        <v>0.14158389890204237</v>
      </c>
      <c r="M428" s="70">
        <f t="shared" si="102"/>
        <v>4.3638872949259628</v>
      </c>
      <c r="N428" s="71">
        <f t="shared" si="103"/>
        <v>0.17844444444444446</v>
      </c>
      <c r="O428" s="72">
        <f t="shared" si="104"/>
        <v>0.14158389890204237</v>
      </c>
      <c r="P428" s="68">
        <f t="shared" si="96"/>
        <v>8.2508433682030646E-2</v>
      </c>
      <c r="Q428" s="16">
        <f t="shared" si="97"/>
        <v>0</v>
      </c>
      <c r="R428" s="51">
        <f t="shared" si="105"/>
        <v>8.2508433682030646E-2</v>
      </c>
      <c r="S428" s="16">
        <f t="shared" si="106"/>
        <v>0.17844444444444446</v>
      </c>
      <c r="T428" s="16">
        <f t="shared" si="107"/>
        <v>0.14158389890204237</v>
      </c>
      <c r="U428" s="16">
        <f t="shared" si="108"/>
        <v>0</v>
      </c>
      <c r="V428" s="51">
        <f t="shared" si="109"/>
        <v>0</v>
      </c>
      <c r="W428" s="16">
        <f t="shared" si="98"/>
        <v>0</v>
      </c>
      <c r="X428" s="16">
        <f t="shared" si="99"/>
        <v>0.32049482620496894</v>
      </c>
      <c r="Y428" s="16">
        <f t="shared" si="110"/>
        <v>0</v>
      </c>
      <c r="Z428" s="16">
        <f t="shared" si="111"/>
        <v>0</v>
      </c>
    </row>
    <row r="429" spans="10:26" x14ac:dyDescent="0.25">
      <c r="J429" s="68">
        <v>4180</v>
      </c>
      <c r="K429" s="68">
        <f t="shared" si="100"/>
        <v>0.4771689497716895</v>
      </c>
      <c r="L429" s="68">
        <f t="shared" si="101"/>
        <v>0.14125486186459701</v>
      </c>
      <c r="M429" s="70">
        <f t="shared" si="102"/>
        <v>4.3537457424019621</v>
      </c>
      <c r="N429" s="71">
        <f t="shared" si="103"/>
        <v>0.17844444444444446</v>
      </c>
      <c r="O429" s="72">
        <f t="shared" si="104"/>
        <v>0.14125486186459701</v>
      </c>
      <c r="P429" s="68">
        <f t="shared" si="96"/>
        <v>8.2156752595811344E-2</v>
      </c>
      <c r="Q429" s="16">
        <f t="shared" si="97"/>
        <v>0</v>
      </c>
      <c r="R429" s="51">
        <f t="shared" si="105"/>
        <v>8.2156752595811344E-2</v>
      </c>
      <c r="S429" s="16">
        <f t="shared" si="106"/>
        <v>0.17844444444444446</v>
      </c>
      <c r="T429" s="16">
        <f t="shared" si="107"/>
        <v>0.14125486186459701</v>
      </c>
      <c r="U429" s="16">
        <f t="shared" si="108"/>
        <v>0</v>
      </c>
      <c r="V429" s="51">
        <f t="shared" si="109"/>
        <v>0</v>
      </c>
      <c r="W429" s="16">
        <f t="shared" si="98"/>
        <v>0</v>
      </c>
      <c r="X429" s="16">
        <f t="shared" si="99"/>
        <v>0.31860134829168285</v>
      </c>
      <c r="Y429" s="16">
        <f t="shared" si="110"/>
        <v>0</v>
      </c>
      <c r="Z429" s="16">
        <f t="shared" si="111"/>
        <v>0</v>
      </c>
    </row>
    <row r="430" spans="10:26" x14ac:dyDescent="0.25">
      <c r="J430" s="68">
        <v>4190</v>
      </c>
      <c r="K430" s="68">
        <f t="shared" si="100"/>
        <v>0.47831050228310501</v>
      </c>
      <c r="L430" s="68">
        <f t="shared" si="101"/>
        <v>0.14092648538685848</v>
      </c>
      <c r="M430" s="70">
        <f t="shared" si="102"/>
        <v>4.3436245495949528</v>
      </c>
      <c r="N430" s="71">
        <f t="shared" si="103"/>
        <v>0.17844444444444446</v>
      </c>
      <c r="O430" s="72">
        <f t="shared" si="104"/>
        <v>0.14092648538685848</v>
      </c>
      <c r="P430" s="68">
        <f t="shared" si="96"/>
        <v>8.1805777528455303E-2</v>
      </c>
      <c r="Q430" s="16">
        <f t="shared" si="97"/>
        <v>0</v>
      </c>
      <c r="R430" s="51">
        <f t="shared" si="105"/>
        <v>8.1805777528455303E-2</v>
      </c>
      <c r="S430" s="16">
        <f t="shared" si="106"/>
        <v>0.17844444444444446</v>
      </c>
      <c r="T430" s="16">
        <f t="shared" si="107"/>
        <v>0.14092648538685848</v>
      </c>
      <c r="U430" s="16">
        <f t="shared" si="108"/>
        <v>0</v>
      </c>
      <c r="V430" s="51">
        <f t="shared" si="109"/>
        <v>0</v>
      </c>
      <c r="W430" s="16">
        <f t="shared" si="98"/>
        <v>0</v>
      </c>
      <c r="X430" s="16">
        <f t="shared" si="99"/>
        <v>0.3167350974402029</v>
      </c>
      <c r="Y430" s="16">
        <f t="shared" si="110"/>
        <v>0</v>
      </c>
      <c r="Z430" s="16">
        <f t="shared" si="111"/>
        <v>0</v>
      </c>
    </row>
    <row r="431" spans="10:26" x14ac:dyDescent="0.25">
      <c r="J431" s="68">
        <v>4200</v>
      </c>
      <c r="K431" s="68">
        <f t="shared" si="100"/>
        <v>0.47945205479452052</v>
      </c>
      <c r="L431" s="68">
        <f t="shared" si="101"/>
        <v>0.14059876657093984</v>
      </c>
      <c r="M431" s="70">
        <f t="shared" si="102"/>
        <v>4.3335236271865014</v>
      </c>
      <c r="N431" s="71">
        <f t="shared" si="103"/>
        <v>0.17844444444444446</v>
      </c>
      <c r="O431" s="72">
        <f t="shared" si="104"/>
        <v>0.14059876657093984</v>
      </c>
      <c r="P431" s="68">
        <f t="shared" si="96"/>
        <v>8.1455505382645677E-2</v>
      </c>
      <c r="Q431" s="16">
        <f t="shared" si="97"/>
        <v>0</v>
      </c>
      <c r="R431" s="51">
        <f t="shared" si="105"/>
        <v>8.1455505382645677E-2</v>
      </c>
      <c r="S431" s="16">
        <f t="shared" si="106"/>
        <v>0.17844444444444446</v>
      </c>
      <c r="T431" s="16">
        <f t="shared" si="107"/>
        <v>0.14059876657093984</v>
      </c>
      <c r="U431" s="16">
        <f t="shared" si="108"/>
        <v>0</v>
      </c>
      <c r="V431" s="51">
        <f t="shared" si="109"/>
        <v>0</v>
      </c>
      <c r="W431" s="16">
        <f t="shared" si="98"/>
        <v>0</v>
      </c>
      <c r="X431" s="16">
        <f t="shared" si="99"/>
        <v>0.31489523047059975</v>
      </c>
      <c r="Y431" s="16">
        <f t="shared" si="110"/>
        <v>0</v>
      </c>
      <c r="Z431" s="16">
        <f t="shared" si="111"/>
        <v>0</v>
      </c>
    </row>
    <row r="432" spans="10:26" x14ac:dyDescent="0.25">
      <c r="J432" s="68">
        <v>4210</v>
      </c>
      <c r="K432" s="68">
        <f t="shared" si="100"/>
        <v>0.48059360730593609</v>
      </c>
      <c r="L432" s="68">
        <f t="shared" si="101"/>
        <v>0.14027170253852961</v>
      </c>
      <c r="M432" s="70">
        <f t="shared" si="102"/>
        <v>4.3234428864615291</v>
      </c>
      <c r="N432" s="71">
        <f t="shared" si="103"/>
        <v>0.17844444444444446</v>
      </c>
      <c r="O432" s="72">
        <f t="shared" si="104"/>
        <v>0.14027170253852961</v>
      </c>
      <c r="P432" s="68">
        <f t="shared" si="96"/>
        <v>8.1105933081988213E-2</v>
      </c>
      <c r="Q432" s="16">
        <f t="shared" si="97"/>
        <v>0</v>
      </c>
      <c r="R432" s="51">
        <f t="shared" si="105"/>
        <v>8.1105933081988213E-2</v>
      </c>
      <c r="S432" s="16">
        <f t="shared" si="106"/>
        <v>0.17844444444444446</v>
      </c>
      <c r="T432" s="16">
        <f t="shared" si="107"/>
        <v>0.14027170253852961</v>
      </c>
      <c r="U432" s="16">
        <f t="shared" si="108"/>
        <v>0</v>
      </c>
      <c r="V432" s="51">
        <f t="shared" si="109"/>
        <v>0</v>
      </c>
      <c r="W432" s="16">
        <f t="shared" si="98"/>
        <v>0</v>
      </c>
      <c r="X432" s="16">
        <f t="shared" si="99"/>
        <v>0.31308094384015728</v>
      </c>
      <c r="Y432" s="16">
        <f t="shared" si="110"/>
        <v>0</v>
      </c>
      <c r="Z432" s="16">
        <f t="shared" si="111"/>
        <v>0</v>
      </c>
    </row>
    <row r="433" spans="10:26" x14ac:dyDescent="0.25">
      <c r="J433" s="68">
        <v>4220</v>
      </c>
      <c r="K433" s="68">
        <f t="shared" si="100"/>
        <v>0.4817351598173516</v>
      </c>
      <c r="L433" s="68">
        <f t="shared" si="101"/>
        <v>0.13994529043071413</v>
      </c>
      <c r="M433" s="70">
        <f t="shared" si="102"/>
        <v>4.3133822393028325</v>
      </c>
      <c r="N433" s="71">
        <f t="shared" si="103"/>
        <v>0.17844444444444446</v>
      </c>
      <c r="O433" s="72">
        <f t="shared" si="104"/>
        <v>0.13994529043071413</v>
      </c>
      <c r="P433" s="68">
        <f t="shared" si="96"/>
        <v>8.0757057570820856E-2</v>
      </c>
      <c r="Q433" s="16">
        <f t="shared" si="97"/>
        <v>0</v>
      </c>
      <c r="R433" s="51">
        <f t="shared" si="105"/>
        <v>8.0757057570820856E-2</v>
      </c>
      <c r="S433" s="16">
        <f t="shared" si="106"/>
        <v>0.17844444444444446</v>
      </c>
      <c r="T433" s="16">
        <f t="shared" si="107"/>
        <v>0.13994529043071413</v>
      </c>
      <c r="U433" s="16">
        <f t="shared" si="108"/>
        <v>0</v>
      </c>
      <c r="V433" s="51">
        <f t="shared" si="109"/>
        <v>0</v>
      </c>
      <c r="W433" s="16">
        <f t="shared" si="98"/>
        <v>0</v>
      </c>
      <c r="X433" s="16">
        <f t="shared" si="99"/>
        <v>0.31129147116492406</v>
      </c>
      <c r="Y433" s="16">
        <f t="shared" si="110"/>
        <v>0</v>
      </c>
      <c r="Z433" s="16">
        <f t="shared" si="111"/>
        <v>0</v>
      </c>
    </row>
    <row r="434" spans="10:26" x14ac:dyDescent="0.25">
      <c r="J434" s="68">
        <v>4230</v>
      </c>
      <c r="K434" s="68">
        <f t="shared" si="100"/>
        <v>0.48287671232876711</v>
      </c>
      <c r="L434" s="68">
        <f t="shared" si="101"/>
        <v>0.13961952740780026</v>
      </c>
      <c r="M434" s="70">
        <f t="shared" si="102"/>
        <v>4.3033415981856242</v>
      </c>
      <c r="N434" s="71">
        <f t="shared" si="103"/>
        <v>0.17844444444444446</v>
      </c>
      <c r="O434" s="72">
        <f t="shared" si="104"/>
        <v>0.13961952740780026</v>
      </c>
      <c r="P434" s="68">
        <f t="shared" si="96"/>
        <v>8.0408875814025449E-2</v>
      </c>
      <c r="Q434" s="16">
        <f t="shared" si="97"/>
        <v>0</v>
      </c>
      <c r="R434" s="51">
        <f t="shared" si="105"/>
        <v>8.0408875814025449E-2</v>
      </c>
      <c r="S434" s="16">
        <f t="shared" si="106"/>
        <v>0.17844444444444446</v>
      </c>
      <c r="T434" s="16">
        <f t="shared" si="107"/>
        <v>0.13961952740780026</v>
      </c>
      <c r="U434" s="16">
        <f t="shared" si="108"/>
        <v>0</v>
      </c>
      <c r="V434" s="51">
        <f t="shared" si="109"/>
        <v>0</v>
      </c>
      <c r="W434" s="16">
        <f t="shared" si="98"/>
        <v>0</v>
      </c>
      <c r="X434" s="16">
        <f t="shared" si="99"/>
        <v>0.3095260809334679</v>
      </c>
      <c r="Y434" s="16">
        <f t="shared" si="110"/>
        <v>0</v>
      </c>
      <c r="Z434" s="16">
        <f t="shared" si="111"/>
        <v>0</v>
      </c>
    </row>
    <row r="435" spans="10:26" x14ac:dyDescent="0.25">
      <c r="J435" s="68">
        <v>4240</v>
      </c>
      <c r="K435" s="68">
        <f t="shared" si="100"/>
        <v>0.48401826484018262</v>
      </c>
      <c r="L435" s="68">
        <f t="shared" si="101"/>
        <v>0.13929441064914161</v>
      </c>
      <c r="M435" s="70">
        <f t="shared" si="102"/>
        <v>4.2933208761721726</v>
      </c>
      <c r="N435" s="71">
        <f t="shared" si="103"/>
        <v>0.17844444444444446</v>
      </c>
      <c r="O435" s="72">
        <f t="shared" si="104"/>
        <v>0.13929441064914161</v>
      </c>
      <c r="P435" s="68">
        <f t="shared" si="96"/>
        <v>8.0061384796841217E-2</v>
      </c>
      <c r="Q435" s="16">
        <f t="shared" si="97"/>
        <v>0</v>
      </c>
      <c r="R435" s="51">
        <f t="shared" si="105"/>
        <v>8.0061384796841217E-2</v>
      </c>
      <c r="S435" s="16">
        <f t="shared" si="106"/>
        <v>0.17844444444444446</v>
      </c>
      <c r="T435" s="16">
        <f t="shared" si="107"/>
        <v>0.13929441064914161</v>
      </c>
      <c r="U435" s="16">
        <f t="shared" si="108"/>
        <v>0</v>
      </c>
      <c r="V435" s="51">
        <f t="shared" si="109"/>
        <v>0</v>
      </c>
      <c r="W435" s="16">
        <f t="shared" si="98"/>
        <v>0</v>
      </c>
      <c r="X435" s="16">
        <f t="shared" si="99"/>
        <v>0.30778407439513678</v>
      </c>
      <c r="Y435" s="16">
        <f t="shared" si="110"/>
        <v>0</v>
      </c>
      <c r="Z435" s="16">
        <f t="shared" si="111"/>
        <v>0</v>
      </c>
    </row>
    <row r="436" spans="10:26" x14ac:dyDescent="0.25">
      <c r="J436" s="68">
        <v>4250</v>
      </c>
      <c r="K436" s="68">
        <f t="shared" si="100"/>
        <v>0.48515981735159819</v>
      </c>
      <c r="L436" s="68">
        <f t="shared" si="101"/>
        <v>0.13896993735296648</v>
      </c>
      <c r="M436" s="70">
        <f t="shared" si="102"/>
        <v>4.2833199869065011</v>
      </c>
      <c r="N436" s="71">
        <f t="shared" si="103"/>
        <v>0.17844444444444446</v>
      </c>
      <c r="O436" s="72">
        <f t="shared" si="104"/>
        <v>0.13896993735296648</v>
      </c>
      <c r="P436" s="68">
        <f t="shared" si="96"/>
        <v>7.9714581524680583E-2</v>
      </c>
      <c r="Q436" s="16">
        <f t="shared" si="97"/>
        <v>0</v>
      </c>
      <c r="R436" s="51">
        <f t="shared" si="105"/>
        <v>7.9714581524680583E-2</v>
      </c>
      <c r="S436" s="16">
        <f t="shared" si="106"/>
        <v>0.17844444444444446</v>
      </c>
      <c r="T436" s="16">
        <f t="shared" si="107"/>
        <v>0.13896993735296648</v>
      </c>
      <c r="U436" s="16">
        <f t="shared" si="108"/>
        <v>0</v>
      </c>
      <c r="V436" s="51">
        <f t="shared" si="109"/>
        <v>0</v>
      </c>
      <c r="W436" s="16">
        <f t="shared" si="98"/>
        <v>0</v>
      </c>
      <c r="X436" s="16">
        <f t="shared" si="99"/>
        <v>0.3060647836070004</v>
      </c>
      <c r="Y436" s="16">
        <f t="shared" si="110"/>
        <v>0</v>
      </c>
      <c r="Z436" s="16">
        <f t="shared" si="111"/>
        <v>0</v>
      </c>
    </row>
    <row r="437" spans="10:26" x14ac:dyDescent="0.25">
      <c r="J437" s="68">
        <v>4260</v>
      </c>
      <c r="K437" s="68">
        <f t="shared" si="100"/>
        <v>0.4863013698630137</v>
      </c>
      <c r="L437" s="68">
        <f t="shared" si="101"/>
        <v>0.13864610473620675</v>
      </c>
      <c r="M437" s="70">
        <f t="shared" si="102"/>
        <v>4.2733388446091123</v>
      </c>
      <c r="N437" s="71">
        <f t="shared" si="103"/>
        <v>0.17844444444444446</v>
      </c>
      <c r="O437" s="72">
        <f t="shared" si="104"/>
        <v>0.13864610473620675</v>
      </c>
      <c r="P437" s="68">
        <f t="shared" si="96"/>
        <v>7.9368463022947422E-2</v>
      </c>
      <c r="Q437" s="16">
        <f t="shared" si="97"/>
        <v>0</v>
      </c>
      <c r="R437" s="51">
        <f t="shared" si="105"/>
        <v>7.9368463022947422E-2</v>
      </c>
      <c r="S437" s="16">
        <f t="shared" si="106"/>
        <v>0.17844444444444446</v>
      </c>
      <c r="T437" s="16">
        <f t="shared" si="107"/>
        <v>0.13864610473620675</v>
      </c>
      <c r="U437" s="16">
        <f t="shared" si="108"/>
        <v>0</v>
      </c>
      <c r="V437" s="51">
        <f t="shared" si="109"/>
        <v>0</v>
      </c>
      <c r="W437" s="16">
        <f t="shared" si="98"/>
        <v>0</v>
      </c>
      <c r="X437" s="16">
        <f t="shared" si="99"/>
        <v>0.30436756962530587</v>
      </c>
      <c r="Y437" s="16">
        <f t="shared" si="110"/>
        <v>0</v>
      </c>
      <c r="Z437" s="16">
        <f t="shared" si="111"/>
        <v>0</v>
      </c>
    </row>
    <row r="438" spans="10:26" x14ac:dyDescent="0.25">
      <c r="J438" s="68">
        <v>4270</v>
      </c>
      <c r="K438" s="68">
        <f t="shared" si="100"/>
        <v>0.48744292237442921</v>
      </c>
      <c r="L438" s="68">
        <f t="shared" si="101"/>
        <v>0.13832291003433006</v>
      </c>
      <c r="M438" s="70">
        <f t="shared" si="102"/>
        <v>4.2633773640718164</v>
      </c>
      <c r="N438" s="71">
        <f t="shared" si="103"/>
        <v>0.17844444444444446</v>
      </c>
      <c r="O438" s="72">
        <f t="shared" si="104"/>
        <v>0.13832291003433006</v>
      </c>
      <c r="P438" s="68">
        <f t="shared" si="96"/>
        <v>7.9023026336856206E-2</v>
      </c>
      <c r="Q438" s="16">
        <f t="shared" si="97"/>
        <v>0</v>
      </c>
      <c r="R438" s="51">
        <f t="shared" si="105"/>
        <v>7.9023026336856206E-2</v>
      </c>
      <c r="S438" s="16">
        <f t="shared" si="106"/>
        <v>0.17844444444444446</v>
      </c>
      <c r="T438" s="16">
        <f t="shared" si="107"/>
        <v>0.13832291003433006</v>
      </c>
      <c r="U438" s="16">
        <f t="shared" si="108"/>
        <v>0</v>
      </c>
      <c r="V438" s="51">
        <f t="shared" si="109"/>
        <v>0</v>
      </c>
      <c r="W438" s="16">
        <f t="shared" si="98"/>
        <v>0</v>
      </c>
      <c r="X438" s="16">
        <f t="shared" si="99"/>
        <v>0.30269182082873725</v>
      </c>
      <c r="Y438" s="16">
        <f t="shared" si="110"/>
        <v>0</v>
      </c>
      <c r="Z438" s="16">
        <f t="shared" si="111"/>
        <v>0</v>
      </c>
    </row>
    <row r="439" spans="10:26" x14ac:dyDescent="0.25">
      <c r="J439" s="68">
        <v>4280</v>
      </c>
      <c r="K439" s="68">
        <f t="shared" si="100"/>
        <v>0.48858447488584472</v>
      </c>
      <c r="L439" s="68">
        <f t="shared" si="101"/>
        <v>0.1380003505011731</v>
      </c>
      <c r="M439" s="70">
        <f t="shared" si="102"/>
        <v>4.2534354606525948</v>
      </c>
      <c r="N439" s="71">
        <f t="shared" si="103"/>
        <v>0.17844444444444446</v>
      </c>
      <c r="O439" s="72">
        <f t="shared" si="104"/>
        <v>0.1380003505011731</v>
      </c>
      <c r="P439" s="68">
        <f t="shared" si="96"/>
        <v>7.8678268531255369E-2</v>
      </c>
      <c r="Q439" s="16">
        <f t="shared" si="97"/>
        <v>0</v>
      </c>
      <c r="R439" s="51">
        <f t="shared" si="105"/>
        <v>7.8678268531255369E-2</v>
      </c>
      <c r="S439" s="16">
        <f t="shared" si="106"/>
        <v>0.17844444444444446</v>
      </c>
      <c r="T439" s="16">
        <f t="shared" si="107"/>
        <v>0.1380003505011731</v>
      </c>
      <c r="U439" s="16">
        <f t="shared" si="108"/>
        <v>0</v>
      </c>
      <c r="V439" s="51">
        <f t="shared" si="109"/>
        <v>0</v>
      </c>
      <c r="W439" s="16">
        <f t="shared" si="98"/>
        <v>0</v>
      </c>
      <c r="X439" s="16">
        <f t="shared" si="99"/>
        <v>0.30103695136206543</v>
      </c>
      <c r="Y439" s="16">
        <f t="shared" si="110"/>
        <v>0</v>
      </c>
      <c r="Z439" s="16">
        <f t="shared" si="111"/>
        <v>0</v>
      </c>
    </row>
    <row r="440" spans="10:26" x14ac:dyDescent="0.25">
      <c r="J440" s="68">
        <v>4290</v>
      </c>
      <c r="K440" s="68">
        <f t="shared" si="100"/>
        <v>0.48972602739726029</v>
      </c>
      <c r="L440" s="68">
        <f t="shared" si="101"/>
        <v>0.13767842340877667</v>
      </c>
      <c r="M440" s="70">
        <f t="shared" si="102"/>
        <v>4.2435130502705141</v>
      </c>
      <c r="N440" s="71">
        <f t="shared" si="103"/>
        <v>0.17844444444444446</v>
      </c>
      <c r="O440" s="72">
        <f t="shared" si="104"/>
        <v>0.13767842340877667</v>
      </c>
      <c r="P440" s="68">
        <f t="shared" si="96"/>
        <v>7.8334186690449781E-2</v>
      </c>
      <c r="Q440" s="16">
        <f t="shared" si="97"/>
        <v>0</v>
      </c>
      <c r="R440" s="51">
        <f t="shared" si="105"/>
        <v>7.8334186690449781E-2</v>
      </c>
      <c r="S440" s="16">
        <f t="shared" si="106"/>
        <v>0.17844444444444446</v>
      </c>
      <c r="T440" s="16">
        <f t="shared" si="107"/>
        <v>0.13767842340877667</v>
      </c>
      <c r="U440" s="16">
        <f t="shared" si="108"/>
        <v>0</v>
      </c>
      <c r="V440" s="51">
        <f t="shared" si="109"/>
        <v>0</v>
      </c>
      <c r="W440" s="16">
        <f t="shared" si="98"/>
        <v>0</v>
      </c>
      <c r="X440" s="16">
        <f t="shared" si="99"/>
        <v>0.29940239968990279</v>
      </c>
      <c r="Y440" s="16">
        <f t="shared" si="110"/>
        <v>0</v>
      </c>
      <c r="Z440" s="16">
        <f t="shared" si="111"/>
        <v>0</v>
      </c>
    </row>
    <row r="441" spans="10:26" x14ac:dyDescent="0.25">
      <c r="J441" s="68">
        <v>4300</v>
      </c>
      <c r="K441" s="68">
        <f t="shared" si="100"/>
        <v>0.4908675799086758</v>
      </c>
      <c r="L441" s="68">
        <f t="shared" si="101"/>
        <v>0.1373571260472235</v>
      </c>
      <c r="M441" s="70">
        <f t="shared" si="102"/>
        <v>4.2336100494007241</v>
      </c>
      <c r="N441" s="71">
        <f t="shared" si="103"/>
        <v>0.17844444444444446</v>
      </c>
      <c r="O441" s="72">
        <f t="shared" si="104"/>
        <v>0.1373571260472235</v>
      </c>
      <c r="P441" s="68">
        <f t="shared" si="96"/>
        <v>7.7990777918027887E-2</v>
      </c>
      <c r="Q441" s="16">
        <f t="shared" si="97"/>
        <v>0</v>
      </c>
      <c r="R441" s="51">
        <f t="shared" si="105"/>
        <v>7.7990777918027887E-2</v>
      </c>
      <c r="S441" s="16">
        <f t="shared" si="106"/>
        <v>0.17844444444444446</v>
      </c>
      <c r="T441" s="16">
        <f t="shared" si="107"/>
        <v>0.1373571260472235</v>
      </c>
      <c r="U441" s="16">
        <f t="shared" si="108"/>
        <v>0</v>
      </c>
      <c r="V441" s="51">
        <f t="shared" si="109"/>
        <v>0</v>
      </c>
      <c r="W441" s="16">
        <f t="shared" si="98"/>
        <v>0</v>
      </c>
      <c r="X441" s="16">
        <f t="shared" si="99"/>
        <v>0.29778762725130714</v>
      </c>
      <c r="Y441" s="16">
        <f t="shared" si="110"/>
        <v>0</v>
      </c>
      <c r="Z441" s="16">
        <f t="shared" si="111"/>
        <v>0</v>
      </c>
    </row>
    <row r="442" spans="10:26" x14ac:dyDescent="0.25">
      <c r="J442" s="68">
        <v>4310</v>
      </c>
      <c r="K442" s="68">
        <f t="shared" si="100"/>
        <v>0.49200913242009131</v>
      </c>
      <c r="L442" s="68">
        <f t="shared" si="101"/>
        <v>0.13703645572447687</v>
      </c>
      <c r="M442" s="70">
        <f t="shared" si="102"/>
        <v>4.223726375069492</v>
      </c>
      <c r="N442" s="71">
        <f t="shared" si="103"/>
        <v>0.17844444444444446</v>
      </c>
      <c r="O442" s="72">
        <f t="shared" si="104"/>
        <v>0.13703645572447687</v>
      </c>
      <c r="P442" s="68">
        <f t="shared" si="96"/>
        <v>7.764803933668929E-2</v>
      </c>
      <c r="Q442" s="16">
        <f t="shared" si="97"/>
        <v>0</v>
      </c>
      <c r="R442" s="51">
        <f t="shared" si="105"/>
        <v>7.764803933668929E-2</v>
      </c>
      <c r="S442" s="16">
        <f t="shared" si="106"/>
        <v>0.17844444444444446</v>
      </c>
      <c r="T442" s="16">
        <f t="shared" si="107"/>
        <v>0.13703645572447687</v>
      </c>
      <c r="U442" s="16">
        <f t="shared" si="108"/>
        <v>0</v>
      </c>
      <c r="V442" s="51">
        <f t="shared" si="109"/>
        <v>0</v>
      </c>
      <c r="W442" s="16">
        <f t="shared" si="98"/>
        <v>0</v>
      </c>
      <c r="X442" s="16">
        <f t="shared" si="99"/>
        <v>0.296192117206863</v>
      </c>
      <c r="Y442" s="16">
        <f t="shared" si="110"/>
        <v>0</v>
      </c>
      <c r="Z442" s="16">
        <f t="shared" si="111"/>
        <v>0</v>
      </c>
    </row>
    <row r="443" spans="10:26" x14ac:dyDescent="0.25">
      <c r="J443" s="68">
        <v>4320</v>
      </c>
      <c r="K443" s="68">
        <f t="shared" si="100"/>
        <v>0.49315068493150682</v>
      </c>
      <c r="L443" s="68">
        <f t="shared" si="101"/>
        <v>0.13671640976622135</v>
      </c>
      <c r="M443" s="70">
        <f t="shared" si="102"/>
        <v>4.2138619448492882</v>
      </c>
      <c r="N443" s="71">
        <f t="shared" si="103"/>
        <v>0.17844444444444446</v>
      </c>
      <c r="O443" s="72">
        <f t="shared" si="104"/>
        <v>0.13671640976622135</v>
      </c>
      <c r="P443" s="68">
        <f t="shared" si="96"/>
        <v>7.730596808807455E-2</v>
      </c>
      <c r="Q443" s="16">
        <f t="shared" si="97"/>
        <v>0</v>
      </c>
      <c r="R443" s="51">
        <f t="shared" si="105"/>
        <v>7.730596808807455E-2</v>
      </c>
      <c r="S443" s="16">
        <f t="shared" si="106"/>
        <v>0.17844444444444446</v>
      </c>
      <c r="T443" s="16">
        <f t="shared" si="107"/>
        <v>0.13671640976622135</v>
      </c>
      <c r="U443" s="16">
        <f t="shared" si="108"/>
        <v>0</v>
      </c>
      <c r="V443" s="51">
        <f t="shared" si="109"/>
        <v>0</v>
      </c>
      <c r="W443" s="16">
        <f t="shared" si="98"/>
        <v>0</v>
      </c>
      <c r="X443" s="16">
        <f t="shared" si="99"/>
        <v>0.29461537327068321</v>
      </c>
      <c r="Y443" s="16">
        <f t="shared" si="110"/>
        <v>0</v>
      </c>
      <c r="Z443" s="16">
        <f t="shared" si="111"/>
        <v>0</v>
      </c>
    </row>
    <row r="444" spans="10:26" x14ac:dyDescent="0.25">
      <c r="J444" s="68">
        <v>4330</v>
      </c>
      <c r="K444" s="68">
        <f t="shared" si="100"/>
        <v>0.49429223744292239</v>
      </c>
      <c r="L444" s="68">
        <f t="shared" si="101"/>
        <v>0.13639698551570567</v>
      </c>
      <c r="M444" s="70">
        <f t="shared" si="102"/>
        <v>4.204016676853942</v>
      </c>
      <c r="N444" s="71">
        <f t="shared" si="103"/>
        <v>0.17844444444444446</v>
      </c>
      <c r="O444" s="72">
        <f t="shared" si="104"/>
        <v>0.13639698551570567</v>
      </c>
      <c r="P444" s="68">
        <f t="shared" si="96"/>
        <v>7.6964561332596992E-2</v>
      </c>
      <c r="Q444" s="16">
        <f t="shared" si="97"/>
        <v>0</v>
      </c>
      <c r="R444" s="51">
        <f t="shared" si="105"/>
        <v>7.6964561332596992E-2</v>
      </c>
      <c r="S444" s="16">
        <f t="shared" si="106"/>
        <v>0.17844444444444446</v>
      </c>
      <c r="T444" s="16">
        <f t="shared" si="107"/>
        <v>0.13639698551570567</v>
      </c>
      <c r="U444" s="16">
        <f t="shared" si="108"/>
        <v>0</v>
      </c>
      <c r="V444" s="51">
        <f t="shared" si="109"/>
        <v>0</v>
      </c>
      <c r="W444" s="16">
        <f t="shared" si="98"/>
        <v>0</v>
      </c>
      <c r="X444" s="16">
        <f t="shared" si="99"/>
        <v>0.29305691862047745</v>
      </c>
      <c r="Y444" s="16">
        <f t="shared" si="110"/>
        <v>0</v>
      </c>
      <c r="Z444" s="16">
        <f t="shared" si="111"/>
        <v>0</v>
      </c>
    </row>
    <row r="445" spans="10:26" x14ac:dyDescent="0.25">
      <c r="J445" s="68">
        <v>4340</v>
      </c>
      <c r="K445" s="68">
        <f t="shared" si="100"/>
        <v>0.4954337899543379</v>
      </c>
      <c r="L445" s="68">
        <f t="shared" si="101"/>
        <v>0.13607818033358743</v>
      </c>
      <c r="M445" s="70">
        <f t="shared" si="102"/>
        <v>4.1941904897338587</v>
      </c>
      <c r="N445" s="71">
        <f t="shared" si="103"/>
        <v>0.17844444444444446</v>
      </c>
      <c r="O445" s="72">
        <f t="shared" si="104"/>
        <v>0.13607818033358743</v>
      </c>
      <c r="P445" s="68">
        <f t="shared" si="96"/>
        <v>7.6623816249276833E-2</v>
      </c>
      <c r="Q445" s="16">
        <f t="shared" si="97"/>
        <v>0</v>
      </c>
      <c r="R445" s="51">
        <f t="shared" si="105"/>
        <v>7.6623816249276833E-2</v>
      </c>
      <c r="S445" s="16">
        <f t="shared" si="106"/>
        <v>0.17844444444444446</v>
      </c>
      <c r="T445" s="16">
        <f t="shared" si="107"/>
        <v>0.13607818033358743</v>
      </c>
      <c r="U445" s="16">
        <f t="shared" si="108"/>
        <v>0</v>
      </c>
      <c r="V445" s="51">
        <f t="shared" si="109"/>
        <v>0</v>
      </c>
      <c r="W445" s="16">
        <f t="shared" si="98"/>
        <v>0</v>
      </c>
      <c r="X445" s="16">
        <f t="shared" si="99"/>
        <v>0.29151629487948039</v>
      </c>
      <c r="Y445" s="16">
        <f t="shared" si="110"/>
        <v>0</v>
      </c>
      <c r="Z445" s="16">
        <f t="shared" si="111"/>
        <v>0</v>
      </c>
    </row>
    <row r="446" spans="10:26" x14ac:dyDescent="0.25">
      <c r="J446" s="68">
        <v>4350</v>
      </c>
      <c r="K446" s="68">
        <f t="shared" si="100"/>
        <v>0.49657534246575341</v>
      </c>
      <c r="L446" s="68">
        <f t="shared" si="101"/>
        <v>0.13575999159777818</v>
      </c>
      <c r="M446" s="70">
        <f t="shared" si="102"/>
        <v>4.1843833026712449</v>
      </c>
      <c r="N446" s="71">
        <f t="shared" si="103"/>
        <v>0.17844444444444446</v>
      </c>
      <c r="O446" s="72">
        <f t="shared" si="104"/>
        <v>0.13575999159777818</v>
      </c>
      <c r="P446" s="68">
        <f t="shared" si="96"/>
        <v>7.628373003557587E-2</v>
      </c>
      <c r="Q446" s="16">
        <f t="shared" si="97"/>
        <v>0</v>
      </c>
      <c r="R446" s="51">
        <f t="shared" si="105"/>
        <v>7.628373003557587E-2</v>
      </c>
      <c r="S446" s="16">
        <f t="shared" si="106"/>
        <v>0.17844444444444446</v>
      </c>
      <c r="T446" s="16">
        <f t="shared" si="107"/>
        <v>0.13575999159777818</v>
      </c>
      <c r="U446" s="16">
        <f t="shared" si="108"/>
        <v>0</v>
      </c>
      <c r="V446" s="51">
        <f t="shared" si="109"/>
        <v>0</v>
      </c>
      <c r="W446" s="16">
        <f t="shared" si="98"/>
        <v>0</v>
      </c>
      <c r="X446" s="16">
        <f t="shared" si="99"/>
        <v>0.289993061164597</v>
      </c>
      <c r="Y446" s="16">
        <f t="shared" si="110"/>
        <v>0</v>
      </c>
      <c r="Z446" s="16">
        <f t="shared" si="111"/>
        <v>0</v>
      </c>
    </row>
    <row r="447" spans="10:26" x14ac:dyDescent="0.25">
      <c r="J447" s="68">
        <v>4360</v>
      </c>
      <c r="K447" s="68">
        <f t="shared" si="100"/>
        <v>0.49771689497716892</v>
      </c>
      <c r="L447" s="68">
        <f t="shared" si="101"/>
        <v>0.1354424167032926</v>
      </c>
      <c r="M447" s="70">
        <f t="shared" si="102"/>
        <v>4.1745950353754564</v>
      </c>
      <c r="N447" s="71">
        <f t="shared" si="103"/>
        <v>0.17844444444444446</v>
      </c>
      <c r="O447" s="72">
        <f t="shared" si="104"/>
        <v>0.1354424167032926</v>
      </c>
      <c r="P447" s="68">
        <f t="shared" si="96"/>
        <v>7.5944299907235835E-2</v>
      </c>
      <c r="Q447" s="16">
        <f t="shared" si="97"/>
        <v>0</v>
      </c>
      <c r="R447" s="51">
        <f t="shared" si="105"/>
        <v>7.5944299907235835E-2</v>
      </c>
      <c r="S447" s="16">
        <f t="shared" si="106"/>
        <v>0.17844444444444446</v>
      </c>
      <c r="T447" s="16">
        <f t="shared" si="107"/>
        <v>0.1354424167032926</v>
      </c>
      <c r="U447" s="16">
        <f t="shared" si="108"/>
        <v>0</v>
      </c>
      <c r="V447" s="51">
        <f t="shared" si="109"/>
        <v>0</v>
      </c>
      <c r="W447" s="16">
        <f t="shared" si="98"/>
        <v>0</v>
      </c>
      <c r="X447" s="16">
        <f t="shared" si="99"/>
        <v>0.28848679319564052</v>
      </c>
      <c r="Y447" s="16">
        <f t="shared" si="110"/>
        <v>0</v>
      </c>
      <c r="Z447" s="16">
        <f t="shared" si="111"/>
        <v>0</v>
      </c>
    </row>
    <row r="448" spans="10:26" x14ac:dyDescent="0.25">
      <c r="J448" s="68">
        <v>4370</v>
      </c>
      <c r="K448" s="68">
        <f t="shared" si="100"/>
        <v>0.49885844748858449</v>
      </c>
      <c r="L448" s="68">
        <f t="shared" si="101"/>
        <v>0.13512545306209667</v>
      </c>
      <c r="M448" s="70">
        <f t="shared" si="102"/>
        <v>4.1648256080783215</v>
      </c>
      <c r="N448" s="71">
        <f t="shared" si="103"/>
        <v>0.17844444444444446</v>
      </c>
      <c r="O448" s="72">
        <f t="shared" si="104"/>
        <v>0.13512545306209667</v>
      </c>
      <c r="P448" s="68">
        <f t="shared" si="96"/>
        <v>7.5605523098116301E-2</v>
      </c>
      <c r="Q448" s="16">
        <f t="shared" si="97"/>
        <v>0</v>
      </c>
      <c r="R448" s="51">
        <f t="shared" si="105"/>
        <v>7.5605523098116301E-2</v>
      </c>
      <c r="S448" s="16">
        <f t="shared" si="106"/>
        <v>0.17844444444444446</v>
      </c>
      <c r="T448" s="16">
        <f t="shared" si="107"/>
        <v>0.13512545306209667</v>
      </c>
      <c r="U448" s="16">
        <f t="shared" si="108"/>
        <v>0</v>
      </c>
      <c r="V448" s="51">
        <f t="shared" si="109"/>
        <v>0</v>
      </c>
      <c r="W448" s="16">
        <f t="shared" si="98"/>
        <v>0</v>
      </c>
      <c r="X448" s="16">
        <f t="shared" si="99"/>
        <v>0.28699708246098932</v>
      </c>
      <c r="Y448" s="16">
        <f t="shared" si="110"/>
        <v>0</v>
      </c>
      <c r="Z448" s="16">
        <f t="shared" si="111"/>
        <v>0</v>
      </c>
    </row>
    <row r="449" spans="10:26" x14ac:dyDescent="0.25">
      <c r="J449" s="68">
        <v>4380</v>
      </c>
      <c r="K449" s="68">
        <f t="shared" si="100"/>
        <v>0.5</v>
      </c>
      <c r="L449" s="68">
        <f t="shared" si="101"/>
        <v>0.13480909810295993</v>
      </c>
      <c r="M449" s="70">
        <f t="shared" si="102"/>
        <v>4.1550749415295867</v>
      </c>
      <c r="N449" s="71">
        <f t="shared" si="103"/>
        <v>0.17844444444444446</v>
      </c>
      <c r="O449" s="72">
        <f t="shared" si="104"/>
        <v>0.13480909810295993</v>
      </c>
      <c r="P449" s="68">
        <f t="shared" si="96"/>
        <v>7.526739686003725E-2</v>
      </c>
      <c r="Q449" s="16">
        <f t="shared" si="97"/>
        <v>0</v>
      </c>
      <c r="R449" s="51">
        <f t="shared" si="105"/>
        <v>7.526739686003725E-2</v>
      </c>
      <c r="S449" s="16">
        <f t="shared" si="106"/>
        <v>0.17844444444444446</v>
      </c>
      <c r="T449" s="16">
        <f t="shared" si="107"/>
        <v>0.13480909810295993</v>
      </c>
      <c r="U449" s="16">
        <f t="shared" si="108"/>
        <v>0</v>
      </c>
      <c r="V449" s="51">
        <f t="shared" si="109"/>
        <v>0</v>
      </c>
      <c r="W449" s="16">
        <f t="shared" si="98"/>
        <v>0</v>
      </c>
      <c r="X449" s="16">
        <f t="shared" si="99"/>
        <v>0.28552353543541087</v>
      </c>
      <c r="Y449" s="16">
        <f t="shared" si="110"/>
        <v>0</v>
      </c>
      <c r="Z449" s="16">
        <f t="shared" si="111"/>
        <v>0</v>
      </c>
    </row>
    <row r="450" spans="10:26" x14ac:dyDescent="0.25">
      <c r="J450" s="68">
        <v>4390</v>
      </c>
      <c r="K450" s="68">
        <f t="shared" si="100"/>
        <v>0.50114155251141557</v>
      </c>
      <c r="L450" s="68">
        <f t="shared" si="101"/>
        <v>0.13449334927130796</v>
      </c>
      <c r="M450" s="70">
        <f t="shared" si="102"/>
        <v>4.1453429569923683</v>
      </c>
      <c r="N450" s="71">
        <f t="shared" si="103"/>
        <v>0.17844444444444446</v>
      </c>
      <c r="O450" s="72">
        <f t="shared" si="104"/>
        <v>0.13449334927130796</v>
      </c>
      <c r="P450" s="68">
        <f t="shared" si="96"/>
        <v>7.4929918462620315E-2</v>
      </c>
      <c r="Q450" s="16">
        <f t="shared" si="97"/>
        <v>0</v>
      </c>
      <c r="R450" s="51">
        <f t="shared" si="105"/>
        <v>7.4929918462620315E-2</v>
      </c>
      <c r="S450" s="16">
        <f t="shared" si="106"/>
        <v>0.17844444444444446</v>
      </c>
      <c r="T450" s="16">
        <f t="shared" si="107"/>
        <v>0.13449334927130796</v>
      </c>
      <c r="U450" s="16">
        <f t="shared" si="108"/>
        <v>0</v>
      </c>
      <c r="V450" s="51">
        <f t="shared" si="109"/>
        <v>0</v>
      </c>
      <c r="W450" s="16">
        <f t="shared" si="98"/>
        <v>0</v>
      </c>
      <c r="X450" s="16">
        <f t="shared" si="99"/>
        <v>0.28406577284616397</v>
      </c>
      <c r="Y450" s="16">
        <f t="shared" si="110"/>
        <v>0</v>
      </c>
      <c r="Z450" s="16">
        <f t="shared" si="111"/>
        <v>0</v>
      </c>
    </row>
    <row r="451" spans="10:26" x14ac:dyDescent="0.25">
      <c r="J451" s="68">
        <v>4400</v>
      </c>
      <c r="K451" s="68">
        <f t="shared" si="100"/>
        <v>0.50228310502283102</v>
      </c>
      <c r="L451" s="68">
        <f t="shared" si="101"/>
        <v>0.13417820402907643</v>
      </c>
      <c r="M451" s="70">
        <f t="shared" si="102"/>
        <v>4.1356295762386566</v>
      </c>
      <c r="N451" s="71">
        <f t="shared" si="103"/>
        <v>0.17844444444444446</v>
      </c>
      <c r="O451" s="72">
        <f t="shared" si="104"/>
        <v>0.13417820402907643</v>
      </c>
      <c r="P451" s="68">
        <f t="shared" si="96"/>
        <v>7.4593085193133679E-2</v>
      </c>
      <c r="Q451" s="16">
        <f t="shared" si="97"/>
        <v>0</v>
      </c>
      <c r="R451" s="51">
        <f t="shared" si="105"/>
        <v>7.4593085193133679E-2</v>
      </c>
      <c r="S451" s="16">
        <f t="shared" si="106"/>
        <v>0.17844444444444446</v>
      </c>
      <c r="T451" s="16">
        <f t="shared" si="107"/>
        <v>0.13417820402907643</v>
      </c>
      <c r="U451" s="16">
        <f t="shared" si="108"/>
        <v>0</v>
      </c>
      <c r="V451" s="51">
        <f t="shared" si="109"/>
        <v>0</v>
      </c>
      <c r="W451" s="16">
        <f t="shared" si="98"/>
        <v>0</v>
      </c>
      <c r="X451" s="16">
        <f t="shared" si="99"/>
        <v>0.28262342898383097</v>
      </c>
      <c r="Y451" s="16">
        <f t="shared" si="110"/>
        <v>0</v>
      </c>
      <c r="Z451" s="16">
        <f t="shared" si="111"/>
        <v>0</v>
      </c>
    </row>
    <row r="452" spans="10:26" x14ac:dyDescent="0.25">
      <c r="J452" s="68">
        <v>4410</v>
      </c>
      <c r="K452" s="68">
        <f t="shared" si="100"/>
        <v>0.50342465753424659</v>
      </c>
      <c r="L452" s="68">
        <f t="shared" si="101"/>
        <v>0.13386365985456761</v>
      </c>
      <c r="M452" s="70">
        <f t="shared" si="102"/>
        <v>4.1259347215448914</v>
      </c>
      <c r="N452" s="71">
        <f t="shared" si="103"/>
        <v>0.17844444444444446</v>
      </c>
      <c r="O452" s="72">
        <f t="shared" si="104"/>
        <v>0.13386365985456761</v>
      </c>
      <c r="P452" s="68">
        <f t="shared" si="96"/>
        <v>7.4256894356338865E-2</v>
      </c>
      <c r="Q452" s="16">
        <f t="shared" si="97"/>
        <v>0</v>
      </c>
      <c r="R452" s="51">
        <f t="shared" si="105"/>
        <v>7.4256894356338865E-2</v>
      </c>
      <c r="S452" s="16">
        <f t="shared" si="106"/>
        <v>0.17844444444444446</v>
      </c>
      <c r="T452" s="16">
        <f t="shared" si="107"/>
        <v>0.13386365985456761</v>
      </c>
      <c r="U452" s="16">
        <f t="shared" si="108"/>
        <v>0</v>
      </c>
      <c r="V452" s="51">
        <f t="shared" si="109"/>
        <v>0</v>
      </c>
      <c r="W452" s="16">
        <f t="shared" si="98"/>
        <v>0</v>
      </c>
      <c r="X452" s="16">
        <f t="shared" si="99"/>
        <v>0.28119615105463003</v>
      </c>
      <c r="Y452" s="16">
        <f t="shared" si="110"/>
        <v>0</v>
      </c>
      <c r="Z452" s="16">
        <f t="shared" si="111"/>
        <v>0</v>
      </c>
    </row>
    <row r="453" spans="10:26" x14ac:dyDescent="0.25">
      <c r="J453" s="68">
        <v>4420</v>
      </c>
      <c r="K453" s="68">
        <f t="shared" si="100"/>
        <v>0.50456621004566216</v>
      </c>
      <c r="L453" s="68">
        <f t="shared" si="101"/>
        <v>0.13354971424230777</v>
      </c>
      <c r="M453" s="70">
        <f t="shared" si="102"/>
        <v>4.1162583156875678</v>
      </c>
      <c r="N453" s="71">
        <f t="shared" si="103"/>
        <v>0.17844444444444446</v>
      </c>
      <c r="O453" s="72">
        <f t="shared" si="104"/>
        <v>0.13354971424230777</v>
      </c>
      <c r="P453" s="68">
        <f t="shared" si="96"/>
        <v>7.3921343274337525E-2</v>
      </c>
      <c r="Q453" s="16">
        <f t="shared" si="97"/>
        <v>0</v>
      </c>
      <c r="R453" s="51">
        <f t="shared" si="105"/>
        <v>7.3921343274337525E-2</v>
      </c>
      <c r="S453" s="16">
        <f t="shared" si="106"/>
        <v>0.17844444444444446</v>
      </c>
      <c r="T453" s="16">
        <f t="shared" si="107"/>
        <v>0.13354971424230777</v>
      </c>
      <c r="U453" s="16">
        <f t="shared" si="108"/>
        <v>0</v>
      </c>
      <c r="V453" s="51">
        <f t="shared" si="109"/>
        <v>0</v>
      </c>
      <c r="W453" s="16">
        <f t="shared" si="98"/>
        <v>0</v>
      </c>
      <c r="X453" s="16">
        <f t="shared" si="99"/>
        <v>0.27978359857123281</v>
      </c>
      <c r="Y453" s="16">
        <f t="shared" si="110"/>
        <v>0</v>
      </c>
      <c r="Z453" s="16">
        <f t="shared" si="111"/>
        <v>0</v>
      </c>
    </row>
    <row r="454" spans="10:26" x14ac:dyDescent="0.25">
      <c r="J454" s="68">
        <v>4430</v>
      </c>
      <c r="K454" s="68">
        <f t="shared" si="100"/>
        <v>0.50570776255707761</v>
      </c>
      <c r="L454" s="68">
        <f t="shared" si="101"/>
        <v>0.13323636470290678</v>
      </c>
      <c r="M454" s="70">
        <f t="shared" si="102"/>
        <v>4.1066002819389071</v>
      </c>
      <c r="N454" s="71">
        <f t="shared" si="103"/>
        <v>0.17844444444444446</v>
      </c>
      <c r="O454" s="72">
        <f t="shared" si="104"/>
        <v>0.13323636470290678</v>
      </c>
      <c r="P454" s="68">
        <f t="shared" si="96"/>
        <v>7.3586429286421562E-2</v>
      </c>
      <c r="Q454" s="16">
        <f t="shared" si="97"/>
        <v>0</v>
      </c>
      <c r="R454" s="51">
        <f t="shared" si="105"/>
        <v>7.3586429286421562E-2</v>
      </c>
      <c r="S454" s="16">
        <f t="shared" si="106"/>
        <v>0.17844444444444446</v>
      </c>
      <c r="T454" s="16">
        <f t="shared" si="107"/>
        <v>0.13323636470290678</v>
      </c>
      <c r="U454" s="16">
        <f t="shared" si="108"/>
        <v>0</v>
      </c>
      <c r="V454" s="51">
        <f t="shared" si="109"/>
        <v>0</v>
      </c>
      <c r="W454" s="16">
        <f t="shared" si="98"/>
        <v>0</v>
      </c>
      <c r="X454" s="16">
        <f t="shared" si="99"/>
        <v>0.27838544277935895</v>
      </c>
      <c r="Y454" s="16">
        <f t="shared" si="110"/>
        <v>0</v>
      </c>
      <c r="Z454" s="16">
        <f t="shared" si="111"/>
        <v>0</v>
      </c>
    </row>
    <row r="455" spans="10:26" x14ac:dyDescent="0.25">
      <c r="J455" s="68">
        <v>4440</v>
      </c>
      <c r="K455" s="68">
        <f t="shared" si="100"/>
        <v>0.50684931506849318</v>
      </c>
      <c r="L455" s="68">
        <f t="shared" si="101"/>
        <v>0.13292360876291831</v>
      </c>
      <c r="M455" s="70">
        <f t="shared" si="102"/>
        <v>4.0969605440625507</v>
      </c>
      <c r="N455" s="71">
        <f t="shared" si="103"/>
        <v>0.17844444444444446</v>
      </c>
      <c r="O455" s="72">
        <f t="shared" si="104"/>
        <v>0.13292360876291831</v>
      </c>
      <c r="P455" s="68">
        <f t="shared" si="96"/>
        <v>7.3252149748924023E-2</v>
      </c>
      <c r="Q455" s="16">
        <f t="shared" si="97"/>
        <v>0</v>
      </c>
      <c r="R455" s="51">
        <f t="shared" si="105"/>
        <v>7.3252149748924023E-2</v>
      </c>
      <c r="S455" s="16">
        <f t="shared" si="106"/>
        <v>0.17844444444444446</v>
      </c>
      <c r="T455" s="16">
        <f t="shared" si="107"/>
        <v>0.13292360876291831</v>
      </c>
      <c r="U455" s="16">
        <f t="shared" si="108"/>
        <v>0</v>
      </c>
      <c r="V455" s="51">
        <f t="shared" si="109"/>
        <v>0</v>
      </c>
      <c r="W455" s="16">
        <f t="shared" si="98"/>
        <v>0</v>
      </c>
      <c r="X455" s="16">
        <f t="shared" si="99"/>
        <v>0.27700136611764137</v>
      </c>
      <c r="Y455" s="16">
        <f t="shared" si="110"/>
        <v>0</v>
      </c>
      <c r="Z455" s="16">
        <f t="shared" si="111"/>
        <v>0</v>
      </c>
    </row>
    <row r="456" spans="10:26" x14ac:dyDescent="0.25">
      <c r="J456" s="68">
        <v>4450</v>
      </c>
      <c r="K456" s="68">
        <f t="shared" si="100"/>
        <v>0.50799086757990863</v>
      </c>
      <c r="L456" s="68">
        <f t="shared" si="101"/>
        <v>0.13261144396470181</v>
      </c>
      <c r="M456" s="70">
        <f t="shared" si="102"/>
        <v>4.0873390263093023</v>
      </c>
      <c r="N456" s="71">
        <f t="shared" si="103"/>
        <v>0.17844444444444446</v>
      </c>
      <c r="O456" s="72">
        <f t="shared" si="104"/>
        <v>0.13261144396470181</v>
      </c>
      <c r="P456" s="68">
        <f t="shared" si="96"/>
        <v>7.291850203507233E-2</v>
      </c>
      <c r="Q456" s="16">
        <f t="shared" si="97"/>
        <v>0</v>
      </c>
      <c r="R456" s="51">
        <f t="shared" si="105"/>
        <v>7.291850203507233E-2</v>
      </c>
      <c r="S456" s="16">
        <f t="shared" si="106"/>
        <v>0.17844444444444446</v>
      </c>
      <c r="T456" s="16">
        <f t="shared" si="107"/>
        <v>0.13261144396470181</v>
      </c>
      <c r="U456" s="16">
        <f t="shared" si="108"/>
        <v>0</v>
      </c>
      <c r="V456" s="51">
        <f t="shared" si="109"/>
        <v>0</v>
      </c>
      <c r="W456" s="16">
        <f t="shared" si="98"/>
        <v>0</v>
      </c>
      <c r="X456" s="16">
        <f t="shared" si="99"/>
        <v>0.27563106170846174</v>
      </c>
      <c r="Y456" s="16">
        <f t="shared" si="110"/>
        <v>0</v>
      </c>
      <c r="Z456" s="16">
        <f t="shared" si="111"/>
        <v>0</v>
      </c>
    </row>
    <row r="457" spans="10:26" x14ac:dyDescent="0.25">
      <c r="J457" s="68">
        <v>4460</v>
      </c>
      <c r="K457" s="68">
        <f t="shared" si="100"/>
        <v>0.5091324200913242</v>
      </c>
      <c r="L457" s="68">
        <f t="shared" si="101"/>
        <v>0.13229986786628745</v>
      </c>
      <c r="M457" s="70">
        <f t="shared" si="102"/>
        <v>4.0777356534129687</v>
      </c>
      <c r="N457" s="71">
        <f t="shared" si="103"/>
        <v>0.17844444444444446</v>
      </c>
      <c r="O457" s="72">
        <f t="shared" si="104"/>
        <v>0.13229986786628745</v>
      </c>
      <c r="P457" s="68">
        <f t="shared" si="96"/>
        <v>7.2585483534841622E-2</v>
      </c>
      <c r="Q457" s="16">
        <f t="shared" si="97"/>
        <v>0</v>
      </c>
      <c r="R457" s="51">
        <f t="shared" si="105"/>
        <v>7.2585483534841622E-2</v>
      </c>
      <c r="S457" s="16">
        <f t="shared" si="106"/>
        <v>0.17844444444444446</v>
      </c>
      <c r="T457" s="16">
        <f t="shared" si="107"/>
        <v>0.13229986786628745</v>
      </c>
      <c r="U457" s="16">
        <f t="shared" si="108"/>
        <v>0</v>
      </c>
      <c r="V457" s="51">
        <f t="shared" si="109"/>
        <v>0</v>
      </c>
      <c r="W457" s="16">
        <f t="shared" si="98"/>
        <v>0</v>
      </c>
      <c r="X457" s="16">
        <f t="shared" si="99"/>
        <v>0.27427423287763775</v>
      </c>
      <c r="Y457" s="16">
        <f t="shared" si="110"/>
        <v>0</v>
      </c>
      <c r="Z457" s="16">
        <f t="shared" si="111"/>
        <v>0</v>
      </c>
    </row>
    <row r="458" spans="10:26" x14ac:dyDescent="0.25">
      <c r="J458" s="68">
        <v>4470</v>
      </c>
      <c r="K458" s="68">
        <f t="shared" si="100"/>
        <v>0.51027397260273977</v>
      </c>
      <c r="L458" s="68">
        <f t="shared" si="101"/>
        <v>0.13198887804124004</v>
      </c>
      <c r="M458" s="70">
        <f t="shared" si="102"/>
        <v>4.0681503505861656</v>
      </c>
      <c r="N458" s="71">
        <f t="shared" si="103"/>
        <v>0.17844444444444446</v>
      </c>
      <c r="O458" s="72">
        <f t="shared" si="104"/>
        <v>0.13198887804124004</v>
      </c>
      <c r="P458" s="68">
        <f t="shared" si="96"/>
        <v>7.2253091654811863E-2</v>
      </c>
      <c r="Q458" s="16">
        <f t="shared" si="97"/>
        <v>0</v>
      </c>
      <c r="R458" s="51">
        <f t="shared" si="105"/>
        <v>7.2253091654811863E-2</v>
      </c>
      <c r="S458" s="16">
        <f t="shared" si="106"/>
        <v>0.17844444444444446</v>
      </c>
      <c r="T458" s="16">
        <f t="shared" si="107"/>
        <v>0.13198887804124004</v>
      </c>
      <c r="U458" s="16">
        <f t="shared" si="108"/>
        <v>0</v>
      </c>
      <c r="V458" s="51">
        <f t="shared" si="109"/>
        <v>0</v>
      </c>
      <c r="W458" s="16">
        <f t="shared" si="98"/>
        <v>0</v>
      </c>
      <c r="X458" s="16">
        <f t="shared" si="99"/>
        <v>0.27293059270101383</v>
      </c>
      <c r="Y458" s="16">
        <f t="shared" si="110"/>
        <v>0</v>
      </c>
      <c r="Z458" s="16">
        <f t="shared" si="111"/>
        <v>0</v>
      </c>
    </row>
    <row r="459" spans="10:26" x14ac:dyDescent="0.25">
      <c r="J459" s="68">
        <v>4480</v>
      </c>
      <c r="K459" s="68">
        <f t="shared" si="100"/>
        <v>0.51141552511415522</v>
      </c>
      <c r="L459" s="68">
        <f t="shared" si="101"/>
        <v>0.13167847207852634</v>
      </c>
      <c r="M459" s="70">
        <f t="shared" si="102"/>
        <v>4.0585830435162222</v>
      </c>
      <c r="N459" s="71">
        <f t="shared" si="103"/>
        <v>0.17844444444444446</v>
      </c>
      <c r="O459" s="72">
        <f t="shared" si="104"/>
        <v>0.13167847207852634</v>
      </c>
      <c r="P459" s="68">
        <f t="shared" ref="P459:P522" si="112">IF(K459&lt;=$B$116,1-$E$24*(K459/$B$116)^$E$25,0)</f>
        <v>7.1921323818024629E-2</v>
      </c>
      <c r="Q459" s="16">
        <f t="shared" ref="Q459:Q522" si="113">IF(K459&gt;$B$116,1-$E$24*((K459-$B$116)/(1-$B$116))^$E$25,0)</f>
        <v>0</v>
      </c>
      <c r="R459" s="51">
        <f t="shared" si="105"/>
        <v>7.1921323818024629E-2</v>
      </c>
      <c r="S459" s="16">
        <f t="shared" si="106"/>
        <v>0.17844444444444446</v>
      </c>
      <c r="T459" s="16">
        <f t="shared" si="107"/>
        <v>0.13167847207852634</v>
      </c>
      <c r="U459" s="16">
        <f t="shared" si="108"/>
        <v>0</v>
      </c>
      <c r="V459" s="51">
        <f t="shared" si="109"/>
        <v>0</v>
      </c>
      <c r="W459" s="16">
        <f t="shared" ref="W459:W522" si="114">IF(K459&lt;=$B$272,1-$E$24*(K459/$B$272)^$E$25,0)</f>
        <v>0</v>
      </c>
      <c r="X459" s="16">
        <f t="shared" ref="X459:X522" si="115">IF(K459&gt;$B$272,1-$E$24*((K459-$B$272)/(1-$B$272))^$E$25,0)</f>
        <v>0.27159986357615518</v>
      </c>
      <c r="Y459" s="16">
        <f t="shared" si="110"/>
        <v>0</v>
      </c>
      <c r="Z459" s="16">
        <f t="shared" si="111"/>
        <v>0</v>
      </c>
    </row>
    <row r="460" spans="10:26" x14ac:dyDescent="0.25">
      <c r="J460" s="68">
        <v>4490</v>
      </c>
      <c r="K460" s="68">
        <f t="shared" ref="K460:K523" si="116">J460/8760</f>
        <v>0.51255707762557079</v>
      </c>
      <c r="L460" s="68">
        <f t="shared" ref="L460:L523" si="117">1-$E$24*K460^$E$25</f>
        <v>0.13136864758238309</v>
      </c>
      <c r="M460" s="70">
        <f t="shared" ref="M460:M523" si="118">L460*$B$28</f>
        <v>4.0490336583611226</v>
      </c>
      <c r="N460" s="71">
        <f t="shared" ref="N460:N523" si="119">IF(K460&lt;=$B$116,$B$110,0)</f>
        <v>0.17844444444444446</v>
      </c>
      <c r="O460" s="72">
        <f t="shared" ref="O460:O523" si="120">IF(L460&gt;N460,N460,IF(K460&gt;$B$116,0,L460))</f>
        <v>0.13136864758238309</v>
      </c>
      <c r="P460" s="68">
        <f t="shared" si="112"/>
        <v>7.1590177463842219E-2</v>
      </c>
      <c r="Q460" s="16">
        <f t="shared" si="113"/>
        <v>0</v>
      </c>
      <c r="R460" s="51">
        <f t="shared" ref="R460:R523" si="121">IF(P460&gt;N460,N460,P460)</f>
        <v>7.1590177463842219E-2</v>
      </c>
      <c r="S460" s="16">
        <f t="shared" ref="S460:S523" si="122">IF(K460&lt;=$B$272,$F$272,N460)</f>
        <v>0.17844444444444446</v>
      </c>
      <c r="T460" s="16">
        <f t="shared" ref="T460:T523" si="123">IF(S460&lt;L460,S460,L460)</f>
        <v>0.13136864758238309</v>
      </c>
      <c r="U460" s="16">
        <f t="shared" ref="U460:U523" si="124">IF(K460&lt;0.04,S460,0)</f>
        <v>0</v>
      </c>
      <c r="V460" s="51">
        <f t="shared" ref="V460:V523" si="125">IF(K460&lt;0.23,T460,0)</f>
        <v>0</v>
      </c>
      <c r="W460" s="16">
        <f t="shared" si="114"/>
        <v>0</v>
      </c>
      <c r="X460" s="16">
        <f t="shared" si="115"/>
        <v>0.27028177681748899</v>
      </c>
      <c r="Y460" s="16">
        <f t="shared" ref="Y460:Y523" si="126">IF(W460&gt;$F$272,$F$272,W460)</f>
        <v>0</v>
      </c>
      <c r="Z460" s="16">
        <f t="shared" ref="Z460:Z523" si="127">IF(W460&gt;$B$110,$B$110,W460)</f>
        <v>0</v>
      </c>
    </row>
    <row r="461" spans="10:26" x14ac:dyDescent="0.25">
      <c r="J461" s="68">
        <v>4500</v>
      </c>
      <c r="K461" s="68">
        <f t="shared" si="116"/>
        <v>0.51369863013698636</v>
      </c>
      <c r="L461" s="68">
        <f t="shared" si="117"/>
        <v>0.13105940217218659</v>
      </c>
      <c r="M461" s="70">
        <f t="shared" si="118"/>
        <v>4.0395021217454765</v>
      </c>
      <c r="N461" s="71">
        <f t="shared" si="119"/>
        <v>0.17844444444444446</v>
      </c>
      <c r="O461" s="72">
        <f t="shared" si="120"/>
        <v>0.13105940217218659</v>
      </c>
      <c r="P461" s="68">
        <f t="shared" si="112"/>
        <v>7.125965004780821E-2</v>
      </c>
      <c r="Q461" s="16">
        <f t="shared" si="113"/>
        <v>0</v>
      </c>
      <c r="R461" s="51">
        <f t="shared" si="121"/>
        <v>7.125965004780821E-2</v>
      </c>
      <c r="S461" s="16">
        <f t="shared" si="122"/>
        <v>0.17844444444444446</v>
      </c>
      <c r="T461" s="16">
        <f t="shared" si="123"/>
        <v>0.13105940217218659</v>
      </c>
      <c r="U461" s="16">
        <f t="shared" si="124"/>
        <v>0</v>
      </c>
      <c r="V461" s="51">
        <f t="shared" si="125"/>
        <v>0</v>
      </c>
      <c r="W461" s="16">
        <f t="shared" si="114"/>
        <v>0</v>
      </c>
      <c r="X461" s="16">
        <f t="shared" si="115"/>
        <v>0.26897607227336162</v>
      </c>
      <c r="Y461" s="16">
        <f t="shared" si="126"/>
        <v>0</v>
      </c>
      <c r="Z461" s="16">
        <f t="shared" si="127"/>
        <v>0</v>
      </c>
    </row>
    <row r="462" spans="10:26" x14ac:dyDescent="0.25">
      <c r="J462" s="68">
        <v>4510</v>
      </c>
      <c r="K462" s="68">
        <f t="shared" si="116"/>
        <v>0.51484018264840181</v>
      </c>
      <c r="L462" s="68">
        <f t="shared" si="117"/>
        <v>0.13075073348232336</v>
      </c>
      <c r="M462" s="70">
        <f t="shared" si="118"/>
        <v>4.0299883607565414</v>
      </c>
      <c r="N462" s="71">
        <f t="shared" si="119"/>
        <v>0.17844444444444446</v>
      </c>
      <c r="O462" s="72">
        <f t="shared" si="120"/>
        <v>0.13075073348232336</v>
      </c>
      <c r="P462" s="68">
        <f t="shared" si="112"/>
        <v>7.0929739041509787E-2</v>
      </c>
      <c r="Q462" s="16">
        <f t="shared" si="113"/>
        <v>0</v>
      </c>
      <c r="R462" s="51">
        <f t="shared" si="121"/>
        <v>7.0929739041509787E-2</v>
      </c>
      <c r="S462" s="16">
        <f t="shared" si="122"/>
        <v>0.17844444444444446</v>
      </c>
      <c r="T462" s="16">
        <f t="shared" si="123"/>
        <v>0.13075073348232336</v>
      </c>
      <c r="U462" s="16">
        <f t="shared" si="124"/>
        <v>0</v>
      </c>
      <c r="V462" s="51">
        <f t="shared" si="125"/>
        <v>0</v>
      </c>
      <c r="W462" s="16">
        <f t="shared" si="114"/>
        <v>0</v>
      </c>
      <c r="X462" s="16">
        <f t="shared" si="115"/>
        <v>0.26768249796359478</v>
      </c>
      <c r="Y462" s="16">
        <f t="shared" si="126"/>
        <v>0</v>
      </c>
      <c r="Z462" s="16">
        <f t="shared" si="127"/>
        <v>0</v>
      </c>
    </row>
    <row r="463" spans="10:26" x14ac:dyDescent="0.25">
      <c r="J463" s="68">
        <v>4520</v>
      </c>
      <c r="K463" s="68">
        <f t="shared" si="116"/>
        <v>0.51598173515981738</v>
      </c>
      <c r="L463" s="68">
        <f t="shared" si="117"/>
        <v>0.13044263916206267</v>
      </c>
      <c r="M463" s="70">
        <f t="shared" si="118"/>
        <v>4.020492302940287</v>
      </c>
      <c r="N463" s="71">
        <f t="shared" si="119"/>
        <v>0.17844444444444446</v>
      </c>
      <c r="O463" s="72">
        <f t="shared" si="120"/>
        <v>0.13044263916206267</v>
      </c>
      <c r="P463" s="68">
        <f t="shared" si="112"/>
        <v>7.0600441932441083E-2</v>
      </c>
      <c r="Q463" s="16">
        <f t="shared" si="113"/>
        <v>0</v>
      </c>
      <c r="R463" s="51">
        <f t="shared" si="121"/>
        <v>7.0600441932441083E-2</v>
      </c>
      <c r="S463" s="16">
        <f t="shared" si="122"/>
        <v>0.17844444444444446</v>
      </c>
      <c r="T463" s="16">
        <f t="shared" si="123"/>
        <v>0.13044263916206267</v>
      </c>
      <c r="U463" s="16">
        <f t="shared" si="124"/>
        <v>0</v>
      </c>
      <c r="V463" s="51">
        <f t="shared" si="125"/>
        <v>0</v>
      </c>
      <c r="W463" s="16">
        <f t="shared" si="114"/>
        <v>0</v>
      </c>
      <c r="X463" s="16">
        <f t="shared" si="115"/>
        <v>0.26640080973623126</v>
      </c>
      <c r="Y463" s="16">
        <f t="shared" si="126"/>
        <v>0</v>
      </c>
      <c r="Z463" s="16">
        <f t="shared" si="127"/>
        <v>0</v>
      </c>
    </row>
    <row r="464" spans="10:26" x14ac:dyDescent="0.25">
      <c r="J464" s="68">
        <v>4530</v>
      </c>
      <c r="K464" s="68">
        <f t="shared" si="116"/>
        <v>0.51712328767123283</v>
      </c>
      <c r="L464" s="68">
        <f t="shared" si="117"/>
        <v>0.13013511687543033</v>
      </c>
      <c r="M464" s="70">
        <f t="shared" si="118"/>
        <v>4.0110138762975103</v>
      </c>
      <c r="N464" s="71">
        <f t="shared" si="119"/>
        <v>0.17844444444444446</v>
      </c>
      <c r="O464" s="72">
        <f t="shared" si="120"/>
        <v>0.13013511687543033</v>
      </c>
      <c r="P464" s="68">
        <f t="shared" si="112"/>
        <v>7.0271756223867943E-2</v>
      </c>
      <c r="Q464" s="16">
        <f t="shared" si="113"/>
        <v>0</v>
      </c>
      <c r="R464" s="51">
        <f t="shared" si="121"/>
        <v>7.0271756223867943E-2</v>
      </c>
      <c r="S464" s="16">
        <f t="shared" si="122"/>
        <v>0.17844444444444446</v>
      </c>
      <c r="T464" s="16">
        <f t="shared" si="123"/>
        <v>0.13013511687543033</v>
      </c>
      <c r="U464" s="16">
        <f t="shared" si="124"/>
        <v>0</v>
      </c>
      <c r="V464" s="51">
        <f t="shared" si="125"/>
        <v>0</v>
      </c>
      <c r="W464" s="16">
        <f t="shared" si="114"/>
        <v>0</v>
      </c>
      <c r="X464" s="16">
        <f t="shared" si="115"/>
        <v>0.26513077094225879</v>
      </c>
      <c r="Y464" s="16">
        <f t="shared" si="126"/>
        <v>0</v>
      </c>
      <c r="Z464" s="16">
        <f t="shared" si="127"/>
        <v>0</v>
      </c>
    </row>
    <row r="465" spans="10:26" x14ac:dyDescent="0.25">
      <c r="J465" s="68">
        <v>4540</v>
      </c>
      <c r="K465" s="68">
        <f t="shared" si="116"/>
        <v>0.5182648401826484</v>
      </c>
      <c r="L465" s="68">
        <f t="shared" si="117"/>
        <v>0.12982816430108346</v>
      </c>
      <c r="M465" s="70">
        <f t="shared" si="118"/>
        <v>4.0015530092799692</v>
      </c>
      <c r="N465" s="71">
        <f t="shared" si="119"/>
        <v>0.17844444444444446</v>
      </c>
      <c r="O465" s="72">
        <f t="shared" si="120"/>
        <v>0.12982816430108346</v>
      </c>
      <c r="P465" s="68">
        <f t="shared" si="112"/>
        <v>6.9943679434694705E-2</v>
      </c>
      <c r="Q465" s="16">
        <f t="shared" si="113"/>
        <v>0</v>
      </c>
      <c r="R465" s="51">
        <f t="shared" si="121"/>
        <v>6.9943679434694705E-2</v>
      </c>
      <c r="S465" s="16">
        <f t="shared" si="122"/>
        <v>0.17844444444444446</v>
      </c>
      <c r="T465" s="16">
        <f t="shared" si="123"/>
        <v>0.12982816430108346</v>
      </c>
      <c r="U465" s="16">
        <f t="shared" si="124"/>
        <v>0</v>
      </c>
      <c r="V465" s="51">
        <f t="shared" si="125"/>
        <v>0</v>
      </c>
      <c r="W465" s="16">
        <f t="shared" si="114"/>
        <v>0</v>
      </c>
      <c r="X465" s="16">
        <f t="shared" si="115"/>
        <v>0.26387215212718673</v>
      </c>
      <c r="Y465" s="16">
        <f t="shared" si="126"/>
        <v>0</v>
      </c>
      <c r="Z465" s="16">
        <f t="shared" si="127"/>
        <v>0</v>
      </c>
    </row>
    <row r="466" spans="10:26" x14ac:dyDescent="0.25">
      <c r="J466" s="68">
        <v>4550</v>
      </c>
      <c r="K466" s="68">
        <f t="shared" si="116"/>
        <v>0.51940639269406397</v>
      </c>
      <c r="L466" s="68">
        <f t="shared" si="117"/>
        <v>0.12952177913218699</v>
      </c>
      <c r="M466" s="70">
        <f t="shared" si="118"/>
        <v>3.9921096307865849</v>
      </c>
      <c r="N466" s="71">
        <f t="shared" si="119"/>
        <v>0.17844444444444446</v>
      </c>
      <c r="O466" s="72">
        <f t="shared" si="120"/>
        <v>0.12952177913218699</v>
      </c>
      <c r="P466" s="68">
        <f t="shared" si="112"/>
        <v>6.9616209099331861E-2</v>
      </c>
      <c r="Q466" s="16">
        <f t="shared" si="113"/>
        <v>0</v>
      </c>
      <c r="R466" s="51">
        <f t="shared" si="121"/>
        <v>6.9616209099331861E-2</v>
      </c>
      <c r="S466" s="16">
        <f t="shared" si="122"/>
        <v>0.17844444444444446</v>
      </c>
      <c r="T466" s="16">
        <f t="shared" si="123"/>
        <v>0.12952177913218699</v>
      </c>
      <c r="U466" s="16">
        <f t="shared" si="124"/>
        <v>0</v>
      </c>
      <c r="V466" s="51">
        <f t="shared" si="125"/>
        <v>0</v>
      </c>
      <c r="W466" s="16">
        <f t="shared" si="114"/>
        <v>0</v>
      </c>
      <c r="X466" s="16">
        <f t="shared" si="115"/>
        <v>0.26262473073843451</v>
      </c>
      <c r="Y466" s="16">
        <f t="shared" si="126"/>
        <v>0</v>
      </c>
      <c r="Z466" s="16">
        <f t="shared" si="127"/>
        <v>0</v>
      </c>
    </row>
    <row r="467" spans="10:26" x14ac:dyDescent="0.25">
      <c r="J467" s="68">
        <v>4560</v>
      </c>
      <c r="K467" s="68">
        <f t="shared" si="116"/>
        <v>0.52054794520547942</v>
      </c>
      <c r="L467" s="68">
        <f t="shared" si="117"/>
        <v>0.12921595907629113</v>
      </c>
      <c r="M467" s="70">
        <f t="shared" si="118"/>
        <v>3.9826836701596577</v>
      </c>
      <c r="N467" s="71">
        <f t="shared" si="119"/>
        <v>0.17844444444444446</v>
      </c>
      <c r="O467" s="72">
        <f t="shared" si="120"/>
        <v>0.12921595907629113</v>
      </c>
      <c r="P467" s="68">
        <f t="shared" si="112"/>
        <v>6.9289342767565154E-2</v>
      </c>
      <c r="Q467" s="16">
        <f t="shared" si="113"/>
        <v>0</v>
      </c>
      <c r="R467" s="51">
        <f t="shared" si="121"/>
        <v>6.9289342767565154E-2</v>
      </c>
      <c r="S467" s="16">
        <f t="shared" si="122"/>
        <v>0.17844444444444446</v>
      </c>
      <c r="T467" s="16">
        <f t="shared" si="123"/>
        <v>0.12921595907629113</v>
      </c>
      <c r="U467" s="16">
        <f t="shared" si="124"/>
        <v>0</v>
      </c>
      <c r="V467" s="51">
        <f t="shared" si="125"/>
        <v>0</v>
      </c>
      <c r="W467" s="16">
        <f t="shared" si="114"/>
        <v>0</v>
      </c>
      <c r="X467" s="16">
        <f t="shared" si="115"/>
        <v>0.26138829084756199</v>
      </c>
      <c r="Y467" s="16">
        <f t="shared" si="126"/>
        <v>0</v>
      </c>
      <c r="Z467" s="16">
        <f t="shared" si="127"/>
        <v>0</v>
      </c>
    </row>
    <row r="468" spans="10:26" x14ac:dyDescent="0.25">
      <c r="J468" s="68">
        <v>4570</v>
      </c>
      <c r="K468" s="68">
        <f t="shared" si="116"/>
        <v>0.52168949771689499</v>
      </c>
      <c r="L468" s="68">
        <f t="shared" si="117"/>
        <v>0.12891070185521081</v>
      </c>
      <c r="M468" s="70">
        <f t="shared" si="118"/>
        <v>3.9732750571811546</v>
      </c>
      <c r="N468" s="71">
        <f t="shared" si="119"/>
        <v>0.17844444444444446</v>
      </c>
      <c r="O468" s="72">
        <f t="shared" si="120"/>
        <v>0.12891070185521081</v>
      </c>
      <c r="P468" s="68">
        <f t="shared" si="112"/>
        <v>6.8963078004426803E-2</v>
      </c>
      <c r="Q468" s="16">
        <f t="shared" si="113"/>
        <v>0</v>
      </c>
      <c r="R468" s="51">
        <f t="shared" si="121"/>
        <v>6.8963078004426803E-2</v>
      </c>
      <c r="S468" s="16">
        <f t="shared" si="122"/>
        <v>0.17844444444444446</v>
      </c>
      <c r="T468" s="16">
        <f t="shared" si="123"/>
        <v>0.12891070185521081</v>
      </c>
      <c r="U468" s="16">
        <f t="shared" si="124"/>
        <v>0</v>
      </c>
      <c r="V468" s="51">
        <f t="shared" si="125"/>
        <v>0</v>
      </c>
      <c r="W468" s="16">
        <f t="shared" si="114"/>
        <v>0</v>
      </c>
      <c r="X468" s="16">
        <f t="shared" si="115"/>
        <v>0.26016262288644409</v>
      </c>
      <c r="Y468" s="16">
        <f t="shared" si="126"/>
        <v>0</v>
      </c>
      <c r="Z468" s="16">
        <f t="shared" si="127"/>
        <v>0</v>
      </c>
    </row>
    <row r="469" spans="10:26" x14ac:dyDescent="0.25">
      <c r="J469" s="68">
        <v>4580</v>
      </c>
      <c r="K469" s="68">
        <f t="shared" si="116"/>
        <v>0.52283105022831056</v>
      </c>
      <c r="L469" s="68">
        <f t="shared" si="117"/>
        <v>0.12860600520490539</v>
      </c>
      <c r="M469" s="70">
        <f t="shared" si="118"/>
        <v>3.9638837220690015</v>
      </c>
      <c r="N469" s="71">
        <f t="shared" si="119"/>
        <v>0.17844444444444446</v>
      </c>
      <c r="O469" s="72">
        <f t="shared" si="120"/>
        <v>0.12860600520490539</v>
      </c>
      <c r="P469" s="68">
        <f t="shared" si="112"/>
        <v>6.8637412390066932E-2</v>
      </c>
      <c r="Q469" s="16">
        <f t="shared" si="113"/>
        <v>0</v>
      </c>
      <c r="R469" s="51">
        <f t="shared" si="121"/>
        <v>6.8637412390066932E-2</v>
      </c>
      <c r="S469" s="16">
        <f t="shared" si="122"/>
        <v>0.17844444444444446</v>
      </c>
      <c r="T469" s="16">
        <f t="shared" si="123"/>
        <v>0.12860600520490539</v>
      </c>
      <c r="U469" s="16">
        <f t="shared" si="124"/>
        <v>0</v>
      </c>
      <c r="V469" s="51">
        <f t="shared" si="125"/>
        <v>0</v>
      </c>
      <c r="W469" s="16">
        <f t="shared" si="114"/>
        <v>0</v>
      </c>
      <c r="X469" s="16">
        <f t="shared" si="115"/>
        <v>0.25894752339655491</v>
      </c>
      <c r="Y469" s="16">
        <f t="shared" si="126"/>
        <v>0</v>
      </c>
      <c r="Z469" s="16">
        <f t="shared" si="127"/>
        <v>0</v>
      </c>
    </row>
    <row r="470" spans="10:26" x14ac:dyDescent="0.25">
      <c r="J470" s="68">
        <v>4590</v>
      </c>
      <c r="K470" s="68">
        <f t="shared" si="116"/>
        <v>0.52397260273972601</v>
      </c>
      <c r="L470" s="68">
        <f t="shared" si="117"/>
        <v>0.12830186687536071</v>
      </c>
      <c r="M470" s="70">
        <f t="shared" si="118"/>
        <v>3.9545095954734464</v>
      </c>
      <c r="N470" s="71">
        <f t="shared" si="119"/>
        <v>0.17844444444444446</v>
      </c>
      <c r="O470" s="72">
        <f t="shared" si="120"/>
        <v>0.12830186687536071</v>
      </c>
      <c r="P470" s="68">
        <f t="shared" si="112"/>
        <v>6.8312343519627006E-2</v>
      </c>
      <c r="Q470" s="16">
        <f t="shared" si="113"/>
        <v>0</v>
      </c>
      <c r="R470" s="51">
        <f t="shared" si="121"/>
        <v>6.8312343519627006E-2</v>
      </c>
      <c r="S470" s="16">
        <f t="shared" si="122"/>
        <v>0.17844444444444446</v>
      </c>
      <c r="T470" s="16">
        <f t="shared" si="123"/>
        <v>0.12830186687536071</v>
      </c>
      <c r="U470" s="16">
        <f t="shared" si="124"/>
        <v>0</v>
      </c>
      <c r="V470" s="51">
        <f t="shared" si="125"/>
        <v>0</v>
      </c>
      <c r="W470" s="16">
        <f t="shared" si="114"/>
        <v>0</v>
      </c>
      <c r="X470" s="16">
        <f t="shared" si="115"/>
        <v>0.25774279479058038</v>
      </c>
      <c r="Y470" s="16">
        <f t="shared" si="126"/>
        <v>0</v>
      </c>
      <c r="Z470" s="16">
        <f t="shared" si="127"/>
        <v>0</v>
      </c>
    </row>
    <row r="471" spans="10:26" x14ac:dyDescent="0.25">
      <c r="J471" s="68">
        <v>4600</v>
      </c>
      <c r="K471" s="68">
        <f t="shared" si="116"/>
        <v>0.52511415525114158</v>
      </c>
      <c r="L471" s="68">
        <f t="shared" si="117"/>
        <v>0.12799828463047125</v>
      </c>
      <c r="M471" s="70">
        <f t="shared" si="118"/>
        <v>3.9451526084734287</v>
      </c>
      <c r="N471" s="71">
        <f t="shared" si="119"/>
        <v>0.17844444444444446</v>
      </c>
      <c r="O471" s="72">
        <f t="shared" si="120"/>
        <v>0.12799828463047125</v>
      </c>
      <c r="P471" s="68">
        <f t="shared" si="112"/>
        <v>6.798786900311482E-2</v>
      </c>
      <c r="Q471" s="16">
        <f t="shared" si="113"/>
        <v>0</v>
      </c>
      <c r="R471" s="51">
        <f t="shared" si="121"/>
        <v>6.798786900311482E-2</v>
      </c>
      <c r="S471" s="16">
        <f t="shared" si="122"/>
        <v>0.17844444444444446</v>
      </c>
      <c r="T471" s="16">
        <f t="shared" si="123"/>
        <v>0.12799828463047125</v>
      </c>
      <c r="U471" s="16">
        <f t="shared" si="124"/>
        <v>0</v>
      </c>
      <c r="V471" s="51">
        <f t="shared" si="125"/>
        <v>0</v>
      </c>
      <c r="W471" s="16">
        <f t="shared" si="114"/>
        <v>0</v>
      </c>
      <c r="X471" s="16">
        <f t="shared" si="115"/>
        <v>0.25654824512563779</v>
      </c>
      <c r="Y471" s="16">
        <f t="shared" si="126"/>
        <v>0</v>
      </c>
      <c r="Z471" s="16">
        <f t="shared" si="127"/>
        <v>0</v>
      </c>
    </row>
    <row r="472" spans="10:26" x14ac:dyDescent="0.25">
      <c r="J472" s="68">
        <v>4610</v>
      </c>
      <c r="K472" s="68">
        <f t="shared" si="116"/>
        <v>0.52625570776255703</v>
      </c>
      <c r="L472" s="68">
        <f t="shared" si="117"/>
        <v>0.12769525624792444</v>
      </c>
      <c r="M472" s="70">
        <f t="shared" si="118"/>
        <v>3.935812692573013</v>
      </c>
      <c r="N472" s="71">
        <f t="shared" si="119"/>
        <v>0.17844444444444446</v>
      </c>
      <c r="O472" s="72">
        <f t="shared" si="120"/>
        <v>0.12769525624792444</v>
      </c>
      <c r="P472" s="68">
        <f t="shared" si="112"/>
        <v>6.766398646528049E-2</v>
      </c>
      <c r="Q472" s="16">
        <f t="shared" si="113"/>
        <v>0</v>
      </c>
      <c r="R472" s="51">
        <f t="shared" si="121"/>
        <v>6.766398646528049E-2</v>
      </c>
      <c r="S472" s="16">
        <f t="shared" si="122"/>
        <v>0.17844444444444446</v>
      </c>
      <c r="T472" s="16">
        <f t="shared" si="123"/>
        <v>0.12769525624792444</v>
      </c>
      <c r="U472" s="16">
        <f t="shared" si="124"/>
        <v>0</v>
      </c>
      <c r="V472" s="51">
        <f t="shared" si="125"/>
        <v>0</v>
      </c>
      <c r="W472" s="16">
        <f t="shared" si="114"/>
        <v>0</v>
      </c>
      <c r="X472" s="16">
        <f t="shared" si="115"/>
        <v>0.25536368788742558</v>
      </c>
      <c r="Y472" s="16">
        <f t="shared" si="126"/>
        <v>0</v>
      </c>
      <c r="Z472" s="16">
        <f t="shared" si="127"/>
        <v>0</v>
      </c>
    </row>
    <row r="473" spans="10:26" x14ac:dyDescent="0.25">
      <c r="J473" s="68">
        <v>4620</v>
      </c>
      <c r="K473" s="68">
        <f t="shared" si="116"/>
        <v>0.5273972602739726</v>
      </c>
      <c r="L473" s="68">
        <f t="shared" si="117"/>
        <v>0.12739277951908634</v>
      </c>
      <c r="M473" s="70">
        <f t="shared" si="118"/>
        <v>3.9264897796978664</v>
      </c>
      <c r="N473" s="71">
        <f t="shared" si="119"/>
        <v>0.17844444444444446</v>
      </c>
      <c r="O473" s="72">
        <f t="shared" si="120"/>
        <v>0.12739277951908634</v>
      </c>
      <c r="P473" s="68">
        <f t="shared" si="112"/>
        <v>6.7340693545492991E-2</v>
      </c>
      <c r="Q473" s="16">
        <f t="shared" si="113"/>
        <v>0</v>
      </c>
      <c r="R473" s="51">
        <f t="shared" si="121"/>
        <v>6.7340693545492991E-2</v>
      </c>
      <c r="S473" s="16">
        <f t="shared" si="122"/>
        <v>0.17844444444444446</v>
      </c>
      <c r="T473" s="16">
        <f t="shared" si="123"/>
        <v>0.12739277951908634</v>
      </c>
      <c r="U473" s="16">
        <f t="shared" si="124"/>
        <v>0</v>
      </c>
      <c r="V473" s="51">
        <f t="shared" si="125"/>
        <v>0</v>
      </c>
      <c r="W473" s="16">
        <f t="shared" si="114"/>
        <v>0</v>
      </c>
      <c r="X473" s="16">
        <f t="shared" si="115"/>
        <v>0.25418894178467522</v>
      </c>
      <c r="Y473" s="16">
        <f t="shared" si="126"/>
        <v>0</v>
      </c>
      <c r="Z473" s="16">
        <f t="shared" si="127"/>
        <v>0</v>
      </c>
    </row>
    <row r="474" spans="10:26" x14ac:dyDescent="0.25">
      <c r="J474" s="68">
        <v>4630</v>
      </c>
      <c r="K474" s="68">
        <f t="shared" si="116"/>
        <v>0.52853881278538817</v>
      </c>
      <c r="L474" s="68">
        <f t="shared" si="117"/>
        <v>0.12709085224888694</v>
      </c>
      <c r="M474" s="70">
        <f t="shared" si="118"/>
        <v>3.9171838021917207</v>
      </c>
      <c r="N474" s="71">
        <f t="shared" si="119"/>
        <v>0.17844444444444446</v>
      </c>
      <c r="O474" s="72">
        <f t="shared" si="120"/>
        <v>0.12709085224888694</v>
      </c>
      <c r="P474" s="68">
        <f t="shared" si="112"/>
        <v>6.7017987897620035E-2</v>
      </c>
      <c r="Q474" s="16">
        <f t="shared" si="113"/>
        <v>0</v>
      </c>
      <c r="R474" s="51">
        <f t="shared" si="121"/>
        <v>6.7017987897620035E-2</v>
      </c>
      <c r="S474" s="16">
        <f t="shared" si="122"/>
        <v>0.17844444444444446</v>
      </c>
      <c r="T474" s="16">
        <f t="shared" si="123"/>
        <v>0.12709085224888694</v>
      </c>
      <c r="U474" s="16">
        <f t="shared" si="124"/>
        <v>0</v>
      </c>
      <c r="V474" s="51">
        <f t="shared" si="125"/>
        <v>0</v>
      </c>
      <c r="W474" s="16">
        <f t="shared" si="114"/>
        <v>0</v>
      </c>
      <c r="X474" s="16">
        <f t="shared" si="115"/>
        <v>0.25302383055331701</v>
      </c>
      <c r="Y474" s="16">
        <f t="shared" si="126"/>
        <v>0</v>
      </c>
      <c r="Z474" s="16">
        <f t="shared" si="127"/>
        <v>0</v>
      </c>
    </row>
    <row r="475" spans="10:26" x14ac:dyDescent="0.25">
      <c r="J475" s="68">
        <v>4640</v>
      </c>
      <c r="K475" s="68">
        <f t="shared" si="116"/>
        <v>0.52968036529680362</v>
      </c>
      <c r="L475" s="68">
        <f t="shared" si="117"/>
        <v>0.1267894722557088</v>
      </c>
      <c r="M475" s="70">
        <f t="shared" si="118"/>
        <v>3.9078946928129423</v>
      </c>
      <c r="N475" s="71">
        <f t="shared" si="119"/>
        <v>0.17844444444444446</v>
      </c>
      <c r="O475" s="72">
        <f t="shared" si="120"/>
        <v>0.1267894722557088</v>
      </c>
      <c r="P475" s="68">
        <f t="shared" si="112"/>
        <v>6.6695867189907165E-2</v>
      </c>
      <c r="Q475" s="16">
        <f t="shared" si="113"/>
        <v>0</v>
      </c>
      <c r="R475" s="51">
        <f t="shared" si="121"/>
        <v>6.6695867189907165E-2</v>
      </c>
      <c r="S475" s="16">
        <f t="shared" si="122"/>
        <v>0.17844444444444446</v>
      </c>
      <c r="T475" s="16">
        <f t="shared" si="123"/>
        <v>0.1267894722557088</v>
      </c>
      <c r="U475" s="16">
        <f t="shared" si="124"/>
        <v>0</v>
      </c>
      <c r="V475" s="51">
        <f t="shared" si="125"/>
        <v>0</v>
      </c>
      <c r="W475" s="16">
        <f t="shared" si="114"/>
        <v>0</v>
      </c>
      <c r="X475" s="16">
        <f t="shared" si="115"/>
        <v>0.25186818276981082</v>
      </c>
      <c r="Y475" s="16">
        <f t="shared" si="126"/>
        <v>0</v>
      </c>
      <c r="Z475" s="16">
        <f t="shared" si="127"/>
        <v>0</v>
      </c>
    </row>
    <row r="476" spans="10:26" x14ac:dyDescent="0.25">
      <c r="J476" s="68">
        <v>4650</v>
      </c>
      <c r="K476" s="68">
        <f t="shared" si="116"/>
        <v>0.53082191780821919</v>
      </c>
      <c r="L476" s="68">
        <f t="shared" si="117"/>
        <v>0.12648863737127547</v>
      </c>
      <c r="M476" s="70">
        <f t="shared" si="118"/>
        <v>3.8986223847310928</v>
      </c>
      <c r="N476" s="71">
        <f t="shared" si="119"/>
        <v>0.17844444444444446</v>
      </c>
      <c r="O476" s="72">
        <f t="shared" si="120"/>
        <v>0.12648863737127547</v>
      </c>
      <c r="P476" s="68">
        <f t="shared" si="112"/>
        <v>6.6374329104858631E-2</v>
      </c>
      <c r="Q476" s="16">
        <f t="shared" si="113"/>
        <v>0</v>
      </c>
      <c r="R476" s="51">
        <f t="shared" si="121"/>
        <v>6.6374329104858631E-2</v>
      </c>
      <c r="S476" s="16">
        <f t="shared" si="122"/>
        <v>0.17844444444444446</v>
      </c>
      <c r="T476" s="16">
        <f t="shared" si="123"/>
        <v>0.12648863737127547</v>
      </c>
      <c r="U476" s="16">
        <f t="shared" si="124"/>
        <v>0</v>
      </c>
      <c r="V476" s="51">
        <f t="shared" si="125"/>
        <v>0</v>
      </c>
      <c r="W476" s="16">
        <f t="shared" si="114"/>
        <v>0</v>
      </c>
      <c r="X476" s="16">
        <f t="shared" si="115"/>
        <v>0.25072183167312967</v>
      </c>
      <c r="Y476" s="16">
        <f t="shared" si="126"/>
        <v>0</v>
      </c>
      <c r="Z476" s="16">
        <f t="shared" si="127"/>
        <v>0</v>
      </c>
    </row>
    <row r="477" spans="10:26" x14ac:dyDescent="0.25">
      <c r="J477" s="68">
        <v>4660</v>
      </c>
      <c r="K477" s="68">
        <f t="shared" si="116"/>
        <v>0.53196347031963476</v>
      </c>
      <c r="L477" s="68">
        <f t="shared" si="117"/>
        <v>0.12618834544054114</v>
      </c>
      <c r="M477" s="70">
        <f t="shared" si="118"/>
        <v>3.8893668115235278</v>
      </c>
      <c r="N477" s="71">
        <f t="shared" si="119"/>
        <v>0.17844444444444446</v>
      </c>
      <c r="O477" s="72">
        <f t="shared" si="120"/>
        <v>0.12618834544054114</v>
      </c>
      <c r="P477" s="68">
        <f t="shared" si="112"/>
        <v>6.6053371339120481E-2</v>
      </c>
      <c r="Q477" s="16">
        <f t="shared" si="113"/>
        <v>0</v>
      </c>
      <c r="R477" s="51">
        <f t="shared" si="121"/>
        <v>6.6053371339120481E-2</v>
      </c>
      <c r="S477" s="16">
        <f t="shared" si="122"/>
        <v>0.17844444444444446</v>
      </c>
      <c r="T477" s="16">
        <f t="shared" si="123"/>
        <v>0.12618834544054114</v>
      </c>
      <c r="U477" s="16">
        <f t="shared" si="124"/>
        <v>0</v>
      </c>
      <c r="V477" s="51">
        <f t="shared" si="125"/>
        <v>0</v>
      </c>
      <c r="W477" s="16">
        <f t="shared" si="114"/>
        <v>0</v>
      </c>
      <c r="X477" s="16">
        <f t="shared" si="115"/>
        <v>0.24958461499491791</v>
      </c>
      <c r="Y477" s="16">
        <f t="shared" si="126"/>
        <v>0</v>
      </c>
      <c r="Z477" s="16">
        <f t="shared" si="127"/>
        <v>0</v>
      </c>
    </row>
    <row r="478" spans="10:26" x14ac:dyDescent="0.25">
      <c r="J478" s="68">
        <v>4670</v>
      </c>
      <c r="K478" s="68">
        <f t="shared" si="116"/>
        <v>0.53310502283105021</v>
      </c>
      <c r="L478" s="68">
        <f t="shared" si="117"/>
        <v>0.12588859432158217</v>
      </c>
      <c r="M478" s="70">
        <f t="shared" si="118"/>
        <v>3.8801279071720529</v>
      </c>
      <c r="N478" s="71">
        <f t="shared" si="119"/>
        <v>0.17844444444444446</v>
      </c>
      <c r="O478" s="72">
        <f t="shared" si="120"/>
        <v>0.12588859432158217</v>
      </c>
      <c r="P478" s="68">
        <f t="shared" si="112"/>
        <v>6.5732991603363544E-2</v>
      </c>
      <c r="Q478" s="16">
        <f t="shared" si="113"/>
        <v>0</v>
      </c>
      <c r="R478" s="51">
        <f t="shared" si="121"/>
        <v>6.5732991603363544E-2</v>
      </c>
      <c r="S478" s="16">
        <f t="shared" si="122"/>
        <v>0.17844444444444446</v>
      </c>
      <c r="T478" s="16">
        <f t="shared" si="123"/>
        <v>0.12588859432158217</v>
      </c>
      <c r="U478" s="16">
        <f t="shared" si="124"/>
        <v>0</v>
      </c>
      <c r="V478" s="51">
        <f t="shared" si="125"/>
        <v>0</v>
      </c>
      <c r="W478" s="16">
        <f t="shared" si="114"/>
        <v>0</v>
      </c>
      <c r="X478" s="16">
        <f t="shared" si="115"/>
        <v>0.2484563747973727</v>
      </c>
      <c r="Y478" s="16">
        <f t="shared" si="126"/>
        <v>0</v>
      </c>
      <c r="Z478" s="16">
        <f t="shared" si="127"/>
        <v>0</v>
      </c>
    </row>
    <row r="479" spans="10:26" x14ac:dyDescent="0.25">
      <c r="J479" s="68">
        <v>4680</v>
      </c>
      <c r="K479" s="68">
        <f t="shared" si="116"/>
        <v>0.53424657534246578</v>
      </c>
      <c r="L479" s="68">
        <f t="shared" si="117"/>
        <v>0.12558938188548885</v>
      </c>
      <c r="M479" s="70">
        <f t="shared" si="118"/>
        <v>3.8709056060595874</v>
      </c>
      <c r="N479" s="71">
        <f t="shared" si="119"/>
        <v>0.17844444444444446</v>
      </c>
      <c r="O479" s="72">
        <f t="shared" si="120"/>
        <v>0.12558938188548885</v>
      </c>
      <c r="P479" s="68">
        <f t="shared" si="112"/>
        <v>6.5413187622168523E-2</v>
      </c>
      <c r="Q479" s="16">
        <f t="shared" si="113"/>
        <v>0</v>
      </c>
      <c r="R479" s="51">
        <f t="shared" si="121"/>
        <v>6.5413187622168523E-2</v>
      </c>
      <c r="S479" s="16">
        <f t="shared" si="122"/>
        <v>0.17844444444444446</v>
      </c>
      <c r="T479" s="16">
        <f t="shared" si="123"/>
        <v>0.12558938188548885</v>
      </c>
      <c r="U479" s="16">
        <f t="shared" si="124"/>
        <v>0</v>
      </c>
      <c r="V479" s="51">
        <f t="shared" si="125"/>
        <v>0</v>
      </c>
      <c r="W479" s="16">
        <f t="shared" si="114"/>
        <v>0</v>
      </c>
      <c r="X479" s="16">
        <f t="shared" si="115"/>
        <v>0.24733695731843064</v>
      </c>
      <c r="Y479" s="16">
        <f t="shared" si="126"/>
        <v>0</v>
      </c>
      <c r="Z479" s="16">
        <f t="shared" si="127"/>
        <v>0</v>
      </c>
    </row>
    <row r="480" spans="10:26" x14ac:dyDescent="0.25">
      <c r="J480" s="68">
        <v>4690</v>
      </c>
      <c r="K480" s="68">
        <f t="shared" si="116"/>
        <v>0.53538812785388123</v>
      </c>
      <c r="L480" s="68">
        <f t="shared" si="117"/>
        <v>0.12529070601625913</v>
      </c>
      <c r="M480" s="70">
        <f t="shared" si="118"/>
        <v>3.8616998429668907</v>
      </c>
      <c r="N480" s="71">
        <f t="shared" si="119"/>
        <v>0.17844444444444446</v>
      </c>
      <c r="O480" s="72">
        <f t="shared" si="120"/>
        <v>0.12529070601625913</v>
      </c>
      <c r="P480" s="68">
        <f t="shared" si="112"/>
        <v>6.5093957133911751E-2</v>
      </c>
      <c r="Q480" s="16">
        <f t="shared" si="113"/>
        <v>0</v>
      </c>
      <c r="R480" s="51">
        <f t="shared" si="121"/>
        <v>6.5093957133911751E-2</v>
      </c>
      <c r="S480" s="16">
        <f t="shared" si="122"/>
        <v>0.17844444444444446</v>
      </c>
      <c r="T480" s="16">
        <f t="shared" si="123"/>
        <v>0.12529070601625913</v>
      </c>
      <c r="U480" s="16">
        <f t="shared" si="124"/>
        <v>0</v>
      </c>
      <c r="V480" s="51">
        <f t="shared" si="125"/>
        <v>0</v>
      </c>
      <c r="W480" s="16">
        <f t="shared" si="114"/>
        <v>0</v>
      </c>
      <c r="X480" s="16">
        <f t="shared" si="115"/>
        <v>0.24622621282386714</v>
      </c>
      <c r="Y480" s="16">
        <f t="shared" si="126"/>
        <v>0</v>
      </c>
      <c r="Z480" s="16">
        <f t="shared" si="127"/>
        <v>0</v>
      </c>
    </row>
    <row r="481" spans="10:26" x14ac:dyDescent="0.25">
      <c r="J481" s="68">
        <v>4700</v>
      </c>
      <c r="K481" s="68">
        <f t="shared" si="116"/>
        <v>0.5365296803652968</v>
      </c>
      <c r="L481" s="68">
        <f t="shared" si="117"/>
        <v>0.12499256461069275</v>
      </c>
      <c r="M481" s="70">
        <f t="shared" si="118"/>
        <v>3.8525105530692967</v>
      </c>
      <c r="N481" s="71">
        <f t="shared" si="119"/>
        <v>0.17844444444444446</v>
      </c>
      <c r="O481" s="72">
        <f t="shared" si="120"/>
        <v>0.12499256461069275</v>
      </c>
      <c r="P481" s="68">
        <f t="shared" si="112"/>
        <v>6.4775297890652728E-2</v>
      </c>
      <c r="Q481" s="16">
        <f t="shared" si="113"/>
        <v>0</v>
      </c>
      <c r="R481" s="51">
        <f t="shared" si="121"/>
        <v>6.4775297890652728E-2</v>
      </c>
      <c r="S481" s="16">
        <f t="shared" si="122"/>
        <v>0.17844444444444446</v>
      </c>
      <c r="T481" s="16">
        <f t="shared" si="123"/>
        <v>0.12499256461069275</v>
      </c>
      <c r="U481" s="16">
        <f t="shared" si="124"/>
        <v>0</v>
      </c>
      <c r="V481" s="51">
        <f t="shared" si="125"/>
        <v>0</v>
      </c>
      <c r="W481" s="16">
        <f t="shared" si="114"/>
        <v>0</v>
      </c>
      <c r="X481" s="16">
        <f t="shared" si="115"/>
        <v>0.24512399546593666</v>
      </c>
      <c r="Y481" s="16">
        <f t="shared" si="126"/>
        <v>0</v>
      </c>
      <c r="Z481" s="16">
        <f t="shared" si="127"/>
        <v>0</v>
      </c>
    </row>
    <row r="482" spans="10:26" x14ac:dyDescent="0.25">
      <c r="J482" s="68">
        <v>4710</v>
      </c>
      <c r="K482" s="68">
        <f t="shared" si="116"/>
        <v>0.53767123287671237</v>
      </c>
      <c r="L482" s="68">
        <f t="shared" si="117"/>
        <v>0.12469495557828691</v>
      </c>
      <c r="M482" s="70">
        <f t="shared" si="118"/>
        <v>3.8433376719335004</v>
      </c>
      <c r="N482" s="71">
        <f t="shared" si="119"/>
        <v>0.17844444444444446</v>
      </c>
      <c r="O482" s="72">
        <f t="shared" si="120"/>
        <v>0.12469495557828691</v>
      </c>
      <c r="P482" s="68">
        <f t="shared" si="112"/>
        <v>6.4457207658021765E-2</v>
      </c>
      <c r="Q482" s="16">
        <f t="shared" si="113"/>
        <v>0</v>
      </c>
      <c r="R482" s="51">
        <f t="shared" si="121"/>
        <v>6.4457207658021765E-2</v>
      </c>
      <c r="S482" s="16">
        <f t="shared" si="122"/>
        <v>0.17844444444444446</v>
      </c>
      <c r="T482" s="16">
        <f t="shared" si="123"/>
        <v>0.12469495557828691</v>
      </c>
      <c r="U482" s="16">
        <f t="shared" si="124"/>
        <v>0</v>
      </c>
      <c r="V482" s="51">
        <f t="shared" si="125"/>
        <v>0</v>
      </c>
      <c r="W482" s="16">
        <f t="shared" si="114"/>
        <v>0</v>
      </c>
      <c r="X482" s="16">
        <f t="shared" si="115"/>
        <v>0.24403016314821047</v>
      </c>
      <c r="Y482" s="16">
        <f t="shared" si="126"/>
        <v>0</v>
      </c>
      <c r="Z482" s="16">
        <f t="shared" si="127"/>
        <v>0</v>
      </c>
    </row>
    <row r="483" spans="10:26" x14ac:dyDescent="0.25">
      <c r="J483" s="68">
        <v>4720</v>
      </c>
      <c r="K483" s="68">
        <f t="shared" si="116"/>
        <v>0.53881278538812782</v>
      </c>
      <c r="L483" s="68">
        <f t="shared" si="117"/>
        <v>0.12439787684113257</v>
      </c>
      <c r="M483" s="70">
        <f t="shared" si="118"/>
        <v>3.8341811355143598</v>
      </c>
      <c r="N483" s="71">
        <f t="shared" si="119"/>
        <v>0.17844444444444446</v>
      </c>
      <c r="O483" s="72">
        <f t="shared" si="120"/>
        <v>0.12439787684113257</v>
      </c>
      <c r="P483" s="68">
        <f t="shared" si="112"/>
        <v>6.413968421510996E-2</v>
      </c>
      <c r="Q483" s="16">
        <f t="shared" si="113"/>
        <v>0</v>
      </c>
      <c r="R483" s="51">
        <f t="shared" si="121"/>
        <v>6.413968421510996E-2</v>
      </c>
      <c r="S483" s="16">
        <f t="shared" si="122"/>
        <v>0.17844444444444446</v>
      </c>
      <c r="T483" s="16">
        <f t="shared" si="123"/>
        <v>0.12439787684113257</v>
      </c>
      <c r="U483" s="16">
        <f t="shared" si="124"/>
        <v>0</v>
      </c>
      <c r="V483" s="51">
        <f t="shared" si="125"/>
        <v>0</v>
      </c>
      <c r="W483" s="16">
        <f t="shared" si="114"/>
        <v>0</v>
      </c>
      <c r="X483" s="16">
        <f t="shared" si="115"/>
        <v>0.24294457739628506</v>
      </c>
      <c r="Y483" s="16">
        <f t="shared" si="126"/>
        <v>0</v>
      </c>
      <c r="Z483" s="16">
        <f t="shared" si="127"/>
        <v>0</v>
      </c>
    </row>
    <row r="484" spans="10:26" x14ac:dyDescent="0.25">
      <c r="J484" s="68">
        <v>4730</v>
      </c>
      <c r="K484" s="68">
        <f t="shared" si="116"/>
        <v>0.53995433789954339</v>
      </c>
      <c r="L484" s="68">
        <f t="shared" si="117"/>
        <v>0.12410132633381243</v>
      </c>
      <c r="M484" s="70">
        <f t="shared" si="118"/>
        <v>3.8250408801517528</v>
      </c>
      <c r="N484" s="71">
        <f t="shared" si="119"/>
        <v>0.17844444444444446</v>
      </c>
      <c r="O484" s="72">
        <f t="shared" si="120"/>
        <v>0.12410132633381243</v>
      </c>
      <c r="P484" s="68">
        <f t="shared" si="112"/>
        <v>6.3822725354359844E-2</v>
      </c>
      <c r="Q484" s="16">
        <f t="shared" si="113"/>
        <v>0</v>
      </c>
      <c r="R484" s="51">
        <f t="shared" si="121"/>
        <v>6.3822725354359844E-2</v>
      </c>
      <c r="S484" s="16">
        <f t="shared" si="122"/>
        <v>0.17844444444444446</v>
      </c>
      <c r="T484" s="16">
        <f t="shared" si="123"/>
        <v>0.12410132633381243</v>
      </c>
      <c r="U484" s="16">
        <f t="shared" si="124"/>
        <v>0</v>
      </c>
      <c r="V484" s="51">
        <f t="shared" si="125"/>
        <v>0</v>
      </c>
      <c r="W484" s="16">
        <f t="shared" si="114"/>
        <v>0</v>
      </c>
      <c r="X484" s="16">
        <f t="shared" si="115"/>
        <v>0.2418671032340578</v>
      </c>
      <c r="Y484" s="16">
        <f t="shared" si="126"/>
        <v>0</v>
      </c>
      <c r="Z484" s="16">
        <f t="shared" si="127"/>
        <v>0</v>
      </c>
    </row>
    <row r="485" spans="10:26" x14ac:dyDescent="0.25">
      <c r="J485" s="68">
        <v>4740</v>
      </c>
      <c r="K485" s="68">
        <f t="shared" si="116"/>
        <v>0.54109589041095896</v>
      </c>
      <c r="L485" s="68">
        <f t="shared" si="117"/>
        <v>0.12380530200329942</v>
      </c>
      <c r="M485" s="70">
        <f t="shared" si="118"/>
        <v>3.8159168425674479</v>
      </c>
      <c r="N485" s="71">
        <f t="shared" si="119"/>
        <v>0.17844444444444446</v>
      </c>
      <c r="O485" s="72">
        <f t="shared" si="120"/>
        <v>0.12380530200329942</v>
      </c>
      <c r="P485" s="68">
        <f t="shared" si="112"/>
        <v>6.3506328881456686E-2</v>
      </c>
      <c r="Q485" s="16">
        <f t="shared" si="113"/>
        <v>0</v>
      </c>
      <c r="R485" s="51">
        <f t="shared" si="121"/>
        <v>6.3506328881456686E-2</v>
      </c>
      <c r="S485" s="16">
        <f t="shared" si="122"/>
        <v>0.17844444444444446</v>
      </c>
      <c r="T485" s="16">
        <f t="shared" si="123"/>
        <v>0.12380530200329942</v>
      </c>
      <c r="U485" s="16">
        <f t="shared" si="124"/>
        <v>0</v>
      </c>
      <c r="V485" s="51">
        <f t="shared" si="125"/>
        <v>0</v>
      </c>
      <c r="W485" s="16">
        <f t="shared" si="114"/>
        <v>0</v>
      </c>
      <c r="X485" s="16">
        <f t="shared" si="115"/>
        <v>0.24079760906528325</v>
      </c>
      <c r="Y485" s="16">
        <f t="shared" si="126"/>
        <v>0</v>
      </c>
      <c r="Z485" s="16">
        <f t="shared" si="127"/>
        <v>0</v>
      </c>
    </row>
    <row r="486" spans="10:26" x14ac:dyDescent="0.25">
      <c r="J486" s="68">
        <v>4750</v>
      </c>
      <c r="K486" s="68">
        <f t="shared" si="116"/>
        <v>0.54223744292237441</v>
      </c>
      <c r="L486" s="68">
        <f t="shared" si="117"/>
        <v>0.12350980180885629</v>
      </c>
      <c r="M486" s="70">
        <f t="shared" si="118"/>
        <v>3.8068089598620087</v>
      </c>
      <c r="N486" s="71">
        <f t="shared" si="119"/>
        <v>0.17844444444444446</v>
      </c>
      <c r="O486" s="72">
        <f t="shared" si="120"/>
        <v>0.12350980180885629</v>
      </c>
      <c r="P486" s="68">
        <f t="shared" si="112"/>
        <v>6.3190492615221694E-2</v>
      </c>
      <c r="Q486" s="16">
        <f t="shared" si="113"/>
        <v>0</v>
      </c>
      <c r="R486" s="51">
        <f t="shared" si="121"/>
        <v>6.3190492615221694E-2</v>
      </c>
      <c r="S486" s="16">
        <f t="shared" si="122"/>
        <v>0.17844444444444446</v>
      </c>
      <c r="T486" s="16">
        <f t="shared" si="123"/>
        <v>0.12350980180885629</v>
      </c>
      <c r="U486" s="16">
        <f t="shared" si="124"/>
        <v>0</v>
      </c>
      <c r="V486" s="51">
        <f t="shared" si="125"/>
        <v>0</v>
      </c>
      <c r="W486" s="16">
        <f t="shared" si="114"/>
        <v>0</v>
      </c>
      <c r="X486" s="16">
        <f t="shared" si="115"/>
        <v>0.23973596656013829</v>
      </c>
      <c r="Y486" s="16">
        <f t="shared" si="126"/>
        <v>0</v>
      </c>
      <c r="Z486" s="16">
        <f t="shared" si="127"/>
        <v>0</v>
      </c>
    </row>
    <row r="487" spans="10:26" x14ac:dyDescent="0.25">
      <c r="J487" s="68">
        <v>4760</v>
      </c>
      <c r="K487" s="68">
        <f t="shared" si="116"/>
        <v>0.54337899543378998</v>
      </c>
      <c r="L487" s="68">
        <f t="shared" si="117"/>
        <v>0.12321482372193671</v>
      </c>
      <c r="M487" s="70">
        <f t="shared" si="118"/>
        <v>3.7977171695117473</v>
      </c>
      <c r="N487" s="71">
        <f t="shared" si="119"/>
        <v>0.17844444444444446</v>
      </c>
      <c r="O487" s="72">
        <f t="shared" si="120"/>
        <v>0.12321482372193671</v>
      </c>
      <c r="P487" s="68">
        <f t="shared" si="112"/>
        <v>6.2875214387505318E-2</v>
      </c>
      <c r="Q487" s="16">
        <f t="shared" si="113"/>
        <v>0</v>
      </c>
      <c r="R487" s="51">
        <f t="shared" si="121"/>
        <v>6.2875214387505318E-2</v>
      </c>
      <c r="S487" s="16">
        <f t="shared" si="122"/>
        <v>0.17844444444444446</v>
      </c>
      <c r="T487" s="16">
        <f t="shared" si="123"/>
        <v>0.12321482372193671</v>
      </c>
      <c r="U487" s="16">
        <f t="shared" si="124"/>
        <v>0</v>
      </c>
      <c r="V487" s="51">
        <f t="shared" si="125"/>
        <v>0</v>
      </c>
      <c r="W487" s="16">
        <f t="shared" si="114"/>
        <v>0</v>
      </c>
      <c r="X487" s="16">
        <f t="shared" si="115"/>
        <v>0.2386820505465449</v>
      </c>
      <c r="Y487" s="16">
        <f t="shared" si="126"/>
        <v>0</v>
      </c>
      <c r="Z487" s="16">
        <f t="shared" si="127"/>
        <v>0</v>
      </c>
    </row>
    <row r="488" spans="10:26" x14ac:dyDescent="0.25">
      <c r="J488" s="68">
        <v>4770</v>
      </c>
      <c r="K488" s="68">
        <f t="shared" si="116"/>
        <v>0.54452054794520544</v>
      </c>
      <c r="L488" s="68">
        <f t="shared" si="117"/>
        <v>0.12292036572608678</v>
      </c>
      <c r="M488" s="70">
        <f t="shared" si="118"/>
        <v>3.7886414093656882</v>
      </c>
      <c r="N488" s="71">
        <f t="shared" si="119"/>
        <v>0.17844444444444446</v>
      </c>
      <c r="O488" s="72">
        <f t="shared" si="120"/>
        <v>0.12292036572608678</v>
      </c>
      <c r="P488" s="68">
        <f t="shared" si="112"/>
        <v>6.2560492043083116E-2</v>
      </c>
      <c r="Q488" s="16">
        <f t="shared" si="113"/>
        <v>0</v>
      </c>
      <c r="R488" s="51">
        <f t="shared" si="121"/>
        <v>6.2560492043083116E-2</v>
      </c>
      <c r="S488" s="16">
        <f t="shared" si="122"/>
        <v>0.17844444444444446</v>
      </c>
      <c r="T488" s="16">
        <f t="shared" si="123"/>
        <v>0.12292036572608678</v>
      </c>
      <c r="U488" s="16">
        <f t="shared" si="124"/>
        <v>0</v>
      </c>
      <c r="V488" s="51">
        <f t="shared" si="125"/>
        <v>0</v>
      </c>
      <c r="W488" s="16">
        <f t="shared" si="114"/>
        <v>0</v>
      </c>
      <c r="X488" s="16">
        <f t="shared" si="115"/>
        <v>0.23763573890601208</v>
      </c>
      <c r="Y488" s="16">
        <f t="shared" si="126"/>
        <v>0</v>
      </c>
      <c r="Z488" s="16">
        <f t="shared" si="127"/>
        <v>0</v>
      </c>
    </row>
    <row r="489" spans="10:26" x14ac:dyDescent="0.25">
      <c r="J489" s="68">
        <v>4780</v>
      </c>
      <c r="K489" s="68">
        <f t="shared" si="116"/>
        <v>0.545662100456621</v>
      </c>
      <c r="L489" s="68">
        <f t="shared" si="117"/>
        <v>0.12262642581684746</v>
      </c>
      <c r="M489" s="70">
        <f t="shared" si="118"/>
        <v>3.7795816176425583</v>
      </c>
      <c r="N489" s="71">
        <f t="shared" si="119"/>
        <v>0.17844444444444446</v>
      </c>
      <c r="O489" s="72">
        <f t="shared" si="120"/>
        <v>0.12262642581684746</v>
      </c>
      <c r="P489" s="68">
        <f t="shared" si="112"/>
        <v>6.2246323439551166E-2</v>
      </c>
      <c r="Q489" s="16">
        <f t="shared" si="113"/>
        <v>0</v>
      </c>
      <c r="R489" s="51">
        <f t="shared" si="121"/>
        <v>6.2246323439551166E-2</v>
      </c>
      <c r="S489" s="16">
        <f t="shared" si="122"/>
        <v>0.17844444444444446</v>
      </c>
      <c r="T489" s="16">
        <f t="shared" si="123"/>
        <v>0.12262642581684746</v>
      </c>
      <c r="U489" s="16">
        <f t="shared" si="124"/>
        <v>0</v>
      </c>
      <c r="V489" s="51">
        <f t="shared" si="125"/>
        <v>0</v>
      </c>
      <c r="W489" s="16">
        <f t="shared" si="114"/>
        <v>0</v>
      </c>
      <c r="X489" s="16">
        <f t="shared" si="115"/>
        <v>0.23659691247377002</v>
      </c>
      <c r="Y489" s="16">
        <f t="shared" si="126"/>
        <v>0</v>
      </c>
      <c r="Z489" s="16">
        <f t="shared" si="127"/>
        <v>0</v>
      </c>
    </row>
    <row r="490" spans="10:26" x14ac:dyDescent="0.25">
      <c r="J490" s="68">
        <v>4790</v>
      </c>
      <c r="K490" s="68">
        <f t="shared" si="116"/>
        <v>0.54680365296803657</v>
      </c>
      <c r="L490" s="68">
        <f t="shared" si="117"/>
        <v>0.12233300200165897</v>
      </c>
      <c r="M490" s="70">
        <f t="shared" si="118"/>
        <v>3.7705377329278447</v>
      </c>
      <c r="N490" s="71">
        <f t="shared" si="119"/>
        <v>0.17844444444444446</v>
      </c>
      <c r="O490" s="72">
        <f t="shared" si="120"/>
        <v>0.12233300200165897</v>
      </c>
      <c r="P490" s="68">
        <f t="shared" si="112"/>
        <v>6.1932706447223151E-2</v>
      </c>
      <c r="Q490" s="16">
        <f t="shared" si="113"/>
        <v>0</v>
      </c>
      <c r="R490" s="51">
        <f t="shared" si="121"/>
        <v>6.1932706447223151E-2</v>
      </c>
      <c r="S490" s="16">
        <f t="shared" si="122"/>
        <v>0.17844444444444446</v>
      </c>
      <c r="T490" s="16">
        <f t="shared" si="123"/>
        <v>0.12233300200165897</v>
      </c>
      <c r="U490" s="16">
        <f t="shared" si="124"/>
        <v>0</v>
      </c>
      <c r="V490" s="51">
        <f t="shared" si="125"/>
        <v>0</v>
      </c>
      <c r="W490" s="16">
        <f t="shared" si="114"/>
        <v>0</v>
      </c>
      <c r="X490" s="16">
        <f t="shared" si="115"/>
        <v>0.23556545494298708</v>
      </c>
      <c r="Y490" s="16">
        <f t="shared" si="126"/>
        <v>0</v>
      </c>
      <c r="Z490" s="16">
        <f t="shared" si="127"/>
        <v>0</v>
      </c>
    </row>
    <row r="491" spans="10:26" x14ac:dyDescent="0.25">
      <c r="J491" s="68">
        <v>4800</v>
      </c>
      <c r="K491" s="68">
        <f t="shared" si="116"/>
        <v>0.54794520547945202</v>
      </c>
      <c r="L491" s="68">
        <f t="shared" si="117"/>
        <v>0.12204009229976509</v>
      </c>
      <c r="M491" s="70">
        <f t="shared" si="118"/>
        <v>3.7615096941708415</v>
      </c>
      <c r="N491" s="71">
        <f t="shared" si="119"/>
        <v>0.17844444444444446</v>
      </c>
      <c r="O491" s="72">
        <f t="shared" si="120"/>
        <v>0.12204009229976509</v>
      </c>
      <c r="P491" s="68">
        <f t="shared" si="112"/>
        <v>6.1619638949028999E-2</v>
      </c>
      <c r="Q491" s="16">
        <f t="shared" si="113"/>
        <v>0</v>
      </c>
      <c r="R491" s="51">
        <f t="shared" si="121"/>
        <v>6.1619638949028999E-2</v>
      </c>
      <c r="S491" s="16">
        <f t="shared" si="122"/>
        <v>0.17844444444444446</v>
      </c>
      <c r="T491" s="16">
        <f t="shared" si="123"/>
        <v>0.12204009229976509</v>
      </c>
      <c r="U491" s="16">
        <f t="shared" si="124"/>
        <v>0</v>
      </c>
      <c r="V491" s="51">
        <f t="shared" si="125"/>
        <v>0</v>
      </c>
      <c r="W491" s="16">
        <f t="shared" si="114"/>
        <v>0</v>
      </c>
      <c r="X491" s="16">
        <f t="shared" si="115"/>
        <v>0.23454125277286841</v>
      </c>
      <c r="Y491" s="16">
        <f t="shared" si="126"/>
        <v>0</v>
      </c>
      <c r="Z491" s="16">
        <f t="shared" si="127"/>
        <v>0</v>
      </c>
    </row>
    <row r="492" spans="10:26" x14ac:dyDescent="0.25">
      <c r="J492" s="68">
        <v>4810</v>
      </c>
      <c r="K492" s="68">
        <f t="shared" si="116"/>
        <v>0.54908675799086759</v>
      </c>
      <c r="L492" s="68">
        <f t="shared" si="117"/>
        <v>0.12174769474211866</v>
      </c>
      <c r="M492" s="70">
        <f t="shared" si="118"/>
        <v>3.7524974406817395</v>
      </c>
      <c r="N492" s="71">
        <f t="shared" si="119"/>
        <v>0.17844444444444446</v>
      </c>
      <c r="O492" s="72">
        <f t="shared" si="120"/>
        <v>0.12174769474211866</v>
      </c>
      <c r="P492" s="68">
        <f t="shared" si="112"/>
        <v>6.1307118840413288E-2</v>
      </c>
      <c r="Q492" s="16">
        <f t="shared" si="113"/>
        <v>0</v>
      </c>
      <c r="R492" s="51">
        <f t="shared" si="121"/>
        <v>6.1307118840413288E-2</v>
      </c>
      <c r="S492" s="16">
        <f t="shared" si="122"/>
        <v>0.17844444444444446</v>
      </c>
      <c r="T492" s="16">
        <f t="shared" si="123"/>
        <v>0.12174769474211866</v>
      </c>
      <c r="U492" s="16">
        <f t="shared" si="124"/>
        <v>0</v>
      </c>
      <c r="V492" s="51">
        <f t="shared" si="125"/>
        <v>0</v>
      </c>
      <c r="W492" s="16">
        <f t="shared" si="114"/>
        <v>0</v>
      </c>
      <c r="X492" s="16">
        <f t="shared" si="115"/>
        <v>0.23352419510044808</v>
      </c>
      <c r="Y492" s="16">
        <f t="shared" si="126"/>
        <v>0</v>
      </c>
      <c r="Z492" s="16">
        <f t="shared" si="127"/>
        <v>0</v>
      </c>
    </row>
    <row r="493" spans="10:26" x14ac:dyDescent="0.25">
      <c r="J493" s="68">
        <v>4820</v>
      </c>
      <c r="K493" s="68">
        <f t="shared" si="116"/>
        <v>0.55022831050228316</v>
      </c>
      <c r="L493" s="68">
        <f t="shared" si="117"/>
        <v>0.12145580737128836</v>
      </c>
      <c r="M493" s="70">
        <f t="shared" si="118"/>
        <v>3.7435009121287504</v>
      </c>
      <c r="N493" s="71">
        <f t="shared" si="119"/>
        <v>0.17844444444444446</v>
      </c>
      <c r="O493" s="72">
        <f t="shared" si="120"/>
        <v>0.12145580737128836</v>
      </c>
      <c r="P493" s="68">
        <f t="shared" si="112"/>
        <v>6.0995144029236115E-2</v>
      </c>
      <c r="Q493" s="16">
        <f t="shared" si="113"/>
        <v>0</v>
      </c>
      <c r="R493" s="51">
        <f t="shared" si="121"/>
        <v>6.0995144029236115E-2</v>
      </c>
      <c r="S493" s="16">
        <f t="shared" si="122"/>
        <v>0.17844444444444446</v>
      </c>
      <c r="T493" s="16">
        <f t="shared" si="123"/>
        <v>0.12145580737128836</v>
      </c>
      <c r="U493" s="16">
        <f t="shared" si="124"/>
        <v>0</v>
      </c>
      <c r="V493" s="51">
        <f t="shared" si="125"/>
        <v>0</v>
      </c>
      <c r="W493" s="16">
        <f t="shared" si="114"/>
        <v>0</v>
      </c>
      <c r="X493" s="16">
        <f t="shared" si="115"/>
        <v>0.23251417365589877</v>
      </c>
      <c r="Y493" s="16">
        <f t="shared" si="126"/>
        <v>0</v>
      </c>
      <c r="Z493" s="16">
        <f t="shared" si="127"/>
        <v>0</v>
      </c>
    </row>
    <row r="494" spans="10:26" x14ac:dyDescent="0.25">
      <c r="J494" s="68">
        <v>4830</v>
      </c>
      <c r="K494" s="68">
        <f t="shared" si="116"/>
        <v>0.55136986301369861</v>
      </c>
      <c r="L494" s="68">
        <f t="shared" si="117"/>
        <v>0.12116442824136675</v>
      </c>
      <c r="M494" s="70">
        <f t="shared" si="118"/>
        <v>3.7345200485352765</v>
      </c>
      <c r="N494" s="71">
        <f t="shared" si="119"/>
        <v>0.17844444444444446</v>
      </c>
      <c r="O494" s="72">
        <f t="shared" si="120"/>
        <v>0.12116442824136675</v>
      </c>
      <c r="P494" s="68">
        <f t="shared" si="112"/>
        <v>6.0683712435674164E-2</v>
      </c>
      <c r="Q494" s="16">
        <f t="shared" si="113"/>
        <v>0</v>
      </c>
      <c r="R494" s="51">
        <f t="shared" si="121"/>
        <v>6.0683712435674164E-2</v>
      </c>
      <c r="S494" s="16">
        <f t="shared" si="122"/>
        <v>0.17844444444444446</v>
      </c>
      <c r="T494" s="16">
        <f t="shared" si="123"/>
        <v>0.12116442824136675</v>
      </c>
      <c r="U494" s="16">
        <f t="shared" si="124"/>
        <v>0</v>
      </c>
      <c r="V494" s="51">
        <f t="shared" si="125"/>
        <v>0</v>
      </c>
      <c r="W494" s="16">
        <f t="shared" si="114"/>
        <v>0</v>
      </c>
      <c r="X494" s="16">
        <f t="shared" si="115"/>
        <v>0.23151108268118881</v>
      </c>
      <c r="Y494" s="16">
        <f t="shared" si="126"/>
        <v>0</v>
      </c>
      <c r="Z494" s="16">
        <f t="shared" si="127"/>
        <v>0</v>
      </c>
    </row>
    <row r="495" spans="10:26" x14ac:dyDescent="0.25">
      <c r="J495" s="68">
        <v>4840</v>
      </c>
      <c r="K495" s="68">
        <f t="shared" si="116"/>
        <v>0.55251141552511418</v>
      </c>
      <c r="L495" s="68">
        <f t="shared" si="117"/>
        <v>0.12087355541787748</v>
      </c>
      <c r="M495" s="70">
        <f t="shared" si="118"/>
        <v>3.7255547902770454</v>
      </c>
      <c r="N495" s="71">
        <f t="shared" si="119"/>
        <v>0.17844444444444446</v>
      </c>
      <c r="O495" s="72">
        <f t="shared" si="120"/>
        <v>0.12087355541787748</v>
      </c>
      <c r="P495" s="68">
        <f t="shared" si="112"/>
        <v>6.0372821992122128E-2</v>
      </c>
      <c r="Q495" s="16">
        <f t="shared" si="113"/>
        <v>0</v>
      </c>
      <c r="R495" s="51">
        <f t="shared" si="121"/>
        <v>6.0372821992122128E-2</v>
      </c>
      <c r="S495" s="16">
        <f t="shared" si="122"/>
        <v>0.17844444444444446</v>
      </c>
      <c r="T495" s="16">
        <f t="shared" si="123"/>
        <v>0.12087355541787748</v>
      </c>
      <c r="U495" s="16">
        <f t="shared" si="124"/>
        <v>0</v>
      </c>
      <c r="V495" s="51">
        <f t="shared" si="125"/>
        <v>0</v>
      </c>
      <c r="W495" s="16">
        <f t="shared" si="114"/>
        <v>0</v>
      </c>
      <c r="X495" s="16">
        <f t="shared" si="115"/>
        <v>0.23051481885192904</v>
      </c>
      <c r="Y495" s="16">
        <f t="shared" si="126"/>
        <v>0</v>
      </c>
      <c r="Z495" s="16">
        <f t="shared" si="127"/>
        <v>0</v>
      </c>
    </row>
    <row r="496" spans="10:26" x14ac:dyDescent="0.25">
      <c r="J496" s="68">
        <v>4850</v>
      </c>
      <c r="K496" s="68">
        <f t="shared" si="116"/>
        <v>0.55365296803652964</v>
      </c>
      <c r="L496" s="68">
        <f t="shared" si="117"/>
        <v>0.120583186977686</v>
      </c>
      <c r="M496" s="70">
        <f t="shared" si="118"/>
        <v>3.7166050780793625</v>
      </c>
      <c r="N496" s="71">
        <f t="shared" si="119"/>
        <v>0.17844444444444446</v>
      </c>
      <c r="O496" s="72">
        <f t="shared" si="120"/>
        <v>0.120583186977686</v>
      </c>
      <c r="P496" s="68">
        <f t="shared" si="112"/>
        <v>6.0062470643096999E-2</v>
      </c>
      <c r="Q496" s="16">
        <f t="shared" si="113"/>
        <v>0</v>
      </c>
      <c r="R496" s="51">
        <f t="shared" si="121"/>
        <v>6.0062470643096999E-2</v>
      </c>
      <c r="S496" s="16">
        <f t="shared" si="122"/>
        <v>0.17844444444444446</v>
      </c>
      <c r="T496" s="16">
        <f t="shared" si="123"/>
        <v>0.120583186977686</v>
      </c>
      <c r="U496" s="16">
        <f t="shared" si="124"/>
        <v>0</v>
      </c>
      <c r="V496" s="51">
        <f t="shared" si="125"/>
        <v>0</v>
      </c>
      <c r="W496" s="16">
        <f t="shared" si="114"/>
        <v>0</v>
      </c>
      <c r="X496" s="16">
        <f t="shared" si="115"/>
        <v>0.22952528120226134</v>
      </c>
      <c r="Y496" s="16">
        <f t="shared" si="126"/>
        <v>0</v>
      </c>
      <c r="Z496" s="16">
        <f t="shared" si="127"/>
        <v>0</v>
      </c>
    </row>
    <row r="497" spans="10:26" x14ac:dyDescent="0.25">
      <c r="J497" s="68">
        <v>4860</v>
      </c>
      <c r="K497" s="68">
        <f t="shared" si="116"/>
        <v>0.5547945205479452</v>
      </c>
      <c r="L497" s="68">
        <f t="shared" si="117"/>
        <v>0.12029332100890888</v>
      </c>
      <c r="M497" s="70">
        <f t="shared" si="118"/>
        <v>3.7076708530143145</v>
      </c>
      <c r="N497" s="71">
        <f t="shared" si="119"/>
        <v>0.17844444444444446</v>
      </c>
      <c r="O497" s="72">
        <f t="shared" si="120"/>
        <v>0.12029332100890888</v>
      </c>
      <c r="P497" s="68">
        <f t="shared" si="112"/>
        <v>5.9752656345141375E-2</v>
      </c>
      <c r="Q497" s="16">
        <f t="shared" si="113"/>
        <v>0</v>
      </c>
      <c r="R497" s="51">
        <f t="shared" si="121"/>
        <v>5.9752656345141375E-2</v>
      </c>
      <c r="S497" s="16">
        <f t="shared" si="122"/>
        <v>0.17844444444444446</v>
      </c>
      <c r="T497" s="16">
        <f t="shared" si="123"/>
        <v>0.12029332100890888</v>
      </c>
      <c r="U497" s="16">
        <f t="shared" si="124"/>
        <v>0</v>
      </c>
      <c r="V497" s="51">
        <f t="shared" si="125"/>
        <v>0</v>
      </c>
      <c r="W497" s="16">
        <f t="shared" si="114"/>
        <v>0</v>
      </c>
      <c r="X497" s="16">
        <f t="shared" si="115"/>
        <v>0.22854237105264474</v>
      </c>
      <c r="Y497" s="16">
        <f t="shared" si="126"/>
        <v>0</v>
      </c>
      <c r="Z497" s="16">
        <f t="shared" si="127"/>
        <v>0</v>
      </c>
    </row>
    <row r="498" spans="10:26" x14ac:dyDescent="0.25">
      <c r="J498" s="68">
        <v>4870</v>
      </c>
      <c r="K498" s="68">
        <f t="shared" si="116"/>
        <v>0.55593607305936077</v>
      </c>
      <c r="L498" s="68">
        <f t="shared" si="117"/>
        <v>0.12000395561082589</v>
      </c>
      <c r="M498" s="70">
        <f t="shared" si="118"/>
        <v>3.698752056498058</v>
      </c>
      <c r="N498" s="71">
        <f t="shared" si="119"/>
        <v>0.17844444444444446</v>
      </c>
      <c r="O498" s="72">
        <f t="shared" si="120"/>
        <v>0.12000395561082589</v>
      </c>
      <c r="P498" s="68">
        <f t="shared" si="112"/>
        <v>5.9443377066728642E-2</v>
      </c>
      <c r="Q498" s="16">
        <f t="shared" si="113"/>
        <v>0</v>
      </c>
      <c r="R498" s="51">
        <f t="shared" si="121"/>
        <v>5.9443377066728642E-2</v>
      </c>
      <c r="S498" s="16">
        <f t="shared" si="122"/>
        <v>0.17844444444444446</v>
      </c>
      <c r="T498" s="16">
        <f t="shared" si="123"/>
        <v>0.12000395561082589</v>
      </c>
      <c r="U498" s="16">
        <f t="shared" si="124"/>
        <v>0</v>
      </c>
      <c r="V498" s="51">
        <f t="shared" si="125"/>
        <v>0</v>
      </c>
      <c r="W498" s="16">
        <f t="shared" si="114"/>
        <v>0</v>
      </c>
      <c r="X498" s="16">
        <f t="shared" si="115"/>
        <v>0.22756599194040594</v>
      </c>
      <c r="Y498" s="16">
        <f t="shared" si="126"/>
        <v>0</v>
      </c>
      <c r="Z498" s="16">
        <f t="shared" si="127"/>
        <v>0</v>
      </c>
    </row>
    <row r="499" spans="10:26" x14ac:dyDescent="0.25">
      <c r="J499" s="68">
        <v>4880</v>
      </c>
      <c r="K499" s="68">
        <f t="shared" si="116"/>
        <v>0.55707762557077622</v>
      </c>
      <c r="L499" s="68">
        <f t="shared" si="117"/>
        <v>0.11971508889379101</v>
      </c>
      <c r="M499" s="70">
        <f t="shared" si="118"/>
        <v>3.6898486302880786</v>
      </c>
      <c r="N499" s="71">
        <f t="shared" si="119"/>
        <v>0.17844444444444446</v>
      </c>
      <c r="O499" s="72">
        <f t="shared" si="120"/>
        <v>0.11971508889379101</v>
      </c>
      <c r="P499" s="68">
        <f t="shared" si="112"/>
        <v>5.9134630788169384E-2</v>
      </c>
      <c r="Q499" s="16">
        <f t="shared" si="113"/>
        <v>0</v>
      </c>
      <c r="R499" s="51">
        <f t="shared" si="121"/>
        <v>5.9134630788169384E-2</v>
      </c>
      <c r="S499" s="16">
        <f t="shared" si="122"/>
        <v>0.17844444444444446</v>
      </c>
      <c r="T499" s="16">
        <f t="shared" si="123"/>
        <v>0.11971508889379101</v>
      </c>
      <c r="U499" s="16">
        <f t="shared" si="124"/>
        <v>0</v>
      </c>
      <c r="V499" s="51">
        <f t="shared" si="125"/>
        <v>0</v>
      </c>
      <c r="W499" s="16">
        <f t="shared" si="114"/>
        <v>0</v>
      </c>
      <c r="X499" s="16">
        <f t="shared" si="115"/>
        <v>0.22659604955292967</v>
      </c>
      <c r="Y499" s="16">
        <f t="shared" si="126"/>
        <v>0</v>
      </c>
      <c r="Z499" s="16">
        <f t="shared" si="127"/>
        <v>0</v>
      </c>
    </row>
    <row r="500" spans="10:26" x14ac:dyDescent="0.25">
      <c r="J500" s="68">
        <v>4890</v>
      </c>
      <c r="K500" s="68">
        <f t="shared" si="116"/>
        <v>0.55821917808219179</v>
      </c>
      <c r="L500" s="68">
        <f t="shared" si="117"/>
        <v>0.11942671897914636</v>
      </c>
      <c r="M500" s="70">
        <f t="shared" si="118"/>
        <v>3.6809605164805381</v>
      </c>
      <c r="N500" s="71">
        <f t="shared" si="119"/>
        <v>0.17844444444444446</v>
      </c>
      <c r="O500" s="72">
        <f t="shared" si="120"/>
        <v>0.11942671897914636</v>
      </c>
      <c r="P500" s="68">
        <f t="shared" si="112"/>
        <v>5.8826415501517682E-2</v>
      </c>
      <c r="Q500" s="16">
        <f t="shared" si="113"/>
        <v>0</v>
      </c>
      <c r="R500" s="51">
        <f t="shared" si="121"/>
        <v>5.8826415501517682E-2</v>
      </c>
      <c r="S500" s="16">
        <f t="shared" si="122"/>
        <v>0.17844444444444446</v>
      </c>
      <c r="T500" s="16">
        <f t="shared" si="123"/>
        <v>0.11942671897914636</v>
      </c>
      <c r="U500" s="16">
        <f t="shared" si="124"/>
        <v>0</v>
      </c>
      <c r="V500" s="51">
        <f t="shared" si="125"/>
        <v>0</v>
      </c>
      <c r="W500" s="16">
        <f t="shared" si="114"/>
        <v>0</v>
      </c>
      <c r="X500" s="16">
        <f t="shared" si="115"/>
        <v>0.22563245166336532</v>
      </c>
      <c r="Y500" s="16">
        <f t="shared" si="126"/>
        <v>0</v>
      </c>
      <c r="Z500" s="16">
        <f t="shared" si="127"/>
        <v>0</v>
      </c>
    </row>
    <row r="501" spans="10:26" x14ac:dyDescent="0.25">
      <c r="J501" s="68">
        <v>4900</v>
      </c>
      <c r="K501" s="68">
        <f t="shared" si="116"/>
        <v>0.55936073059360736</v>
      </c>
      <c r="L501" s="68">
        <f t="shared" si="117"/>
        <v>0.11913884399913521</v>
      </c>
      <c r="M501" s="70">
        <f t="shared" si="118"/>
        <v>3.6720876575075918</v>
      </c>
      <c r="N501" s="71">
        <f t="shared" si="119"/>
        <v>0.17844444444444446</v>
      </c>
      <c r="O501" s="72">
        <f t="shared" si="120"/>
        <v>0.11913884399913521</v>
      </c>
      <c r="P501" s="68">
        <f t="shared" si="112"/>
        <v>5.8518729210479625E-2</v>
      </c>
      <c r="Q501" s="16">
        <f t="shared" si="113"/>
        <v>0</v>
      </c>
      <c r="R501" s="51">
        <f t="shared" si="121"/>
        <v>5.8518729210479625E-2</v>
      </c>
      <c r="S501" s="16">
        <f t="shared" si="122"/>
        <v>0.17844444444444446</v>
      </c>
      <c r="T501" s="16">
        <f t="shared" si="123"/>
        <v>0.11913884399913521</v>
      </c>
      <c r="U501" s="16">
        <f t="shared" si="124"/>
        <v>0</v>
      </c>
      <c r="V501" s="51">
        <f t="shared" si="125"/>
        <v>0</v>
      </c>
      <c r="W501" s="16">
        <f t="shared" si="114"/>
        <v>0</v>
      </c>
      <c r="X501" s="16">
        <f t="shared" si="115"/>
        <v>0.22467510806873903</v>
      </c>
      <c r="Y501" s="16">
        <f t="shared" si="126"/>
        <v>0</v>
      </c>
      <c r="Z501" s="16">
        <f t="shared" si="127"/>
        <v>0</v>
      </c>
    </row>
    <row r="502" spans="10:26" x14ac:dyDescent="0.25">
      <c r="J502" s="68">
        <v>4910</v>
      </c>
      <c r="K502" s="68">
        <f t="shared" si="116"/>
        <v>0.56050228310502281</v>
      </c>
      <c r="L502" s="68">
        <f t="shared" si="117"/>
        <v>0.11885146209681696</v>
      </c>
      <c r="M502" s="70">
        <f t="shared" si="118"/>
        <v>3.6632299961347692</v>
      </c>
      <c r="N502" s="71">
        <f t="shared" si="119"/>
        <v>0.17844444444444446</v>
      </c>
      <c r="O502" s="72">
        <f t="shared" si="120"/>
        <v>0.11885146209681696</v>
      </c>
      <c r="P502" s="68">
        <f t="shared" si="112"/>
        <v>5.8211569930321505E-2</v>
      </c>
      <c r="Q502" s="16">
        <f t="shared" si="113"/>
        <v>0</v>
      </c>
      <c r="R502" s="51">
        <f t="shared" si="121"/>
        <v>5.8211569930321505E-2</v>
      </c>
      <c r="S502" s="16">
        <f t="shared" si="122"/>
        <v>0.17844444444444446</v>
      </c>
      <c r="T502" s="16">
        <f t="shared" si="123"/>
        <v>0.11885146209681696</v>
      </c>
      <c r="U502" s="16">
        <f t="shared" si="124"/>
        <v>0</v>
      </c>
      <c r="V502" s="51">
        <f t="shared" si="125"/>
        <v>0</v>
      </c>
      <c r="W502" s="16">
        <f t="shared" si="114"/>
        <v>0</v>
      </c>
      <c r="X502" s="16">
        <f t="shared" si="115"/>
        <v>0.2237239305303621</v>
      </c>
      <c r="Y502" s="16">
        <f t="shared" si="126"/>
        <v>0</v>
      </c>
      <c r="Z502" s="16">
        <f t="shared" si="127"/>
        <v>0</v>
      </c>
    </row>
    <row r="503" spans="10:26" x14ac:dyDescent="0.25">
      <c r="J503" s="68">
        <v>4920</v>
      </c>
      <c r="K503" s="68">
        <f t="shared" si="116"/>
        <v>0.56164383561643838</v>
      </c>
      <c r="L503" s="68">
        <f t="shared" si="117"/>
        <v>0.11856457142598276</v>
      </c>
      <c r="M503" s="70">
        <f t="shared" si="118"/>
        <v>3.6543874754583725</v>
      </c>
      <c r="N503" s="71">
        <f t="shared" si="119"/>
        <v>0.17844444444444446</v>
      </c>
      <c r="O503" s="72">
        <f t="shared" si="120"/>
        <v>0.11856457142598276</v>
      </c>
      <c r="P503" s="68">
        <f t="shared" si="112"/>
        <v>5.790493568777999E-2</v>
      </c>
      <c r="Q503" s="16">
        <f t="shared" si="113"/>
        <v>0</v>
      </c>
      <c r="R503" s="51">
        <f t="shared" si="121"/>
        <v>5.790493568777999E-2</v>
      </c>
      <c r="S503" s="16">
        <f t="shared" si="122"/>
        <v>0.17844444444444446</v>
      </c>
      <c r="T503" s="16">
        <f t="shared" si="123"/>
        <v>0.11856457142598276</v>
      </c>
      <c r="U503" s="16">
        <f t="shared" si="124"/>
        <v>0</v>
      </c>
      <c r="V503" s="51">
        <f t="shared" si="125"/>
        <v>0</v>
      </c>
      <c r="W503" s="16">
        <f t="shared" si="114"/>
        <v>0</v>
      </c>
      <c r="X503" s="16">
        <f t="shared" si="115"/>
        <v>0.22277883271643517</v>
      </c>
      <c r="Y503" s="16">
        <f t="shared" si="126"/>
        <v>0</v>
      </c>
      <c r="Z503" s="16">
        <f t="shared" si="127"/>
        <v>0</v>
      </c>
    </row>
    <row r="504" spans="10:26" x14ac:dyDescent="0.25">
      <c r="J504" s="68">
        <v>4930</v>
      </c>
      <c r="K504" s="68">
        <f t="shared" si="116"/>
        <v>0.56278538812785384</v>
      </c>
      <c r="L504" s="68">
        <f t="shared" si="117"/>
        <v>0.11827817015107178</v>
      </c>
      <c r="M504" s="70">
        <f t="shared" si="118"/>
        <v>3.645560038902897</v>
      </c>
      <c r="N504" s="71">
        <f t="shared" si="119"/>
        <v>0.17844444444444446</v>
      </c>
      <c r="O504" s="72">
        <f t="shared" si="120"/>
        <v>0.11827817015107178</v>
      </c>
      <c r="P504" s="68">
        <f t="shared" si="112"/>
        <v>5.7598824520972203E-2</v>
      </c>
      <c r="Q504" s="16">
        <f t="shared" si="113"/>
        <v>0</v>
      </c>
      <c r="R504" s="51">
        <f t="shared" si="121"/>
        <v>5.7598824520972203E-2</v>
      </c>
      <c r="S504" s="16">
        <f t="shared" si="122"/>
        <v>0.17844444444444446</v>
      </c>
      <c r="T504" s="16">
        <f t="shared" si="123"/>
        <v>0.11827817015107178</v>
      </c>
      <c r="U504" s="16">
        <f t="shared" si="124"/>
        <v>0</v>
      </c>
      <c r="V504" s="51">
        <f t="shared" si="125"/>
        <v>0</v>
      </c>
      <c r="W504" s="16">
        <f t="shared" si="114"/>
        <v>0</v>
      </c>
      <c r="X504" s="16">
        <f t="shared" si="115"/>
        <v>0.22183973014674818</v>
      </c>
      <c r="Y504" s="16">
        <f t="shared" si="126"/>
        <v>0</v>
      </c>
      <c r="Z504" s="16">
        <f t="shared" si="127"/>
        <v>0</v>
      </c>
    </row>
    <row r="505" spans="10:26" x14ac:dyDescent="0.25">
      <c r="J505" s="68">
        <v>4940</v>
      </c>
      <c r="K505" s="68">
        <f t="shared" si="116"/>
        <v>0.5639269406392694</v>
      </c>
      <c r="L505" s="68">
        <f t="shared" si="117"/>
        <v>0.11799225644708777</v>
      </c>
      <c r="M505" s="70">
        <f t="shared" si="118"/>
        <v>3.6367476302184585</v>
      </c>
      <c r="N505" s="71">
        <f t="shared" si="119"/>
        <v>0.17844444444444446</v>
      </c>
      <c r="O505" s="72">
        <f t="shared" si="120"/>
        <v>0.11799225644708777</v>
      </c>
      <c r="P505" s="68">
        <f t="shared" si="112"/>
        <v>5.7293234479307675E-2</v>
      </c>
      <c r="Q505" s="16">
        <f t="shared" si="113"/>
        <v>0</v>
      </c>
      <c r="R505" s="51">
        <f t="shared" si="121"/>
        <v>5.7293234479307675E-2</v>
      </c>
      <c r="S505" s="16">
        <f t="shared" si="122"/>
        <v>0.17844444444444446</v>
      </c>
      <c r="T505" s="16">
        <f t="shared" si="123"/>
        <v>0.11799225644708777</v>
      </c>
      <c r="U505" s="16">
        <f t="shared" si="124"/>
        <v>0</v>
      </c>
      <c r="V505" s="51">
        <f t="shared" si="125"/>
        <v>0</v>
      </c>
      <c r="W505" s="16">
        <f t="shared" si="114"/>
        <v>0</v>
      </c>
      <c r="X505" s="16">
        <f t="shared" si="115"/>
        <v>0.22090654013938915</v>
      </c>
      <c r="Y505" s="16">
        <f t="shared" si="126"/>
        <v>0</v>
      </c>
      <c r="Z505" s="16">
        <f t="shared" si="127"/>
        <v>0</v>
      </c>
    </row>
    <row r="506" spans="10:26" x14ac:dyDescent="0.25">
      <c r="J506" s="68">
        <v>4950</v>
      </c>
      <c r="K506" s="68">
        <f t="shared" si="116"/>
        <v>0.56506849315068497</v>
      </c>
      <c r="L506" s="68">
        <f t="shared" si="117"/>
        <v>0.11770682849951775</v>
      </c>
      <c r="M506" s="70">
        <f t="shared" si="118"/>
        <v>3.6279501934782865</v>
      </c>
      <c r="N506" s="71">
        <f t="shared" si="119"/>
        <v>0.17844444444444446</v>
      </c>
      <c r="O506" s="72">
        <f t="shared" si="120"/>
        <v>0.11770682849951775</v>
      </c>
      <c r="P506" s="68">
        <f t="shared" si="112"/>
        <v>5.6988163623399979E-2</v>
      </c>
      <c r="Q506" s="16">
        <f t="shared" si="113"/>
        <v>0</v>
      </c>
      <c r="R506" s="51">
        <f t="shared" si="121"/>
        <v>5.6988163623399979E-2</v>
      </c>
      <c r="S506" s="16">
        <f t="shared" si="122"/>
        <v>0.17844444444444446</v>
      </c>
      <c r="T506" s="16">
        <f t="shared" si="123"/>
        <v>0.11770682849951775</v>
      </c>
      <c r="U506" s="16">
        <f t="shared" si="124"/>
        <v>0</v>
      </c>
      <c r="V506" s="51">
        <f t="shared" si="125"/>
        <v>0</v>
      </c>
      <c r="W506" s="16">
        <f t="shared" si="114"/>
        <v>0</v>
      </c>
      <c r="X506" s="16">
        <f t="shared" si="115"/>
        <v>0.2199791817593697</v>
      </c>
      <c r="Y506" s="16">
        <f t="shared" si="126"/>
        <v>0</v>
      </c>
      <c r="Z506" s="16">
        <f t="shared" si="127"/>
        <v>0</v>
      </c>
    </row>
    <row r="507" spans="10:26" x14ac:dyDescent="0.25">
      <c r="J507" s="68">
        <v>4960</v>
      </c>
      <c r="K507" s="68">
        <f t="shared" si="116"/>
        <v>0.56621004566210043</v>
      </c>
      <c r="L507" s="68">
        <f t="shared" si="117"/>
        <v>0.11742188450425073</v>
      </c>
      <c r="M507" s="70">
        <f t="shared" si="118"/>
        <v>3.619167673076221</v>
      </c>
      <c r="N507" s="71">
        <f t="shared" si="119"/>
        <v>0.17844444444444446</v>
      </c>
      <c r="O507" s="72">
        <f t="shared" si="120"/>
        <v>0.11742188450425073</v>
      </c>
      <c r="P507" s="68">
        <f t="shared" si="112"/>
        <v>5.6683610024980458E-2</v>
      </c>
      <c r="Q507" s="16">
        <f t="shared" si="113"/>
        <v>0</v>
      </c>
      <c r="R507" s="51">
        <f t="shared" si="121"/>
        <v>5.6683610024980458E-2</v>
      </c>
      <c r="S507" s="16">
        <f t="shared" si="122"/>
        <v>0.17844444444444446</v>
      </c>
      <c r="T507" s="16">
        <f t="shared" si="123"/>
        <v>0.11742188450425073</v>
      </c>
      <c r="U507" s="16">
        <f t="shared" si="124"/>
        <v>0</v>
      </c>
      <c r="V507" s="51">
        <f t="shared" si="125"/>
        <v>0</v>
      </c>
      <c r="W507" s="16">
        <f t="shared" si="114"/>
        <v>0</v>
      </c>
      <c r="X507" s="16">
        <f t="shared" si="115"/>
        <v>0.21905757576908813</v>
      </c>
      <c r="Y507" s="16">
        <f t="shared" si="126"/>
        <v>0</v>
      </c>
      <c r="Z507" s="16">
        <f t="shared" si="127"/>
        <v>0</v>
      </c>
    </row>
    <row r="508" spans="10:26" x14ac:dyDescent="0.25">
      <c r="J508" s="68">
        <v>4970</v>
      </c>
      <c r="K508" s="68">
        <f t="shared" si="116"/>
        <v>0.56735159817351599</v>
      </c>
      <c r="L508" s="68">
        <f t="shared" si="117"/>
        <v>0.11713742266749627</v>
      </c>
      <c r="M508" s="70">
        <f t="shared" si="118"/>
        <v>3.6104000137241998</v>
      </c>
      <c r="N508" s="71">
        <f t="shared" si="119"/>
        <v>0.17844444444444446</v>
      </c>
      <c r="O508" s="72">
        <f t="shared" si="120"/>
        <v>0.11713742266749627</v>
      </c>
      <c r="P508" s="68">
        <f t="shared" si="112"/>
        <v>5.6379571766812298E-2</v>
      </c>
      <c r="Q508" s="16">
        <f t="shared" si="113"/>
        <v>0</v>
      </c>
      <c r="R508" s="51">
        <f t="shared" si="121"/>
        <v>5.6379571766812298E-2</v>
      </c>
      <c r="S508" s="16">
        <f t="shared" si="122"/>
        <v>0.17844444444444446</v>
      </c>
      <c r="T508" s="16">
        <f t="shared" si="123"/>
        <v>0.11713742266749627</v>
      </c>
      <c r="U508" s="16">
        <f t="shared" si="124"/>
        <v>0</v>
      </c>
      <c r="V508" s="51">
        <f t="shared" si="125"/>
        <v>0</v>
      </c>
      <c r="W508" s="16">
        <f t="shared" si="114"/>
        <v>0</v>
      </c>
      <c r="X508" s="16">
        <f t="shared" si="115"/>
        <v>0.21814164458054897</v>
      </c>
      <c r="Y508" s="16">
        <f t="shared" si="126"/>
        <v>0</v>
      </c>
      <c r="Z508" s="16">
        <f t="shared" si="127"/>
        <v>0</v>
      </c>
    </row>
    <row r="509" spans="10:26" x14ac:dyDescent="0.25">
      <c r="J509" s="68">
        <v>4980</v>
      </c>
      <c r="K509" s="68">
        <f t="shared" si="116"/>
        <v>0.56849315068493156</v>
      </c>
      <c r="L509" s="68">
        <f t="shared" si="117"/>
        <v>0.1168534412057064</v>
      </c>
      <c r="M509" s="70">
        <f t="shared" si="118"/>
        <v>3.6016471604498546</v>
      </c>
      <c r="N509" s="71">
        <f t="shared" si="119"/>
        <v>0.17844444444444446</v>
      </c>
      <c r="O509" s="72">
        <f t="shared" si="120"/>
        <v>0.1168534412057064</v>
      </c>
      <c r="P509" s="68">
        <f t="shared" si="112"/>
        <v>5.6076046942604374E-2</v>
      </c>
      <c r="Q509" s="16">
        <f t="shared" si="113"/>
        <v>0</v>
      </c>
      <c r="R509" s="51">
        <f t="shared" si="121"/>
        <v>5.6076046942604374E-2</v>
      </c>
      <c r="S509" s="16">
        <f t="shared" si="122"/>
        <v>0.17844444444444446</v>
      </c>
      <c r="T509" s="16">
        <f t="shared" si="123"/>
        <v>0.1168534412057064</v>
      </c>
      <c r="U509" s="16">
        <f t="shared" si="124"/>
        <v>0</v>
      </c>
      <c r="V509" s="51">
        <f t="shared" si="125"/>
        <v>0</v>
      </c>
      <c r="W509" s="16">
        <f t="shared" si="114"/>
        <v>0</v>
      </c>
      <c r="X509" s="16">
        <f t="shared" si="115"/>
        <v>0.2172313122092665</v>
      </c>
      <c r="Y509" s="16">
        <f t="shared" si="126"/>
        <v>0</v>
      </c>
      <c r="Z509" s="16">
        <f t="shared" si="127"/>
        <v>0</v>
      </c>
    </row>
    <row r="510" spans="10:26" x14ac:dyDescent="0.25">
      <c r="J510" s="68">
        <v>4990</v>
      </c>
      <c r="K510" s="68">
        <f t="shared" si="116"/>
        <v>0.56963470319634701</v>
      </c>
      <c r="L510" s="68">
        <f t="shared" si="117"/>
        <v>0.11656993834549501</v>
      </c>
      <c r="M510" s="70">
        <f t="shared" si="118"/>
        <v>3.592909058594024</v>
      </c>
      <c r="N510" s="71">
        <f t="shared" si="119"/>
        <v>0.17844444444444446</v>
      </c>
      <c r="O510" s="72">
        <f t="shared" si="120"/>
        <v>0.11656993834549501</v>
      </c>
      <c r="P510" s="68">
        <f t="shared" si="112"/>
        <v>5.5773033656928428E-2</v>
      </c>
      <c r="Q510" s="16">
        <f t="shared" si="113"/>
        <v>0</v>
      </c>
      <c r="R510" s="51">
        <f t="shared" si="121"/>
        <v>5.5773033656928428E-2</v>
      </c>
      <c r="S510" s="16">
        <f t="shared" si="122"/>
        <v>0.17844444444444446</v>
      </c>
      <c r="T510" s="16">
        <f t="shared" si="123"/>
        <v>0.11656993834549501</v>
      </c>
      <c r="U510" s="16">
        <f t="shared" si="124"/>
        <v>0</v>
      </c>
      <c r="V510" s="51">
        <f t="shared" si="125"/>
        <v>0</v>
      </c>
      <c r="W510" s="16">
        <f t="shared" si="114"/>
        <v>0</v>
      </c>
      <c r="X510" s="16">
        <f t="shared" si="115"/>
        <v>0.21632650422977939</v>
      </c>
      <c r="Y510" s="16">
        <f t="shared" si="126"/>
        <v>0</v>
      </c>
      <c r="Z510" s="16">
        <f t="shared" si="127"/>
        <v>0</v>
      </c>
    </row>
    <row r="511" spans="10:26" x14ac:dyDescent="0.25">
      <c r="J511" s="68">
        <v>5000</v>
      </c>
      <c r="K511" s="68">
        <f t="shared" si="116"/>
        <v>0.57077625570776258</v>
      </c>
      <c r="L511" s="68">
        <f t="shared" si="117"/>
        <v>0.11628691232356125</v>
      </c>
      <c r="M511" s="70">
        <f t="shared" si="118"/>
        <v>3.5841856538083947</v>
      </c>
      <c r="N511" s="71">
        <f t="shared" si="119"/>
        <v>0.17844444444444446</v>
      </c>
      <c r="O511" s="72">
        <f t="shared" si="120"/>
        <v>0.11628691232356125</v>
      </c>
      <c r="P511" s="68">
        <f t="shared" si="112"/>
        <v>5.5470530025134135E-2</v>
      </c>
      <c r="Q511" s="16">
        <f t="shared" si="113"/>
        <v>0</v>
      </c>
      <c r="R511" s="51">
        <f t="shared" si="121"/>
        <v>5.5470530025134135E-2</v>
      </c>
      <c r="S511" s="16">
        <f t="shared" si="122"/>
        <v>0.17844444444444446</v>
      </c>
      <c r="T511" s="16">
        <f t="shared" si="123"/>
        <v>0.11628691232356125</v>
      </c>
      <c r="U511" s="16">
        <f t="shared" si="124"/>
        <v>0</v>
      </c>
      <c r="V511" s="51">
        <f t="shared" si="125"/>
        <v>0</v>
      </c>
      <c r="W511" s="16">
        <f t="shared" si="114"/>
        <v>0</v>
      </c>
      <c r="X511" s="16">
        <f t="shared" si="115"/>
        <v>0.21542714773270988</v>
      </c>
      <c r="Y511" s="16">
        <f t="shared" si="126"/>
        <v>0</v>
      </c>
      <c r="Z511" s="16">
        <f t="shared" si="127"/>
        <v>0</v>
      </c>
    </row>
    <row r="512" spans="10:26" x14ac:dyDescent="0.25">
      <c r="J512" s="68">
        <v>5010</v>
      </c>
      <c r="K512" s="68">
        <f t="shared" si="116"/>
        <v>0.57191780821917804</v>
      </c>
      <c r="L512" s="68">
        <f t="shared" si="117"/>
        <v>0.11600436138661108</v>
      </c>
      <c r="M512" s="70">
        <f t="shared" si="118"/>
        <v>3.5754768920530808</v>
      </c>
      <c r="N512" s="71">
        <f t="shared" si="119"/>
        <v>0.17844444444444446</v>
      </c>
      <c r="O512" s="72">
        <f t="shared" si="120"/>
        <v>0.11600436138661108</v>
      </c>
      <c r="P512" s="68">
        <f t="shared" si="112"/>
        <v>5.5168534173267503E-2</v>
      </c>
      <c r="Q512" s="16">
        <f t="shared" si="113"/>
        <v>0</v>
      </c>
      <c r="R512" s="51">
        <f t="shared" si="121"/>
        <v>5.5168534173267503E-2</v>
      </c>
      <c r="S512" s="16">
        <f t="shared" si="122"/>
        <v>0.17844444444444446</v>
      </c>
      <c r="T512" s="16">
        <f t="shared" si="123"/>
        <v>0.11600436138661108</v>
      </c>
      <c r="U512" s="16">
        <f t="shared" si="124"/>
        <v>0</v>
      </c>
      <c r="V512" s="51">
        <f t="shared" si="125"/>
        <v>0</v>
      </c>
      <c r="W512" s="16">
        <f t="shared" si="114"/>
        <v>0</v>
      </c>
      <c r="X512" s="16">
        <f t="shared" si="115"/>
        <v>0.21453317128330374</v>
      </c>
      <c r="Y512" s="16">
        <f t="shared" si="126"/>
        <v>0</v>
      </c>
      <c r="Z512" s="16">
        <f t="shared" si="127"/>
        <v>0</v>
      </c>
    </row>
    <row r="513" spans="10:26" x14ac:dyDescent="0.25">
      <c r="J513" s="68">
        <v>5020</v>
      </c>
      <c r="K513" s="68">
        <f t="shared" si="116"/>
        <v>0.5730593607305936</v>
      </c>
      <c r="L513" s="68">
        <f t="shared" si="117"/>
        <v>0.11572228379128058</v>
      </c>
      <c r="M513" s="70">
        <f t="shared" si="118"/>
        <v>3.5667827195942641</v>
      </c>
      <c r="N513" s="71">
        <f t="shared" si="119"/>
        <v>0.17844444444444446</v>
      </c>
      <c r="O513" s="72">
        <f t="shared" si="120"/>
        <v>0.11572228379128058</v>
      </c>
      <c r="P513" s="68">
        <f t="shared" si="112"/>
        <v>5.486704423798805E-2</v>
      </c>
      <c r="Q513" s="16">
        <f t="shared" si="113"/>
        <v>0</v>
      </c>
      <c r="R513" s="51">
        <f t="shared" si="121"/>
        <v>5.486704423798805E-2</v>
      </c>
      <c r="S513" s="16">
        <f t="shared" si="122"/>
        <v>0.17844444444444446</v>
      </c>
      <c r="T513" s="16">
        <f t="shared" si="123"/>
        <v>0.11572228379128058</v>
      </c>
      <c r="U513" s="16">
        <f t="shared" si="124"/>
        <v>0</v>
      </c>
      <c r="V513" s="51">
        <f t="shared" si="125"/>
        <v>0</v>
      </c>
      <c r="W513" s="16">
        <f t="shared" si="114"/>
        <v>0</v>
      </c>
      <c r="X513" s="16">
        <f t="shared" si="115"/>
        <v>0.21364450488138753</v>
      </c>
      <c r="Y513" s="16">
        <f t="shared" si="126"/>
        <v>0</v>
      </c>
      <c r="Z513" s="16">
        <f t="shared" si="127"/>
        <v>0</v>
      </c>
    </row>
    <row r="514" spans="10:26" x14ac:dyDescent="0.25">
      <c r="J514" s="68">
        <v>5030</v>
      </c>
      <c r="K514" s="68">
        <f t="shared" si="116"/>
        <v>0.57420091324200917</v>
      </c>
      <c r="L514" s="68">
        <f t="shared" si="117"/>
        <v>0.11544067780406142</v>
      </c>
      <c r="M514" s="70">
        <f t="shared" si="118"/>
        <v>3.5581030830018929</v>
      </c>
      <c r="N514" s="71">
        <f t="shared" si="119"/>
        <v>0.17844444444444446</v>
      </c>
      <c r="O514" s="72">
        <f t="shared" si="120"/>
        <v>0.11544067780406142</v>
      </c>
      <c r="P514" s="68">
        <f t="shared" si="112"/>
        <v>5.4566058366488424E-2</v>
      </c>
      <c r="Q514" s="16">
        <f t="shared" si="113"/>
        <v>0</v>
      </c>
      <c r="R514" s="51">
        <f t="shared" si="121"/>
        <v>5.4566058366488424E-2</v>
      </c>
      <c r="S514" s="16">
        <f t="shared" si="122"/>
        <v>0.17844444444444446</v>
      </c>
      <c r="T514" s="16">
        <f t="shared" si="123"/>
        <v>0.11544067780406142</v>
      </c>
      <c r="U514" s="16">
        <f t="shared" si="124"/>
        <v>0</v>
      </c>
      <c r="V514" s="51">
        <f t="shared" si="125"/>
        <v>0</v>
      </c>
      <c r="W514" s="16">
        <f t="shared" si="114"/>
        <v>0</v>
      </c>
      <c r="X514" s="16">
        <f t="shared" si="115"/>
        <v>0.21276107992268889</v>
      </c>
      <c r="Y514" s="16">
        <f t="shared" si="126"/>
        <v>0</v>
      </c>
      <c r="Z514" s="16">
        <f t="shared" si="127"/>
        <v>0</v>
      </c>
    </row>
    <row r="515" spans="10:26" x14ac:dyDescent="0.25">
      <c r="J515" s="68">
        <v>5040</v>
      </c>
      <c r="K515" s="68">
        <f t="shared" si="116"/>
        <v>0.57534246575342463</v>
      </c>
      <c r="L515" s="68">
        <f t="shared" si="117"/>
        <v>0.11515954170122389</v>
      </c>
      <c r="M515" s="70">
        <f t="shared" si="118"/>
        <v>3.5494379291473113</v>
      </c>
      <c r="N515" s="71">
        <f t="shared" si="119"/>
        <v>0.17844444444444446</v>
      </c>
      <c r="O515" s="72">
        <f t="shared" si="120"/>
        <v>0.11515954170122389</v>
      </c>
      <c r="P515" s="68">
        <f t="shared" si="112"/>
        <v>5.4265574716413578E-2</v>
      </c>
      <c r="Q515" s="16">
        <f t="shared" si="113"/>
        <v>0</v>
      </c>
      <c r="R515" s="51">
        <f t="shared" si="121"/>
        <v>5.4265574716413578E-2</v>
      </c>
      <c r="S515" s="16">
        <f t="shared" si="122"/>
        <v>0.17844444444444446</v>
      </c>
      <c r="T515" s="16">
        <f t="shared" si="123"/>
        <v>0.11515954170122389</v>
      </c>
      <c r="U515" s="16">
        <f t="shared" si="124"/>
        <v>0</v>
      </c>
      <c r="V515" s="51">
        <f t="shared" si="125"/>
        <v>0</v>
      </c>
      <c r="W515" s="16">
        <f t="shared" si="114"/>
        <v>0</v>
      </c>
      <c r="X515" s="16">
        <f t="shared" si="115"/>
        <v>0.21188282916146051</v>
      </c>
      <c r="Y515" s="16">
        <f t="shared" si="126"/>
        <v>0</v>
      </c>
      <c r="Z515" s="16">
        <f t="shared" si="127"/>
        <v>0</v>
      </c>
    </row>
    <row r="516" spans="10:26" x14ac:dyDescent="0.25">
      <c r="J516" s="68">
        <v>5050</v>
      </c>
      <c r="K516" s="68">
        <f t="shared" si="116"/>
        <v>0.57648401826484019</v>
      </c>
      <c r="L516" s="68">
        <f t="shared" si="117"/>
        <v>0.11487887376874351</v>
      </c>
      <c r="M516" s="70">
        <f t="shared" si="118"/>
        <v>3.5407872052009983</v>
      </c>
      <c r="N516" s="71">
        <f t="shared" si="119"/>
        <v>0.17844444444444446</v>
      </c>
      <c r="O516" s="72">
        <f t="shared" si="120"/>
        <v>0.11487887376874351</v>
      </c>
      <c r="P516" s="68">
        <f t="shared" si="112"/>
        <v>5.3965591455781281E-2</v>
      </c>
      <c r="Q516" s="16">
        <f t="shared" si="113"/>
        <v>0</v>
      </c>
      <c r="R516" s="51">
        <f t="shared" si="121"/>
        <v>5.3965591455781281E-2</v>
      </c>
      <c r="S516" s="16">
        <f t="shared" si="122"/>
        <v>0.17844444444444446</v>
      </c>
      <c r="T516" s="16">
        <f t="shared" si="123"/>
        <v>0.11487887376874351</v>
      </c>
      <c r="U516" s="16">
        <f t="shared" si="124"/>
        <v>0</v>
      </c>
      <c r="V516" s="51">
        <f t="shared" si="125"/>
        <v>0</v>
      </c>
      <c r="W516" s="16">
        <f t="shared" si="114"/>
        <v>0</v>
      </c>
      <c r="X516" s="16">
        <f t="shared" si="115"/>
        <v>0.21100968667435749</v>
      </c>
      <c r="Y516" s="16">
        <f t="shared" si="126"/>
        <v>0</v>
      </c>
      <c r="Z516" s="16">
        <f t="shared" si="127"/>
        <v>0</v>
      </c>
    </row>
    <row r="517" spans="10:26" x14ac:dyDescent="0.25">
      <c r="J517" s="68">
        <v>5060</v>
      </c>
      <c r="K517" s="68">
        <f t="shared" si="116"/>
        <v>0.57762557077625576</v>
      </c>
      <c r="L517" s="68">
        <f t="shared" si="117"/>
        <v>0.1145986723022272</v>
      </c>
      <c r="M517" s="70">
        <f t="shared" si="118"/>
        <v>3.5321508586302901</v>
      </c>
      <c r="N517" s="71">
        <f t="shared" si="119"/>
        <v>0.17844444444444446</v>
      </c>
      <c r="O517" s="72">
        <f t="shared" si="120"/>
        <v>0.1145986723022272</v>
      </c>
      <c r="P517" s="68">
        <f t="shared" si="112"/>
        <v>5.3666106762903731E-2</v>
      </c>
      <c r="Q517" s="16">
        <f t="shared" si="113"/>
        <v>0</v>
      </c>
      <c r="R517" s="51">
        <f t="shared" si="121"/>
        <v>5.3666106762903731E-2</v>
      </c>
      <c r="S517" s="16">
        <f t="shared" si="122"/>
        <v>0.17844444444444446</v>
      </c>
      <c r="T517" s="16">
        <f t="shared" si="123"/>
        <v>0.1145986723022272</v>
      </c>
      <c r="U517" s="16">
        <f t="shared" si="124"/>
        <v>0</v>
      </c>
      <c r="V517" s="51">
        <f t="shared" si="125"/>
        <v>0</v>
      </c>
      <c r="W517" s="16">
        <f t="shared" si="114"/>
        <v>0</v>
      </c>
      <c r="X517" s="16">
        <f t="shared" si="115"/>
        <v>0.21014158782551684</v>
      </c>
      <c r="Y517" s="16">
        <f t="shared" si="126"/>
        <v>0</v>
      </c>
      <c r="Z517" s="16">
        <f t="shared" si="127"/>
        <v>0</v>
      </c>
    </row>
    <row r="518" spans="10:26" x14ac:dyDescent="0.25">
      <c r="J518" s="68">
        <v>5070</v>
      </c>
      <c r="K518" s="68">
        <f t="shared" si="116"/>
        <v>0.57876712328767121</v>
      </c>
      <c r="L518" s="68">
        <f t="shared" si="117"/>
        <v>0.11431893560684026</v>
      </c>
      <c r="M518" s="70">
        <f t="shared" si="118"/>
        <v>3.5235288371971309</v>
      </c>
      <c r="N518" s="71">
        <f t="shared" si="119"/>
        <v>0.17844444444444446</v>
      </c>
      <c r="O518" s="72">
        <f t="shared" si="120"/>
        <v>0.11431893560684026</v>
      </c>
      <c r="P518" s="68">
        <f t="shared" si="112"/>
        <v>5.3367118826308624E-2</v>
      </c>
      <c r="Q518" s="16">
        <f t="shared" si="113"/>
        <v>0</v>
      </c>
      <c r="R518" s="51">
        <f t="shared" si="121"/>
        <v>5.3367118826308624E-2</v>
      </c>
      <c r="S518" s="16">
        <f t="shared" si="122"/>
        <v>0.17844444444444446</v>
      </c>
      <c r="T518" s="16">
        <f t="shared" si="123"/>
        <v>0.11431893560684026</v>
      </c>
      <c r="U518" s="16">
        <f t="shared" si="124"/>
        <v>0</v>
      </c>
      <c r="V518" s="51">
        <f t="shared" si="125"/>
        <v>0</v>
      </c>
      <c r="W518" s="16">
        <f t="shared" si="114"/>
        <v>0</v>
      </c>
      <c r="X518" s="16">
        <f t="shared" si="115"/>
        <v>0.20927846923279136</v>
      </c>
      <c r="Y518" s="16">
        <f t="shared" si="126"/>
        <v>0</v>
      </c>
      <c r="Z518" s="16">
        <f t="shared" si="127"/>
        <v>0</v>
      </c>
    </row>
    <row r="519" spans="10:26" x14ac:dyDescent="0.25">
      <c r="J519" s="68">
        <v>5080</v>
      </c>
      <c r="K519" s="68">
        <f t="shared" si="116"/>
        <v>0.57990867579908678</v>
      </c>
      <c r="L519" s="68">
        <f t="shared" si="117"/>
        <v>0.11403966199723337</v>
      </c>
      <c r="M519" s="70">
        <f t="shared" si="118"/>
        <v>3.5149210889558229</v>
      </c>
      <c r="N519" s="71">
        <f t="shared" si="119"/>
        <v>0.17844444444444446</v>
      </c>
      <c r="O519" s="72">
        <f t="shared" si="120"/>
        <v>0.11403966199723337</v>
      </c>
      <c r="P519" s="68">
        <f t="shared" si="112"/>
        <v>5.3068625844662876E-2</v>
      </c>
      <c r="Q519" s="16">
        <f t="shared" si="113"/>
        <v>0</v>
      </c>
      <c r="R519" s="51">
        <f t="shared" si="121"/>
        <v>5.3068625844662876E-2</v>
      </c>
      <c r="S519" s="16">
        <f t="shared" si="122"/>
        <v>0.17844444444444446</v>
      </c>
      <c r="T519" s="16">
        <f t="shared" si="123"/>
        <v>0.11403966199723337</v>
      </c>
      <c r="U519" s="16">
        <f t="shared" si="124"/>
        <v>0</v>
      </c>
      <c r="V519" s="51">
        <f t="shared" si="125"/>
        <v>0</v>
      </c>
      <c r="W519" s="16">
        <f t="shared" si="114"/>
        <v>0</v>
      </c>
      <c r="X519" s="16">
        <f t="shared" si="115"/>
        <v>0.20842026873509201</v>
      </c>
      <c r="Y519" s="16">
        <f t="shared" si="126"/>
        <v>0</v>
      </c>
      <c r="Z519" s="16">
        <f t="shared" si="127"/>
        <v>0</v>
      </c>
    </row>
    <row r="520" spans="10:26" x14ac:dyDescent="0.25">
      <c r="J520" s="68">
        <v>5090</v>
      </c>
      <c r="K520" s="68">
        <f t="shared" si="116"/>
        <v>0.58105022831050224</v>
      </c>
      <c r="L520" s="68">
        <f t="shared" si="117"/>
        <v>0.11376084979747203</v>
      </c>
      <c r="M520" s="70">
        <f t="shared" si="118"/>
        <v>3.5063275622508501</v>
      </c>
      <c r="N520" s="71">
        <f t="shared" si="119"/>
        <v>0.17844444444444446</v>
      </c>
      <c r="O520" s="72">
        <f t="shared" si="120"/>
        <v>0.11376084979747203</v>
      </c>
      <c r="P520" s="68">
        <f t="shared" si="112"/>
        <v>5.2770626026695244E-2</v>
      </c>
      <c r="Q520" s="16">
        <f t="shared" si="113"/>
        <v>0</v>
      </c>
      <c r="R520" s="51">
        <f t="shared" si="121"/>
        <v>5.2770626026695244E-2</v>
      </c>
      <c r="S520" s="16">
        <f t="shared" si="122"/>
        <v>0.17844444444444446</v>
      </c>
      <c r="T520" s="16">
        <f t="shared" si="123"/>
        <v>0.11376084979747203</v>
      </c>
      <c r="U520" s="16">
        <f t="shared" si="124"/>
        <v>0</v>
      </c>
      <c r="V520" s="51">
        <f t="shared" si="125"/>
        <v>0</v>
      </c>
      <c r="W520" s="16">
        <f t="shared" si="114"/>
        <v>0</v>
      </c>
      <c r="X520" s="16">
        <f t="shared" si="115"/>
        <v>0.20756692536079557</v>
      </c>
      <c r="Y520" s="16">
        <f t="shared" si="126"/>
        <v>0</v>
      </c>
      <c r="Z520" s="16">
        <f t="shared" si="127"/>
        <v>0</v>
      </c>
    </row>
    <row r="521" spans="10:26" x14ac:dyDescent="0.25">
      <c r="J521" s="68">
        <v>5100</v>
      </c>
      <c r="K521" s="68">
        <f t="shared" si="116"/>
        <v>0.5821917808219178</v>
      </c>
      <c r="L521" s="68">
        <f t="shared" si="117"/>
        <v>0.11348249734096472</v>
      </c>
      <c r="M521" s="70">
        <f t="shared" si="118"/>
        <v>3.4977482057146658</v>
      </c>
      <c r="N521" s="71">
        <f t="shared" si="119"/>
        <v>0.17844444444444446</v>
      </c>
      <c r="O521" s="72">
        <f t="shared" si="120"/>
        <v>0.11348249734096472</v>
      </c>
      <c r="P521" s="68">
        <f t="shared" si="112"/>
        <v>5.2473117591121055E-2</v>
      </c>
      <c r="Q521" s="16">
        <f t="shared" si="113"/>
        <v>0</v>
      </c>
      <c r="R521" s="51">
        <f t="shared" si="121"/>
        <v>5.2473117591121055E-2</v>
      </c>
      <c r="S521" s="16">
        <f t="shared" si="122"/>
        <v>0.17844444444444446</v>
      </c>
      <c r="T521" s="16">
        <f t="shared" si="123"/>
        <v>0.11348249734096472</v>
      </c>
      <c r="U521" s="16">
        <f t="shared" si="124"/>
        <v>0</v>
      </c>
      <c r="V521" s="51">
        <f t="shared" si="125"/>
        <v>0</v>
      </c>
      <c r="W521" s="16">
        <f t="shared" si="114"/>
        <v>0</v>
      </c>
      <c r="X521" s="16">
        <f t="shared" si="115"/>
        <v>0.20671837929717496</v>
      </c>
      <c r="Y521" s="16">
        <f t="shared" si="126"/>
        <v>0</v>
      </c>
      <c r="Z521" s="16">
        <f t="shared" si="127"/>
        <v>0</v>
      </c>
    </row>
    <row r="522" spans="10:26" x14ac:dyDescent="0.25">
      <c r="J522" s="68">
        <v>5110</v>
      </c>
      <c r="K522" s="68">
        <f t="shared" si="116"/>
        <v>0.58333333333333337</v>
      </c>
      <c r="L522" s="68">
        <f t="shared" si="117"/>
        <v>0.11320460297039281</v>
      </c>
      <c r="M522" s="70">
        <f t="shared" si="118"/>
        <v>3.4891829682655318</v>
      </c>
      <c r="N522" s="71">
        <f t="shared" si="119"/>
        <v>0.17844444444444446</v>
      </c>
      <c r="O522" s="72">
        <f t="shared" si="120"/>
        <v>0.11320460297039281</v>
      </c>
      <c r="P522" s="68">
        <f t="shared" si="112"/>
        <v>5.2176098766566481E-2</v>
      </c>
      <c r="Q522" s="16">
        <f t="shared" si="113"/>
        <v>0</v>
      </c>
      <c r="R522" s="51">
        <f t="shared" si="121"/>
        <v>5.2176098766566481E-2</v>
      </c>
      <c r="S522" s="16">
        <f t="shared" si="122"/>
        <v>0.17844444444444446</v>
      </c>
      <c r="T522" s="16">
        <f t="shared" si="123"/>
        <v>0.11320460297039281</v>
      </c>
      <c r="U522" s="16">
        <f t="shared" si="124"/>
        <v>0</v>
      </c>
      <c r="V522" s="51">
        <f t="shared" si="125"/>
        <v>0</v>
      </c>
      <c r="W522" s="16">
        <f t="shared" si="114"/>
        <v>0</v>
      </c>
      <c r="X522" s="16">
        <f t="shared" si="115"/>
        <v>0.20587457186081448</v>
      </c>
      <c r="Y522" s="16">
        <f t="shared" si="126"/>
        <v>0</v>
      </c>
      <c r="Z522" s="16">
        <f t="shared" si="127"/>
        <v>0</v>
      </c>
    </row>
    <row r="523" spans="10:26" x14ac:dyDescent="0.25">
      <c r="J523" s="68">
        <v>5120</v>
      </c>
      <c r="K523" s="68">
        <f t="shared" si="116"/>
        <v>0.58447488584474883</v>
      </c>
      <c r="L523" s="68">
        <f t="shared" si="117"/>
        <v>0.11292716503764155</v>
      </c>
      <c r="M523" s="70">
        <f t="shared" si="118"/>
        <v>3.4806317991053901</v>
      </c>
      <c r="N523" s="71">
        <f t="shared" si="119"/>
        <v>0.17844444444444446</v>
      </c>
      <c r="O523" s="72">
        <f t="shared" si="120"/>
        <v>0.11292716503764155</v>
      </c>
      <c r="P523" s="68">
        <f t="shared" ref="P523:P586" si="128">IF(K523&lt;=$B$116,1-$E$24*(K523/$B$116)^$E$25,0)</f>
        <v>5.1879567791494496E-2</v>
      </c>
      <c r="Q523" s="16">
        <f t="shared" ref="Q523:Q586" si="129">IF(K523&gt;$B$116,1-$E$24*((K523-$B$116)/(1-$B$116))^$E$25,0)</f>
        <v>0</v>
      </c>
      <c r="R523" s="51">
        <f t="shared" si="121"/>
        <v>5.1879567791494496E-2</v>
      </c>
      <c r="S523" s="16">
        <f t="shared" si="122"/>
        <v>0.17844444444444446</v>
      </c>
      <c r="T523" s="16">
        <f t="shared" si="123"/>
        <v>0.11292716503764155</v>
      </c>
      <c r="U523" s="16">
        <f t="shared" si="124"/>
        <v>0</v>
      </c>
      <c r="V523" s="51">
        <f t="shared" si="125"/>
        <v>0</v>
      </c>
      <c r="W523" s="16">
        <f t="shared" ref="W523:W586" si="130">IF(K523&lt;=$B$272,1-$E$24*(K523/$B$272)^$E$25,0)</f>
        <v>0</v>
      </c>
      <c r="X523" s="16">
        <f t="shared" ref="X523:X586" si="131">IF(K523&gt;$B$272,1-$E$24*((K523-$B$272)/(1-$B$272))^$E$25,0)</f>
        <v>0.20503544546896957</v>
      </c>
      <c r="Y523" s="16">
        <f t="shared" si="126"/>
        <v>0</v>
      </c>
      <c r="Z523" s="16">
        <f t="shared" si="127"/>
        <v>0</v>
      </c>
    </row>
    <row r="524" spans="10:26" x14ac:dyDescent="0.25">
      <c r="J524" s="68">
        <v>5130</v>
      </c>
      <c r="K524" s="68">
        <f t="shared" ref="K524:K587" si="132">J524/8760</f>
        <v>0.58561643835616439</v>
      </c>
      <c r="L524" s="68">
        <f t="shared" ref="L524:L587" si="133">1-$E$24*K524^$E$25</f>
        <v>0.11265018190373</v>
      </c>
      <c r="M524" s="70">
        <f t="shared" ref="M524:M587" si="134">L524*$B$28</f>
        <v>3.472094647717705</v>
      </c>
      <c r="N524" s="71">
        <f t="shared" ref="N524:N587" si="135">IF(K524&lt;=$B$116,$B$110,0)</f>
        <v>0.17844444444444446</v>
      </c>
      <c r="O524" s="72">
        <f t="shared" ref="O524:O587" si="136">IF(L524&gt;N524,N524,IF(K524&gt;$B$116,0,L524))</f>
        <v>0.11265018190373</v>
      </c>
      <c r="P524" s="68">
        <f t="shared" si="128"/>
        <v>5.1583522914131374E-2</v>
      </c>
      <c r="Q524" s="16">
        <f t="shared" si="129"/>
        <v>0</v>
      </c>
      <c r="R524" s="51">
        <f t="shared" ref="R524:R587" si="137">IF(P524&gt;N524,N524,P524)</f>
        <v>5.1583522914131374E-2</v>
      </c>
      <c r="S524" s="16">
        <f t="shared" ref="S524:S587" si="138">IF(K524&lt;=$B$272,$F$272,N524)</f>
        <v>0.17844444444444446</v>
      </c>
      <c r="T524" s="16">
        <f t="shared" ref="T524:T587" si="139">IF(S524&lt;L524,S524,L524)</f>
        <v>0.11265018190373</v>
      </c>
      <c r="U524" s="16">
        <f t="shared" ref="U524:U587" si="140">IF(K524&lt;0.04,S524,0)</f>
        <v>0</v>
      </c>
      <c r="V524" s="51">
        <f t="shared" ref="V524:V587" si="141">IF(K524&lt;0.23,T524,0)</f>
        <v>0</v>
      </c>
      <c r="W524" s="16">
        <f t="shared" si="130"/>
        <v>0</v>
      </c>
      <c r="X524" s="16">
        <f t="shared" si="131"/>
        <v>0.20420094361183616</v>
      </c>
      <c r="Y524" s="16">
        <f t="shared" ref="Y524:Y587" si="142">IF(W524&gt;$F$272,$F$272,W524)</f>
        <v>0</v>
      </c>
      <c r="Z524" s="16">
        <f t="shared" ref="Z524:Z587" si="143">IF(W524&gt;$B$110,$B$110,W524)</f>
        <v>0</v>
      </c>
    </row>
    <row r="525" spans="10:26" x14ac:dyDescent="0.25">
      <c r="J525" s="68">
        <v>5140</v>
      </c>
      <c r="K525" s="68">
        <f t="shared" si="132"/>
        <v>0.58675799086757996</v>
      </c>
      <c r="L525" s="68">
        <f t="shared" si="133"/>
        <v>0.11237365193874382</v>
      </c>
      <c r="M525" s="70">
        <f t="shared" si="134"/>
        <v>3.4635714638653914</v>
      </c>
      <c r="N525" s="71">
        <f t="shared" si="135"/>
        <v>0.17844444444444446</v>
      </c>
      <c r="O525" s="72">
        <f t="shared" si="136"/>
        <v>0.11237365193874382</v>
      </c>
      <c r="P525" s="68">
        <f t="shared" si="128"/>
        <v>5.1287962392393083E-2</v>
      </c>
      <c r="Q525" s="16">
        <f t="shared" si="129"/>
        <v>0</v>
      </c>
      <c r="R525" s="51">
        <f t="shared" si="137"/>
        <v>5.1287962392393083E-2</v>
      </c>
      <c r="S525" s="16">
        <f t="shared" si="138"/>
        <v>0.17844444444444446</v>
      </c>
      <c r="T525" s="16">
        <f t="shared" si="139"/>
        <v>0.11237365193874382</v>
      </c>
      <c r="U525" s="16">
        <f t="shared" si="140"/>
        <v>0</v>
      </c>
      <c r="V525" s="51">
        <f t="shared" si="141"/>
        <v>0</v>
      </c>
      <c r="W525" s="16">
        <f t="shared" si="130"/>
        <v>0</v>
      </c>
      <c r="X525" s="16">
        <f t="shared" si="131"/>
        <v>0.20337101082569564</v>
      </c>
      <c r="Y525" s="16">
        <f t="shared" si="142"/>
        <v>0</v>
      </c>
      <c r="Z525" s="16">
        <f t="shared" si="143"/>
        <v>0</v>
      </c>
    </row>
    <row r="526" spans="10:26" x14ac:dyDescent="0.25">
      <c r="J526" s="68">
        <v>5150</v>
      </c>
      <c r="K526" s="68">
        <f t="shared" si="132"/>
        <v>0.58789954337899542</v>
      </c>
      <c r="L526" s="68">
        <f t="shared" si="133"/>
        <v>0.11209757352176675</v>
      </c>
      <c r="M526" s="70">
        <f t="shared" si="134"/>
        <v>3.4550621975887008</v>
      </c>
      <c r="N526" s="71">
        <f t="shared" si="135"/>
        <v>0.17844444444444446</v>
      </c>
      <c r="O526" s="72">
        <f t="shared" si="136"/>
        <v>0.11209757352176675</v>
      </c>
      <c r="P526" s="68">
        <f t="shared" si="128"/>
        <v>5.099288449381334E-2</v>
      </c>
      <c r="Q526" s="16">
        <f t="shared" si="129"/>
        <v>0</v>
      </c>
      <c r="R526" s="51">
        <f t="shared" si="137"/>
        <v>5.099288449381334E-2</v>
      </c>
      <c r="S526" s="16">
        <f t="shared" si="138"/>
        <v>0.17844444444444446</v>
      </c>
      <c r="T526" s="16">
        <f t="shared" si="139"/>
        <v>0.11209757352176675</v>
      </c>
      <c r="U526" s="16">
        <f t="shared" si="140"/>
        <v>0</v>
      </c>
      <c r="V526" s="51">
        <f t="shared" si="141"/>
        <v>0</v>
      </c>
      <c r="W526" s="16">
        <f t="shared" si="130"/>
        <v>0</v>
      </c>
      <c r="X526" s="16">
        <f t="shared" si="131"/>
        <v>0.20254559266690098</v>
      </c>
      <c r="Y526" s="16">
        <f t="shared" si="142"/>
        <v>0</v>
      </c>
      <c r="Z526" s="16">
        <f t="shared" si="143"/>
        <v>0</v>
      </c>
    </row>
    <row r="527" spans="10:26" x14ac:dyDescent="0.25">
      <c r="J527" s="68">
        <v>5160</v>
      </c>
      <c r="K527" s="68">
        <f t="shared" si="132"/>
        <v>0.58904109589041098</v>
      </c>
      <c r="L527" s="68">
        <f t="shared" si="133"/>
        <v>0.11182194504081389</v>
      </c>
      <c r="M527" s="70">
        <f t="shared" si="134"/>
        <v>3.4465667992031674</v>
      </c>
      <c r="N527" s="71">
        <f t="shared" si="135"/>
        <v>0.17844444444444446</v>
      </c>
      <c r="O527" s="72">
        <f t="shared" si="136"/>
        <v>0.11182194504081389</v>
      </c>
      <c r="P527" s="68">
        <f t="shared" si="128"/>
        <v>5.0698287495472116E-2</v>
      </c>
      <c r="Q527" s="16">
        <f t="shared" si="129"/>
        <v>0</v>
      </c>
      <c r="R527" s="51">
        <f t="shared" si="137"/>
        <v>5.0698287495472116E-2</v>
      </c>
      <c r="S527" s="16">
        <f t="shared" si="138"/>
        <v>0.17844444444444446</v>
      </c>
      <c r="T527" s="16">
        <f t="shared" si="139"/>
        <v>0.11182194504081389</v>
      </c>
      <c r="U527" s="16">
        <f t="shared" si="140"/>
        <v>0</v>
      </c>
      <c r="V527" s="51">
        <f t="shared" si="141"/>
        <v>0</v>
      </c>
      <c r="W527" s="16">
        <f t="shared" si="130"/>
        <v>0</v>
      </c>
      <c r="X527" s="16">
        <f t="shared" si="131"/>
        <v>0.20172463568667243</v>
      </c>
      <c r="Y527" s="16">
        <f t="shared" si="142"/>
        <v>0</v>
      </c>
      <c r="Z527" s="16">
        <f t="shared" si="143"/>
        <v>0</v>
      </c>
    </row>
    <row r="528" spans="10:26" x14ac:dyDescent="0.25">
      <c r="J528" s="68">
        <v>5170</v>
      </c>
      <c r="K528" s="68">
        <f t="shared" si="132"/>
        <v>0.59018264840182644</v>
      </c>
      <c r="L528" s="68">
        <f t="shared" si="133"/>
        <v>0.1115467648927656</v>
      </c>
      <c r="M528" s="70">
        <f t="shared" si="134"/>
        <v>3.4380852192975699</v>
      </c>
      <c r="N528" s="71">
        <f t="shared" si="135"/>
        <v>0.17844444444444446</v>
      </c>
      <c r="O528" s="72">
        <f t="shared" si="136"/>
        <v>0.1115467648927656</v>
      </c>
      <c r="P528" s="68">
        <f t="shared" si="128"/>
        <v>5.0404169683924249E-2</v>
      </c>
      <c r="Q528" s="16">
        <f t="shared" si="129"/>
        <v>0</v>
      </c>
      <c r="R528" s="51">
        <f t="shared" si="137"/>
        <v>5.0404169683924249E-2</v>
      </c>
      <c r="S528" s="16">
        <f t="shared" si="138"/>
        <v>0.17844444444444446</v>
      </c>
      <c r="T528" s="16">
        <f t="shared" si="139"/>
        <v>0.1115467648927656</v>
      </c>
      <c r="U528" s="16">
        <f t="shared" si="140"/>
        <v>0</v>
      </c>
      <c r="V528" s="51">
        <f t="shared" si="141"/>
        <v>0</v>
      </c>
      <c r="W528" s="16">
        <f t="shared" si="130"/>
        <v>0</v>
      </c>
      <c r="X528" s="16">
        <f t="shared" si="131"/>
        <v>0.20090808740667487</v>
      </c>
      <c r="Y528" s="16">
        <f t="shared" si="142"/>
        <v>0</v>
      </c>
      <c r="Z528" s="16">
        <f t="shared" si="143"/>
        <v>0</v>
      </c>
    </row>
    <row r="529" spans="10:26" x14ac:dyDescent="0.25">
      <c r="J529" s="68">
        <v>5180</v>
      </c>
      <c r="K529" s="68">
        <f t="shared" si="132"/>
        <v>0.591324200913242</v>
      </c>
      <c r="L529" s="68">
        <f t="shared" si="133"/>
        <v>0.11127203148330111</v>
      </c>
      <c r="M529" s="70">
        <f t="shared" si="134"/>
        <v>3.4296174087318834</v>
      </c>
      <c r="N529" s="71">
        <f t="shared" si="135"/>
        <v>0.17844444444444446</v>
      </c>
      <c r="O529" s="72">
        <f t="shared" si="136"/>
        <v>0.11127203148330111</v>
      </c>
      <c r="P529" s="68">
        <f t="shared" si="128"/>
        <v>5.0110529355129163E-2</v>
      </c>
      <c r="Q529" s="16">
        <f t="shared" si="129"/>
        <v>0</v>
      </c>
      <c r="R529" s="51">
        <f t="shared" si="137"/>
        <v>5.0110529355129163E-2</v>
      </c>
      <c r="S529" s="16">
        <f t="shared" si="138"/>
        <v>0.17844444444444446</v>
      </c>
      <c r="T529" s="16">
        <f t="shared" si="139"/>
        <v>0.11127203148330111</v>
      </c>
      <c r="U529" s="16">
        <f t="shared" si="140"/>
        <v>0</v>
      </c>
      <c r="V529" s="51">
        <f t="shared" si="141"/>
        <v>0</v>
      </c>
      <c r="W529" s="16">
        <f t="shared" si="130"/>
        <v>0</v>
      </c>
      <c r="X529" s="16">
        <f t="shared" si="131"/>
        <v>0.20009589629534408</v>
      </c>
      <c r="Y529" s="16">
        <f t="shared" si="142"/>
        <v>0</v>
      </c>
      <c r="Z529" s="16">
        <f t="shared" si="143"/>
        <v>0</v>
      </c>
    </row>
    <row r="530" spans="10:26" x14ac:dyDescent="0.25">
      <c r="J530" s="68">
        <v>5190</v>
      </c>
      <c r="K530" s="68">
        <f t="shared" si="132"/>
        <v>0.59246575342465757</v>
      </c>
      <c r="L530" s="68">
        <f t="shared" si="133"/>
        <v>0.11099774322683387</v>
      </c>
      <c r="M530" s="70">
        <f t="shared" si="134"/>
        <v>3.4211633186352901</v>
      </c>
      <c r="N530" s="71">
        <f t="shared" si="135"/>
        <v>0.17844444444444446</v>
      </c>
      <c r="O530" s="72">
        <f t="shared" si="136"/>
        <v>0.11099774322683387</v>
      </c>
      <c r="P530" s="68">
        <f t="shared" si="128"/>
        <v>4.9817364814381482E-2</v>
      </c>
      <c r="Q530" s="16">
        <f t="shared" si="129"/>
        <v>0</v>
      </c>
      <c r="R530" s="51">
        <f t="shared" si="137"/>
        <v>4.9817364814381482E-2</v>
      </c>
      <c r="S530" s="16">
        <f t="shared" si="138"/>
        <v>0.17844444444444446</v>
      </c>
      <c r="T530" s="16">
        <f t="shared" si="139"/>
        <v>0.11099774322683387</v>
      </c>
      <c r="U530" s="16">
        <f t="shared" si="140"/>
        <v>0</v>
      </c>
      <c r="V530" s="51">
        <f t="shared" si="141"/>
        <v>0</v>
      </c>
      <c r="W530" s="16">
        <f t="shared" si="130"/>
        <v>0</v>
      </c>
      <c r="X530" s="16">
        <f t="shared" si="131"/>
        <v>0.1992880117449376</v>
      </c>
      <c r="Y530" s="16">
        <f t="shared" si="142"/>
        <v>0</v>
      </c>
      <c r="Z530" s="16">
        <f t="shared" si="143"/>
        <v>0</v>
      </c>
    </row>
    <row r="531" spans="10:26" x14ac:dyDescent="0.25">
      <c r="J531" s="68">
        <v>5200</v>
      </c>
      <c r="K531" s="68">
        <f t="shared" si="132"/>
        <v>0.59360730593607303</v>
      </c>
      <c r="L531" s="68">
        <f t="shared" si="133"/>
        <v>0.1107238985464466</v>
      </c>
      <c r="M531" s="70">
        <f t="shared" si="134"/>
        <v>3.4127229004041757</v>
      </c>
      <c r="N531" s="71">
        <f t="shared" si="135"/>
        <v>0.17844444444444446</v>
      </c>
      <c r="O531" s="72">
        <f t="shared" si="136"/>
        <v>0.1107238985464466</v>
      </c>
      <c r="P531" s="68">
        <f t="shared" si="128"/>
        <v>4.9524674376241862E-2</v>
      </c>
      <c r="Q531" s="16">
        <f t="shared" si="129"/>
        <v>0</v>
      </c>
      <c r="R531" s="51">
        <f t="shared" si="137"/>
        <v>4.9524674376241862E-2</v>
      </c>
      <c r="S531" s="16">
        <f t="shared" si="138"/>
        <v>0.17844444444444446</v>
      </c>
      <c r="T531" s="16">
        <f t="shared" si="139"/>
        <v>0.1107238985464466</v>
      </c>
      <c r="U531" s="16">
        <f t="shared" si="140"/>
        <v>0</v>
      </c>
      <c r="V531" s="51">
        <f t="shared" si="141"/>
        <v>0</v>
      </c>
      <c r="W531" s="16">
        <f t="shared" si="130"/>
        <v>0</v>
      </c>
      <c r="X531" s="16">
        <f t="shared" si="131"/>
        <v>0.19848438404928193</v>
      </c>
      <c r="Y531" s="16">
        <f t="shared" si="142"/>
        <v>0</v>
      </c>
      <c r="Z531" s="16">
        <f t="shared" si="143"/>
        <v>0</v>
      </c>
    </row>
    <row r="532" spans="10:26" x14ac:dyDescent="0.25">
      <c r="J532" s="68">
        <v>5210</v>
      </c>
      <c r="K532" s="68">
        <f t="shared" si="132"/>
        <v>0.59474885844748859</v>
      </c>
      <c r="L532" s="68">
        <f t="shared" si="133"/>
        <v>0.11045049587382749</v>
      </c>
      <c r="M532" s="70">
        <f t="shared" si="134"/>
        <v>3.4042961057001624</v>
      </c>
      <c r="N532" s="71">
        <f t="shared" si="135"/>
        <v>0.17844444444444446</v>
      </c>
      <c r="O532" s="72">
        <f t="shared" si="136"/>
        <v>0.11045049587382749</v>
      </c>
      <c r="P532" s="68">
        <f t="shared" si="128"/>
        <v>4.9232456364468824E-2</v>
      </c>
      <c r="Q532" s="16">
        <f t="shared" si="129"/>
        <v>0</v>
      </c>
      <c r="R532" s="51">
        <f t="shared" si="137"/>
        <v>4.9232456364468824E-2</v>
      </c>
      <c r="S532" s="16">
        <f t="shared" si="138"/>
        <v>0.17844444444444446</v>
      </c>
      <c r="T532" s="16">
        <f t="shared" si="139"/>
        <v>0.11045049587382749</v>
      </c>
      <c r="U532" s="16">
        <f t="shared" si="140"/>
        <v>0</v>
      </c>
      <c r="V532" s="51">
        <f t="shared" si="141"/>
        <v>0</v>
      </c>
      <c r="W532" s="16">
        <f t="shared" si="130"/>
        <v>0</v>
      </c>
      <c r="X532" s="16">
        <f t="shared" si="131"/>
        <v>0.19768496438219085</v>
      </c>
      <c r="Y532" s="16">
        <f t="shared" si="142"/>
        <v>0</v>
      </c>
      <c r="Z532" s="16">
        <f t="shared" si="143"/>
        <v>0</v>
      </c>
    </row>
    <row r="533" spans="10:26" x14ac:dyDescent="0.25">
      <c r="J533" s="68">
        <v>5220</v>
      </c>
      <c r="K533" s="68">
        <f t="shared" si="132"/>
        <v>0.59589041095890416</v>
      </c>
      <c r="L533" s="68">
        <f t="shared" si="133"/>
        <v>0.11017753364920679</v>
      </c>
      <c r="M533" s="70">
        <f t="shared" si="134"/>
        <v>3.3958828864481543</v>
      </c>
      <c r="N533" s="71">
        <f t="shared" si="135"/>
        <v>0.17844444444444446</v>
      </c>
      <c r="O533" s="72">
        <f t="shared" si="136"/>
        <v>0.11017753364920679</v>
      </c>
      <c r="P533" s="68">
        <f t="shared" si="128"/>
        <v>4.8940709111950476E-2</v>
      </c>
      <c r="Q533" s="16">
        <f t="shared" si="129"/>
        <v>0</v>
      </c>
      <c r="R533" s="51">
        <f t="shared" si="137"/>
        <v>4.8940709111950476E-2</v>
      </c>
      <c r="S533" s="16">
        <f t="shared" si="138"/>
        <v>0.17844444444444446</v>
      </c>
      <c r="T533" s="16">
        <f t="shared" si="139"/>
        <v>0.11017753364920679</v>
      </c>
      <c r="U533" s="16">
        <f t="shared" si="140"/>
        <v>0</v>
      </c>
      <c r="V533" s="51">
        <f t="shared" si="141"/>
        <v>0</v>
      </c>
      <c r="W533" s="16">
        <f t="shared" si="130"/>
        <v>0</v>
      </c>
      <c r="X533" s="16">
        <f t="shared" si="131"/>
        <v>0.19688970477653123</v>
      </c>
      <c r="Y533" s="16">
        <f t="shared" si="142"/>
        <v>0</v>
      </c>
      <c r="Z533" s="16">
        <f t="shared" si="143"/>
        <v>0</v>
      </c>
    </row>
    <row r="534" spans="10:26" x14ac:dyDescent="0.25">
      <c r="J534" s="68">
        <v>5230</v>
      </c>
      <c r="K534" s="68">
        <f t="shared" si="132"/>
        <v>0.59703196347031962</v>
      </c>
      <c r="L534" s="68">
        <f t="shared" si="133"/>
        <v>0.10990501032129418</v>
      </c>
      <c r="M534" s="70">
        <f t="shared" si="134"/>
        <v>3.3874831948344095</v>
      </c>
      <c r="N534" s="71">
        <f t="shared" si="135"/>
        <v>0.17844444444444446</v>
      </c>
      <c r="O534" s="72">
        <f t="shared" si="136"/>
        <v>0.10990501032129418</v>
      </c>
      <c r="P534" s="68">
        <f t="shared" si="128"/>
        <v>4.8649430960638007E-2</v>
      </c>
      <c r="Q534" s="16">
        <f t="shared" si="129"/>
        <v>0</v>
      </c>
      <c r="R534" s="51">
        <f t="shared" si="137"/>
        <v>4.8649430960638007E-2</v>
      </c>
      <c r="S534" s="16">
        <f t="shared" si="138"/>
        <v>0.17844444444444446</v>
      </c>
      <c r="T534" s="16">
        <f t="shared" si="139"/>
        <v>0.10990501032129418</v>
      </c>
      <c r="U534" s="16">
        <f t="shared" si="140"/>
        <v>0</v>
      </c>
      <c r="V534" s="51">
        <f t="shared" si="141"/>
        <v>0</v>
      </c>
      <c r="W534" s="16">
        <f t="shared" si="130"/>
        <v>0</v>
      </c>
      <c r="X534" s="16">
        <f t="shared" si="131"/>
        <v>0.19609855810391308</v>
      </c>
      <c r="Y534" s="16">
        <f t="shared" si="142"/>
        <v>0</v>
      </c>
      <c r="Z534" s="16">
        <f t="shared" si="143"/>
        <v>0</v>
      </c>
    </row>
    <row r="535" spans="10:26" x14ac:dyDescent="0.25">
      <c r="J535" s="68">
        <v>5240</v>
      </c>
      <c r="K535" s="68">
        <f t="shared" si="132"/>
        <v>0.59817351598173518</v>
      </c>
      <c r="L535" s="68">
        <f t="shared" si="133"/>
        <v>0.1096329243472165</v>
      </c>
      <c r="M535" s="70">
        <f t="shared" si="134"/>
        <v>3.3790969833046178</v>
      </c>
      <c r="N535" s="71">
        <f t="shared" si="135"/>
        <v>0.17844444444444446</v>
      </c>
      <c r="O535" s="72">
        <f t="shared" si="136"/>
        <v>0.1096329243472165</v>
      </c>
      <c r="P535" s="68">
        <f t="shared" si="128"/>
        <v>4.8358620261478746E-2</v>
      </c>
      <c r="Q535" s="16">
        <f t="shared" si="129"/>
        <v>0</v>
      </c>
      <c r="R535" s="51">
        <f t="shared" si="137"/>
        <v>4.8358620261478746E-2</v>
      </c>
      <c r="S535" s="16">
        <f t="shared" si="138"/>
        <v>0.17844444444444446</v>
      </c>
      <c r="T535" s="16">
        <f t="shared" si="139"/>
        <v>0.1096329243472165</v>
      </c>
      <c r="U535" s="16">
        <f t="shared" si="140"/>
        <v>0</v>
      </c>
      <c r="V535" s="51">
        <f t="shared" si="141"/>
        <v>0</v>
      </c>
      <c r="W535" s="16">
        <f t="shared" si="130"/>
        <v>0</v>
      </c>
      <c r="X535" s="16">
        <f t="shared" si="131"/>
        <v>0.19531147805497961</v>
      </c>
      <c r="Y535" s="16">
        <f t="shared" si="142"/>
        <v>0</v>
      </c>
      <c r="Z535" s="16">
        <f t="shared" si="143"/>
        <v>0</v>
      </c>
    </row>
    <row r="536" spans="10:26" x14ac:dyDescent="0.25">
      <c r="J536" s="68">
        <v>5250</v>
      </c>
      <c r="K536" s="68">
        <f t="shared" si="132"/>
        <v>0.59931506849315064</v>
      </c>
      <c r="L536" s="68">
        <f t="shared" si="133"/>
        <v>0.10936127419245545</v>
      </c>
      <c r="M536" s="70">
        <f t="shared" si="134"/>
        <v>3.370724204561983</v>
      </c>
      <c r="N536" s="71">
        <f t="shared" si="135"/>
        <v>0.17844444444444446</v>
      </c>
      <c r="O536" s="72">
        <f t="shared" si="136"/>
        <v>0.10936127419245545</v>
      </c>
      <c r="P536" s="68">
        <f t="shared" si="128"/>
        <v>4.8068275374350766E-2</v>
      </c>
      <c r="Q536" s="16">
        <f t="shared" si="129"/>
        <v>0</v>
      </c>
      <c r="R536" s="51">
        <f t="shared" si="137"/>
        <v>4.8068275374350766E-2</v>
      </c>
      <c r="S536" s="16">
        <f t="shared" si="138"/>
        <v>0.17844444444444446</v>
      </c>
      <c r="T536" s="16">
        <f t="shared" si="139"/>
        <v>0.10936127419245545</v>
      </c>
      <c r="U536" s="16">
        <f t="shared" si="140"/>
        <v>0</v>
      </c>
      <c r="V536" s="51">
        <f t="shared" si="141"/>
        <v>0</v>
      </c>
      <c r="W536" s="16">
        <f t="shared" si="130"/>
        <v>0</v>
      </c>
      <c r="X536" s="16">
        <f t="shared" si="131"/>
        <v>0.19452841912027974</v>
      </c>
      <c r="Y536" s="16">
        <f t="shared" si="142"/>
        <v>0</v>
      </c>
      <c r="Z536" s="16">
        <f t="shared" si="143"/>
        <v>0</v>
      </c>
    </row>
    <row r="537" spans="10:26" x14ac:dyDescent="0.25">
      <c r="J537" s="68">
        <v>5260</v>
      </c>
      <c r="K537" s="68">
        <f t="shared" si="132"/>
        <v>0.6004566210045662</v>
      </c>
      <c r="L537" s="68">
        <f t="shared" si="133"/>
        <v>0.109090058330788</v>
      </c>
      <c r="M537" s="70">
        <f t="shared" si="134"/>
        <v>3.3623648115653832</v>
      </c>
      <c r="N537" s="71">
        <f t="shared" si="135"/>
        <v>0.17844444444444446</v>
      </c>
      <c r="O537" s="72">
        <f t="shared" si="136"/>
        <v>0.109090058330788</v>
      </c>
      <c r="P537" s="68">
        <f t="shared" si="128"/>
        <v>4.7778394667997159E-2</v>
      </c>
      <c r="Q537" s="16">
        <f t="shared" si="129"/>
        <v>0</v>
      </c>
      <c r="R537" s="51">
        <f t="shared" si="137"/>
        <v>4.7778394667997159E-2</v>
      </c>
      <c r="S537" s="16">
        <f t="shared" si="138"/>
        <v>0.17844444444444446</v>
      </c>
      <c r="T537" s="16">
        <f t="shared" si="139"/>
        <v>0.109090058330788</v>
      </c>
      <c r="U537" s="16">
        <f t="shared" si="140"/>
        <v>0</v>
      </c>
      <c r="V537" s="51">
        <f t="shared" si="141"/>
        <v>0</v>
      </c>
      <c r="W537" s="16">
        <f t="shared" si="130"/>
        <v>0</v>
      </c>
      <c r="X537" s="16">
        <f t="shared" si="131"/>
        <v>0.19374933657169779</v>
      </c>
      <c r="Y537" s="16">
        <f t="shared" si="142"/>
        <v>0</v>
      </c>
      <c r="Z537" s="16">
        <f t="shared" si="143"/>
        <v>0</v>
      </c>
    </row>
    <row r="538" spans="10:26" x14ac:dyDescent="0.25">
      <c r="J538" s="68">
        <v>5270</v>
      </c>
      <c r="K538" s="68">
        <f t="shared" si="132"/>
        <v>0.60159817351598177</v>
      </c>
      <c r="L538" s="68">
        <f t="shared" si="133"/>
        <v>0.10881927524422419</v>
      </c>
      <c r="M538" s="70">
        <f t="shared" si="134"/>
        <v>3.3540187575274576</v>
      </c>
      <c r="N538" s="71">
        <f t="shared" si="135"/>
        <v>0.17844444444444446</v>
      </c>
      <c r="O538" s="72">
        <f t="shared" si="136"/>
        <v>0.10881927524422419</v>
      </c>
      <c r="P538" s="68">
        <f t="shared" si="128"/>
        <v>4.7488976519961534E-2</v>
      </c>
      <c r="Q538" s="16">
        <f t="shared" si="129"/>
        <v>0</v>
      </c>
      <c r="R538" s="51">
        <f t="shared" si="137"/>
        <v>4.7488976519961534E-2</v>
      </c>
      <c r="S538" s="16">
        <f t="shared" si="138"/>
        <v>0.17844444444444446</v>
      </c>
      <c r="T538" s="16">
        <f t="shared" si="139"/>
        <v>0.10881927524422419</v>
      </c>
      <c r="U538" s="16">
        <f t="shared" si="140"/>
        <v>0</v>
      </c>
      <c r="V538" s="51">
        <f t="shared" si="141"/>
        <v>0</v>
      </c>
      <c r="W538" s="16">
        <f t="shared" si="130"/>
        <v>0</v>
      </c>
      <c r="X538" s="16">
        <f t="shared" si="131"/>
        <v>0.19297418644442588</v>
      </c>
      <c r="Y538" s="16">
        <f t="shared" si="142"/>
        <v>0</v>
      </c>
      <c r="Z538" s="16">
        <f t="shared" si="143"/>
        <v>0</v>
      </c>
    </row>
    <row r="539" spans="10:26" x14ac:dyDescent="0.25">
      <c r="J539" s="68">
        <v>5280</v>
      </c>
      <c r="K539" s="68">
        <f t="shared" si="132"/>
        <v>0.60273972602739723</v>
      </c>
      <c r="L539" s="68">
        <f t="shared" si="133"/>
        <v>0.10854892342294853</v>
      </c>
      <c r="M539" s="70">
        <f t="shared" si="134"/>
        <v>3.3456859959127967</v>
      </c>
      <c r="N539" s="71">
        <f t="shared" si="135"/>
        <v>0.17844444444444446</v>
      </c>
      <c r="O539" s="72">
        <f t="shared" si="136"/>
        <v>0.10854892342294853</v>
      </c>
      <c r="P539" s="68">
        <f t="shared" si="128"/>
        <v>4.7200019316523845E-2</v>
      </c>
      <c r="Q539" s="16">
        <f t="shared" si="129"/>
        <v>0</v>
      </c>
      <c r="R539" s="51">
        <f t="shared" si="137"/>
        <v>4.7200019316523845E-2</v>
      </c>
      <c r="S539" s="16">
        <f t="shared" si="138"/>
        <v>0.17844444444444446</v>
      </c>
      <c r="T539" s="16">
        <f t="shared" si="139"/>
        <v>0.10854892342294853</v>
      </c>
      <c r="U539" s="16">
        <f t="shared" si="140"/>
        <v>0</v>
      </c>
      <c r="V539" s="51">
        <f t="shared" si="141"/>
        <v>0</v>
      </c>
      <c r="W539" s="16">
        <f t="shared" si="130"/>
        <v>0</v>
      </c>
      <c r="X539" s="16">
        <f t="shared" si="131"/>
        <v>0.19220292551945484</v>
      </c>
      <c r="Y539" s="16">
        <f t="shared" si="142"/>
        <v>0</v>
      </c>
      <c r="Z539" s="16">
        <f t="shared" si="143"/>
        <v>0</v>
      </c>
    </row>
    <row r="540" spans="10:26" x14ac:dyDescent="0.25">
      <c r="J540" s="68">
        <v>5290</v>
      </c>
      <c r="K540" s="68">
        <f t="shared" si="132"/>
        <v>0.60388127853881279</v>
      </c>
      <c r="L540" s="68">
        <f t="shared" si="133"/>
        <v>0.10827900136525992</v>
      </c>
      <c r="M540" s="70">
        <f t="shared" si="134"/>
        <v>3.337366480436093</v>
      </c>
      <c r="N540" s="71">
        <f t="shared" si="135"/>
        <v>0.17844444444444446</v>
      </c>
      <c r="O540" s="72">
        <f t="shared" si="136"/>
        <v>0.10827900136525992</v>
      </c>
      <c r="P540" s="68">
        <f t="shared" si="128"/>
        <v>4.6911521452637439E-2</v>
      </c>
      <c r="Q540" s="16">
        <f t="shared" si="129"/>
        <v>0</v>
      </c>
      <c r="R540" s="51">
        <f t="shared" si="137"/>
        <v>4.6911521452637439E-2</v>
      </c>
      <c r="S540" s="16">
        <f t="shared" si="138"/>
        <v>0.17844444444444446</v>
      </c>
      <c r="T540" s="16">
        <f t="shared" si="139"/>
        <v>0.10827900136525992</v>
      </c>
      <c r="U540" s="16">
        <f t="shared" si="140"/>
        <v>0</v>
      </c>
      <c r="V540" s="51">
        <f t="shared" si="141"/>
        <v>0</v>
      </c>
      <c r="W540" s="16">
        <f t="shared" si="130"/>
        <v>0</v>
      </c>
      <c r="X540" s="16">
        <f t="shared" si="131"/>
        <v>0.19143551130657044</v>
      </c>
      <c r="Y540" s="16">
        <f t="shared" si="142"/>
        <v>0</v>
      </c>
      <c r="Z540" s="16">
        <f t="shared" si="143"/>
        <v>0</v>
      </c>
    </row>
    <row r="541" spans="10:26" x14ac:dyDescent="0.25">
      <c r="J541" s="68">
        <v>5300</v>
      </c>
      <c r="K541" s="68">
        <f t="shared" si="132"/>
        <v>0.60502283105022836</v>
      </c>
      <c r="L541" s="68">
        <f t="shared" si="133"/>
        <v>0.10800950757751293</v>
      </c>
      <c r="M541" s="70">
        <f t="shared" si="134"/>
        <v>3.32906016506033</v>
      </c>
      <c r="N541" s="71">
        <f t="shared" si="135"/>
        <v>0.17844444444444446</v>
      </c>
      <c r="O541" s="72">
        <f t="shared" si="136"/>
        <v>0.10800950757751293</v>
      </c>
      <c r="P541" s="68">
        <f t="shared" si="128"/>
        <v>4.6623481331865335E-2</v>
      </c>
      <c r="Q541" s="16">
        <f t="shared" si="129"/>
        <v>0</v>
      </c>
      <c r="R541" s="51">
        <f t="shared" si="137"/>
        <v>4.6623481331865335E-2</v>
      </c>
      <c r="S541" s="16">
        <f t="shared" si="138"/>
        <v>0.17844444444444446</v>
      </c>
      <c r="T541" s="16">
        <f t="shared" si="139"/>
        <v>0.10800950757751293</v>
      </c>
      <c r="U541" s="16">
        <f t="shared" si="140"/>
        <v>0</v>
      </c>
      <c r="V541" s="51">
        <f t="shared" si="141"/>
        <v>0</v>
      </c>
      <c r="W541" s="16">
        <f t="shared" si="130"/>
        <v>0</v>
      </c>
      <c r="X541" s="16">
        <f t="shared" si="131"/>
        <v>0.19067190202783457</v>
      </c>
      <c r="Y541" s="16">
        <f t="shared" si="142"/>
        <v>0</v>
      </c>
      <c r="Z541" s="16">
        <f t="shared" si="143"/>
        <v>0</v>
      </c>
    </row>
    <row r="542" spans="10:26" x14ac:dyDescent="0.25">
      <c r="J542" s="68">
        <v>5310</v>
      </c>
      <c r="K542" s="68">
        <f t="shared" si="132"/>
        <v>0.60616438356164382</v>
      </c>
      <c r="L542" s="68">
        <f t="shared" si="133"/>
        <v>0.1077404405740594</v>
      </c>
      <c r="M542" s="70">
        <f t="shared" si="134"/>
        <v>3.3207670039949813</v>
      </c>
      <c r="N542" s="71">
        <f t="shared" si="135"/>
        <v>0.17844444444444446</v>
      </c>
      <c r="O542" s="72">
        <f t="shared" si="136"/>
        <v>0.1077404405740594</v>
      </c>
      <c r="P542" s="68">
        <f t="shared" si="128"/>
        <v>4.6335897366318379E-2</v>
      </c>
      <c r="Q542" s="16">
        <f t="shared" si="129"/>
        <v>0</v>
      </c>
      <c r="R542" s="51">
        <f t="shared" si="137"/>
        <v>4.6335897366318379E-2</v>
      </c>
      <c r="S542" s="16">
        <f t="shared" si="138"/>
        <v>0.17844444444444446</v>
      </c>
      <c r="T542" s="16">
        <f t="shared" si="139"/>
        <v>0.1077404405740594</v>
      </c>
      <c r="U542" s="16">
        <f t="shared" si="140"/>
        <v>0</v>
      </c>
      <c r="V542" s="51">
        <f t="shared" si="141"/>
        <v>0</v>
      </c>
      <c r="W542" s="16">
        <f t="shared" si="130"/>
        <v>0</v>
      </c>
      <c r="X542" s="16">
        <f t="shared" si="131"/>
        <v>0.18991205660153498</v>
      </c>
      <c r="Y542" s="16">
        <f t="shared" si="142"/>
        <v>0</v>
      </c>
      <c r="Z542" s="16">
        <f t="shared" si="143"/>
        <v>0</v>
      </c>
    </row>
    <row r="543" spans="10:26" x14ac:dyDescent="0.25">
      <c r="J543" s="68">
        <v>5320</v>
      </c>
      <c r="K543" s="68">
        <f t="shared" si="132"/>
        <v>0.60730593607305938</v>
      </c>
      <c r="L543" s="68">
        <f t="shared" si="133"/>
        <v>0.10747179887719072</v>
      </c>
      <c r="M543" s="70">
        <f t="shared" si="134"/>
        <v>3.3124869516942343</v>
      </c>
      <c r="N543" s="71">
        <f t="shared" si="135"/>
        <v>0.17844444444444446</v>
      </c>
      <c r="O543" s="72">
        <f t="shared" si="136"/>
        <v>0.10747179887719072</v>
      </c>
      <c r="P543" s="68">
        <f t="shared" si="128"/>
        <v>4.6048767976593408E-2</v>
      </c>
      <c r="Q543" s="16">
        <f t="shared" si="129"/>
        <v>0</v>
      </c>
      <c r="R543" s="51">
        <f t="shared" si="137"/>
        <v>4.6048767976593408E-2</v>
      </c>
      <c r="S543" s="16">
        <f t="shared" si="138"/>
        <v>0.17844444444444446</v>
      </c>
      <c r="T543" s="16">
        <f t="shared" si="139"/>
        <v>0.10747179887719072</v>
      </c>
      <c r="U543" s="16">
        <f t="shared" si="140"/>
        <v>0</v>
      </c>
      <c r="V543" s="51">
        <f t="shared" si="141"/>
        <v>0</v>
      </c>
      <c r="W543" s="16">
        <f t="shared" si="130"/>
        <v>0</v>
      </c>
      <c r="X543" s="16">
        <f t="shared" si="131"/>
        <v>0.18915593462658942</v>
      </c>
      <c r="Y543" s="16">
        <f t="shared" si="142"/>
        <v>0</v>
      </c>
      <c r="Z543" s="16">
        <f t="shared" si="143"/>
        <v>0</v>
      </c>
    </row>
    <row r="544" spans="10:26" x14ac:dyDescent="0.25">
      <c r="J544" s="68">
        <v>5330</v>
      </c>
      <c r="K544" s="68">
        <f t="shared" si="132"/>
        <v>0.60844748858447484</v>
      </c>
      <c r="L544" s="68">
        <f t="shared" si="133"/>
        <v>0.10720358101708083</v>
      </c>
      <c r="M544" s="70">
        <f t="shared" si="134"/>
        <v>3.3042199628552309</v>
      </c>
      <c r="N544" s="71">
        <f t="shared" si="135"/>
        <v>0.17844444444444446</v>
      </c>
      <c r="O544" s="72">
        <f t="shared" si="136"/>
        <v>0.10720358101708083</v>
      </c>
      <c r="P544" s="68">
        <f t="shared" si="128"/>
        <v>4.5762091591712073E-2</v>
      </c>
      <c r="Q544" s="16">
        <f t="shared" si="129"/>
        <v>0</v>
      </c>
      <c r="R544" s="51">
        <f t="shared" si="137"/>
        <v>4.5762091591712073E-2</v>
      </c>
      <c r="S544" s="16">
        <f t="shared" si="138"/>
        <v>0.17844444444444446</v>
      </c>
      <c r="T544" s="16">
        <f t="shared" si="139"/>
        <v>0.10720358101708083</v>
      </c>
      <c r="U544" s="16">
        <f t="shared" si="140"/>
        <v>0</v>
      </c>
      <c r="V544" s="51">
        <f t="shared" si="141"/>
        <v>0</v>
      </c>
      <c r="W544" s="16">
        <f t="shared" si="130"/>
        <v>0</v>
      </c>
      <c r="X544" s="16">
        <f t="shared" si="131"/>
        <v>0.18840349636738651</v>
      </c>
      <c r="Y544" s="16">
        <f t="shared" si="142"/>
        <v>0</v>
      </c>
      <c r="Z544" s="16">
        <f t="shared" si="143"/>
        <v>0</v>
      </c>
    </row>
    <row r="545" spans="10:26" x14ac:dyDescent="0.25">
      <c r="J545" s="68">
        <v>5340</v>
      </c>
      <c r="K545" s="68">
        <f t="shared" si="132"/>
        <v>0.6095890410958904</v>
      </c>
      <c r="L545" s="68">
        <f t="shared" si="133"/>
        <v>0.10693578553172889</v>
      </c>
      <c r="M545" s="70">
        <f t="shared" si="134"/>
        <v>3.2959659924163009</v>
      </c>
      <c r="N545" s="71">
        <f t="shared" si="135"/>
        <v>0.17844444444444446</v>
      </c>
      <c r="O545" s="72">
        <f t="shared" si="136"/>
        <v>0.10693578553172889</v>
      </c>
      <c r="P545" s="68">
        <f t="shared" si="128"/>
        <v>4.5475866649059893E-2</v>
      </c>
      <c r="Q545" s="16">
        <f t="shared" si="129"/>
        <v>0</v>
      </c>
      <c r="R545" s="51">
        <f t="shared" si="137"/>
        <v>4.5475866649059893E-2</v>
      </c>
      <c r="S545" s="16">
        <f t="shared" si="138"/>
        <v>0.17844444444444446</v>
      </c>
      <c r="T545" s="16">
        <f t="shared" si="139"/>
        <v>0.10693578553172889</v>
      </c>
      <c r="U545" s="16">
        <f t="shared" si="140"/>
        <v>0</v>
      </c>
      <c r="V545" s="51">
        <f t="shared" si="141"/>
        <v>0</v>
      </c>
      <c r="W545" s="16">
        <f t="shared" si="130"/>
        <v>0</v>
      </c>
      <c r="X545" s="16">
        <f t="shared" si="131"/>
        <v>0.18765470273905061</v>
      </c>
      <c r="Y545" s="16">
        <f t="shared" si="142"/>
        <v>0</v>
      </c>
      <c r="Z545" s="16">
        <f t="shared" si="143"/>
        <v>0</v>
      </c>
    </row>
    <row r="546" spans="10:26" x14ac:dyDescent="0.25">
      <c r="J546" s="68">
        <v>5350</v>
      </c>
      <c r="K546" s="68">
        <f t="shared" si="132"/>
        <v>0.61073059360730597</v>
      </c>
      <c r="L546" s="68">
        <f t="shared" si="133"/>
        <v>0.10666841096690372</v>
      </c>
      <c r="M546" s="70">
        <f t="shared" si="134"/>
        <v>3.2877249955552514</v>
      </c>
      <c r="N546" s="71">
        <f t="shared" si="135"/>
        <v>0.17844444444444446</v>
      </c>
      <c r="O546" s="72">
        <f t="shared" si="136"/>
        <v>0.10666841096690372</v>
      </c>
      <c r="P546" s="68">
        <f t="shared" si="128"/>
        <v>4.5190091594326853E-2</v>
      </c>
      <c r="Q546" s="16">
        <f t="shared" si="129"/>
        <v>0</v>
      </c>
      <c r="R546" s="51">
        <f t="shared" si="137"/>
        <v>4.5190091594326853E-2</v>
      </c>
      <c r="S546" s="16">
        <f t="shared" si="138"/>
        <v>0.17844444444444446</v>
      </c>
      <c r="T546" s="16">
        <f t="shared" si="139"/>
        <v>0.10666841096690372</v>
      </c>
      <c r="U546" s="16">
        <f t="shared" si="140"/>
        <v>0</v>
      </c>
      <c r="V546" s="51">
        <f t="shared" si="141"/>
        <v>0</v>
      </c>
      <c r="W546" s="16">
        <f t="shared" si="130"/>
        <v>0</v>
      </c>
      <c r="X546" s="16">
        <f t="shared" si="131"/>
        <v>0.18690951529311406</v>
      </c>
      <c r="Y546" s="16">
        <f t="shared" si="142"/>
        <v>0</v>
      </c>
      <c r="Z546" s="16">
        <f t="shared" si="143"/>
        <v>0</v>
      </c>
    </row>
    <row r="547" spans="10:26" x14ac:dyDescent="0.25">
      <c r="J547" s="68">
        <v>5360</v>
      </c>
      <c r="K547" s="68">
        <f t="shared" si="132"/>
        <v>0.61187214611872143</v>
      </c>
      <c r="L547" s="68">
        <f t="shared" si="133"/>
        <v>0.10640145587608763</v>
      </c>
      <c r="M547" s="70">
        <f t="shared" si="134"/>
        <v>3.279496927687632</v>
      </c>
      <c r="N547" s="71">
        <f t="shared" si="135"/>
        <v>0.17844444444444446</v>
      </c>
      <c r="O547" s="72">
        <f t="shared" si="136"/>
        <v>0.10640145587608763</v>
      </c>
      <c r="P547" s="68">
        <f t="shared" si="128"/>
        <v>4.4904764881447123E-2</v>
      </c>
      <c r="Q547" s="16">
        <f t="shared" si="129"/>
        <v>0</v>
      </c>
      <c r="R547" s="51">
        <f t="shared" si="137"/>
        <v>4.4904764881447123E-2</v>
      </c>
      <c r="S547" s="16">
        <f t="shared" si="138"/>
        <v>0.17844444444444446</v>
      </c>
      <c r="T547" s="16">
        <f t="shared" si="139"/>
        <v>0.10640145587608763</v>
      </c>
      <c r="U547" s="16">
        <f t="shared" si="140"/>
        <v>0</v>
      </c>
      <c r="V547" s="51">
        <f t="shared" si="141"/>
        <v>0</v>
      </c>
      <c r="W547" s="16">
        <f t="shared" si="130"/>
        <v>0</v>
      </c>
      <c r="X547" s="16">
        <f t="shared" si="131"/>
        <v>0.18616789620358776</v>
      </c>
      <c r="Y547" s="16">
        <f t="shared" si="142"/>
        <v>0</v>
      </c>
      <c r="Z547" s="16">
        <f t="shared" si="143"/>
        <v>0</v>
      </c>
    </row>
    <row r="548" spans="10:26" x14ac:dyDescent="0.25">
      <c r="J548" s="68">
        <v>5370</v>
      </c>
      <c r="K548" s="68">
        <f t="shared" si="132"/>
        <v>0.61301369863013699</v>
      </c>
      <c r="L548" s="68">
        <f t="shared" si="133"/>
        <v>0.10613491882042114</v>
      </c>
      <c r="M548" s="70">
        <f t="shared" si="134"/>
        <v>3.2712817444650351</v>
      </c>
      <c r="N548" s="71">
        <f t="shared" si="135"/>
        <v>0.17844444444444446</v>
      </c>
      <c r="O548" s="72">
        <f t="shared" si="136"/>
        <v>0.10613491882042114</v>
      </c>
      <c r="P548" s="68">
        <f t="shared" si="128"/>
        <v>4.4619884972539992E-2</v>
      </c>
      <c r="Q548" s="16">
        <f t="shared" si="129"/>
        <v>0</v>
      </c>
      <c r="R548" s="51">
        <f t="shared" si="137"/>
        <v>4.4619884972539992E-2</v>
      </c>
      <c r="S548" s="16">
        <f t="shared" si="138"/>
        <v>0.17844444444444446</v>
      </c>
      <c r="T548" s="16">
        <f t="shared" si="139"/>
        <v>0.10613491882042114</v>
      </c>
      <c r="U548" s="16">
        <f t="shared" si="140"/>
        <v>0</v>
      </c>
      <c r="V548" s="51">
        <f t="shared" si="141"/>
        <v>0</v>
      </c>
      <c r="W548" s="16">
        <f t="shared" si="130"/>
        <v>0</v>
      </c>
      <c r="X548" s="16">
        <f t="shared" si="131"/>
        <v>0.1854298082534096</v>
      </c>
      <c r="Y548" s="16">
        <f t="shared" si="142"/>
        <v>0</v>
      </c>
      <c r="Z548" s="16">
        <f t="shared" si="143"/>
        <v>0</v>
      </c>
    </row>
    <row r="549" spans="10:26" x14ac:dyDescent="0.25">
      <c r="J549" s="68">
        <v>5380</v>
      </c>
      <c r="K549" s="68">
        <f t="shared" si="132"/>
        <v>0.61415525114155256</v>
      </c>
      <c r="L549" s="68">
        <f t="shared" si="133"/>
        <v>0.10586879836864882</v>
      </c>
      <c r="M549" s="70">
        <f t="shared" si="134"/>
        <v>3.2630794017734224</v>
      </c>
      <c r="N549" s="71">
        <f t="shared" si="135"/>
        <v>0.17844444444444446</v>
      </c>
      <c r="O549" s="72">
        <f t="shared" si="136"/>
        <v>0.10586879836864882</v>
      </c>
      <c r="P549" s="68">
        <f t="shared" si="128"/>
        <v>4.4335450337852134E-2</v>
      </c>
      <c r="Q549" s="16">
        <f t="shared" si="129"/>
        <v>0</v>
      </c>
      <c r="R549" s="51">
        <f t="shared" si="137"/>
        <v>4.4335450337852134E-2</v>
      </c>
      <c r="S549" s="16">
        <f t="shared" si="138"/>
        <v>0.17844444444444446</v>
      </c>
      <c r="T549" s="16">
        <f t="shared" si="139"/>
        <v>0.10586879836864882</v>
      </c>
      <c r="U549" s="16">
        <f t="shared" si="140"/>
        <v>0</v>
      </c>
      <c r="V549" s="51">
        <f t="shared" si="141"/>
        <v>0</v>
      </c>
      <c r="W549" s="16">
        <f t="shared" si="130"/>
        <v>0</v>
      </c>
      <c r="X549" s="16">
        <f t="shared" si="131"/>
        <v>0.18469521482126672</v>
      </c>
      <c r="Y549" s="16">
        <f t="shared" si="142"/>
        <v>0</v>
      </c>
      <c r="Z549" s="16">
        <f t="shared" si="143"/>
        <v>0</v>
      </c>
    </row>
    <row r="550" spans="10:26" x14ac:dyDescent="0.25">
      <c r="J550" s="68">
        <v>5390</v>
      </c>
      <c r="K550" s="68">
        <f t="shared" si="132"/>
        <v>0.61529680365296802</v>
      </c>
      <c r="L550" s="68">
        <f t="shared" si="133"/>
        <v>0.10560309309706439</v>
      </c>
      <c r="M550" s="70">
        <f t="shared" si="134"/>
        <v>3.2548898557314367</v>
      </c>
      <c r="N550" s="71">
        <f t="shared" si="135"/>
        <v>0.17844444444444446</v>
      </c>
      <c r="O550" s="72">
        <f t="shared" si="136"/>
        <v>0.10560309309706439</v>
      </c>
      <c r="P550" s="68">
        <f t="shared" si="128"/>
        <v>4.4051459455699438E-2</v>
      </c>
      <c r="Q550" s="16">
        <f t="shared" si="129"/>
        <v>0</v>
      </c>
      <c r="R550" s="51">
        <f t="shared" si="137"/>
        <v>4.4051459455699438E-2</v>
      </c>
      <c r="S550" s="16">
        <f t="shared" si="138"/>
        <v>0.17844444444444446</v>
      </c>
      <c r="T550" s="16">
        <f t="shared" si="139"/>
        <v>0.10560309309706439</v>
      </c>
      <c r="U550" s="16">
        <f t="shared" si="140"/>
        <v>0</v>
      </c>
      <c r="V550" s="51">
        <f t="shared" si="141"/>
        <v>0</v>
      </c>
      <c r="W550" s="16">
        <f t="shared" si="130"/>
        <v>0</v>
      </c>
      <c r="X550" s="16">
        <f t="shared" si="131"/>
        <v>0.18396407986877261</v>
      </c>
      <c r="Y550" s="16">
        <f t="shared" si="142"/>
        <v>0</v>
      </c>
      <c r="Z550" s="16">
        <f t="shared" si="143"/>
        <v>0</v>
      </c>
    </row>
    <row r="551" spans="10:26" x14ac:dyDescent="0.25">
      <c r="J551" s="68">
        <v>5400</v>
      </c>
      <c r="K551" s="68">
        <f t="shared" si="132"/>
        <v>0.61643835616438358</v>
      </c>
      <c r="L551" s="68">
        <f t="shared" si="133"/>
        <v>0.10533780158945727</v>
      </c>
      <c r="M551" s="70">
        <f t="shared" si="134"/>
        <v>3.2467130626887513</v>
      </c>
      <c r="N551" s="71">
        <f t="shared" si="135"/>
        <v>0.17844444444444446</v>
      </c>
      <c r="O551" s="72">
        <f t="shared" si="136"/>
        <v>0.10533780158945727</v>
      </c>
      <c r="P551" s="68">
        <f t="shared" si="128"/>
        <v>4.3767910812408495E-2</v>
      </c>
      <c r="Q551" s="16">
        <f t="shared" si="129"/>
        <v>0</v>
      </c>
      <c r="R551" s="51">
        <f t="shared" si="137"/>
        <v>4.3767910812408495E-2</v>
      </c>
      <c r="S551" s="16">
        <f t="shared" si="138"/>
        <v>0.17844444444444446</v>
      </c>
      <c r="T551" s="16">
        <f t="shared" si="139"/>
        <v>0.10533780158945727</v>
      </c>
      <c r="U551" s="16">
        <f t="shared" si="140"/>
        <v>0</v>
      </c>
      <c r="V551" s="51">
        <f t="shared" si="141"/>
        <v>0</v>
      </c>
      <c r="W551" s="16">
        <f t="shared" si="130"/>
        <v>0</v>
      </c>
      <c r="X551" s="16">
        <f t="shared" si="131"/>
        <v>0.18323636792799092</v>
      </c>
      <c r="Y551" s="16">
        <f t="shared" si="142"/>
        <v>0</v>
      </c>
      <c r="Z551" s="16">
        <f t="shared" si="143"/>
        <v>0</v>
      </c>
    </row>
    <row r="552" spans="10:26" x14ac:dyDescent="0.25">
      <c r="J552" s="68">
        <v>5410</v>
      </c>
      <c r="K552" s="68">
        <f t="shared" si="132"/>
        <v>0.61757990867579904</v>
      </c>
      <c r="L552" s="68">
        <f t="shared" si="133"/>
        <v>0.10507292243705946</v>
      </c>
      <c r="M552" s="70">
        <f t="shared" si="134"/>
        <v>3.2385489792244351</v>
      </c>
      <c r="N552" s="71">
        <f t="shared" si="135"/>
        <v>0.17844444444444446</v>
      </c>
      <c r="O552" s="72">
        <f t="shared" si="136"/>
        <v>0.10507292243705946</v>
      </c>
      <c r="P552" s="68">
        <f t="shared" si="128"/>
        <v>4.3484802902261532E-2</v>
      </c>
      <c r="Q552" s="16">
        <f t="shared" si="129"/>
        <v>0</v>
      </c>
      <c r="R552" s="51">
        <f t="shared" si="137"/>
        <v>4.3484802902261532E-2</v>
      </c>
      <c r="S552" s="16">
        <f t="shared" si="138"/>
        <v>0.17844444444444446</v>
      </c>
      <c r="T552" s="16">
        <f t="shared" si="139"/>
        <v>0.10507292243705946</v>
      </c>
      <c r="U552" s="16">
        <f t="shared" si="140"/>
        <v>0</v>
      </c>
      <c r="V552" s="51">
        <f t="shared" si="141"/>
        <v>0</v>
      </c>
      <c r="W552" s="16">
        <f t="shared" si="130"/>
        <v>0</v>
      </c>
      <c r="X552" s="16">
        <f t="shared" si="131"/>
        <v>0.18251204408929467</v>
      </c>
      <c r="Y552" s="16">
        <f t="shared" si="142"/>
        <v>0</v>
      </c>
      <c r="Z552" s="16">
        <f t="shared" si="143"/>
        <v>0</v>
      </c>
    </row>
    <row r="553" spans="10:26" x14ac:dyDescent="0.25">
      <c r="J553" s="68">
        <v>5420</v>
      </c>
      <c r="K553" s="68">
        <f t="shared" si="132"/>
        <v>0.61872146118721461</v>
      </c>
      <c r="L553" s="68">
        <f t="shared" si="133"/>
        <v>0.1048084542384925</v>
      </c>
      <c r="M553" s="70">
        <f t="shared" si="134"/>
        <v>3.2303975621453165</v>
      </c>
      <c r="N553" s="71">
        <f t="shared" si="135"/>
        <v>0.17844444444444446</v>
      </c>
      <c r="O553" s="72">
        <f t="shared" si="136"/>
        <v>0.1048084542384925</v>
      </c>
      <c r="P553" s="68">
        <f t="shared" si="128"/>
        <v>4.3202134227438016E-2</v>
      </c>
      <c r="Q553" s="16">
        <f t="shared" si="129"/>
        <v>0</v>
      </c>
      <c r="R553" s="51">
        <f t="shared" si="137"/>
        <v>4.3202134227438016E-2</v>
      </c>
      <c r="S553" s="16">
        <f t="shared" si="138"/>
        <v>0.17844444444444446</v>
      </c>
      <c r="T553" s="16">
        <f t="shared" si="139"/>
        <v>0.1048084542384925</v>
      </c>
      <c r="U553" s="16">
        <f t="shared" si="140"/>
        <v>0</v>
      </c>
      <c r="V553" s="51">
        <f t="shared" si="141"/>
        <v>0</v>
      </c>
      <c r="W553" s="16">
        <f t="shared" si="130"/>
        <v>0</v>
      </c>
      <c r="X553" s="16">
        <f t="shared" si="131"/>
        <v>0.18179107398954775</v>
      </c>
      <c r="Y553" s="16">
        <f t="shared" si="142"/>
        <v>0</v>
      </c>
      <c r="Z553" s="16">
        <f t="shared" si="143"/>
        <v>0</v>
      </c>
    </row>
    <row r="554" spans="10:26" x14ac:dyDescent="0.25">
      <c r="J554" s="68">
        <v>5430</v>
      </c>
      <c r="K554" s="68">
        <f t="shared" si="132"/>
        <v>0.61986301369863017</v>
      </c>
      <c r="L554" s="68">
        <f t="shared" si="133"/>
        <v>0.10454439559971551</v>
      </c>
      <c r="M554" s="70">
        <f t="shared" si="134"/>
        <v>3.222258768484382</v>
      </c>
      <c r="N554" s="71">
        <f t="shared" si="135"/>
        <v>0.17844444444444446</v>
      </c>
      <c r="O554" s="72">
        <f t="shared" si="136"/>
        <v>0.10454439559971551</v>
      </c>
      <c r="P554" s="68">
        <f t="shared" si="128"/>
        <v>4.2919903297960582E-2</v>
      </c>
      <c r="Q554" s="16">
        <f t="shared" si="129"/>
        <v>0</v>
      </c>
      <c r="R554" s="51">
        <f t="shared" si="137"/>
        <v>4.2919903297960582E-2</v>
      </c>
      <c r="S554" s="16">
        <f t="shared" si="138"/>
        <v>0.17844444444444446</v>
      </c>
      <c r="T554" s="16">
        <f t="shared" si="139"/>
        <v>0.10454439559971551</v>
      </c>
      <c r="U554" s="16">
        <f t="shared" si="140"/>
        <v>0</v>
      </c>
      <c r="V554" s="51">
        <f t="shared" si="141"/>
        <v>0</v>
      </c>
      <c r="W554" s="16">
        <f t="shared" si="130"/>
        <v>0</v>
      </c>
      <c r="X554" s="16">
        <f t="shared" si="131"/>
        <v>0.18107342380060198</v>
      </c>
      <c r="Y554" s="16">
        <f t="shared" si="142"/>
        <v>0</v>
      </c>
      <c r="Z554" s="16">
        <f t="shared" si="143"/>
        <v>0</v>
      </c>
    </row>
    <row r="555" spans="10:26" x14ac:dyDescent="0.25">
      <c r="J555" s="68">
        <v>5440</v>
      </c>
      <c r="K555" s="68">
        <f t="shared" si="132"/>
        <v>0.62100456621004563</v>
      </c>
      <c r="L555" s="68">
        <f t="shared" si="133"/>
        <v>0.10428074513397267</v>
      </c>
      <c r="M555" s="70">
        <f t="shared" si="134"/>
        <v>3.2141325554991576</v>
      </c>
      <c r="N555" s="71">
        <f t="shared" si="135"/>
        <v>0.17844444444444446</v>
      </c>
      <c r="O555" s="72">
        <f t="shared" si="136"/>
        <v>0.10428074513397267</v>
      </c>
      <c r="P555" s="68">
        <f t="shared" si="128"/>
        <v>4.2638108631637861E-2</v>
      </c>
      <c r="Q555" s="16">
        <f t="shared" si="129"/>
        <v>0</v>
      </c>
      <c r="R555" s="51">
        <f t="shared" si="137"/>
        <v>4.2638108631637861E-2</v>
      </c>
      <c r="S555" s="16">
        <f t="shared" si="138"/>
        <v>0.17844444444444446</v>
      </c>
      <c r="T555" s="16">
        <f t="shared" si="139"/>
        <v>0.10428074513397267</v>
      </c>
      <c r="U555" s="16">
        <f t="shared" si="140"/>
        <v>0</v>
      </c>
      <c r="V555" s="51">
        <f t="shared" si="141"/>
        <v>0</v>
      </c>
      <c r="W555" s="16">
        <f t="shared" si="130"/>
        <v>0</v>
      </c>
      <c r="X555" s="16">
        <f t="shared" si="131"/>
        <v>0.18035906021809589</v>
      </c>
      <c r="Y555" s="16">
        <f t="shared" si="142"/>
        <v>0</v>
      </c>
      <c r="Z555" s="16">
        <f t="shared" si="143"/>
        <v>0</v>
      </c>
    </row>
    <row r="556" spans="10:26" x14ac:dyDescent="0.25">
      <c r="J556" s="68">
        <v>5450</v>
      </c>
      <c r="K556" s="68">
        <f t="shared" si="132"/>
        <v>0.62214611872146119</v>
      </c>
      <c r="L556" s="68">
        <f t="shared" si="133"/>
        <v>0.1040175014617426</v>
      </c>
      <c r="M556" s="70">
        <f t="shared" si="134"/>
        <v>3.2060188806701486</v>
      </c>
      <c r="N556" s="71">
        <f t="shared" si="135"/>
        <v>0.17844444444444446</v>
      </c>
      <c r="O556" s="72">
        <f t="shared" si="136"/>
        <v>0.1040175014617426</v>
      </c>
      <c r="P556" s="68">
        <f t="shared" si="128"/>
        <v>4.2356748754011297E-2</v>
      </c>
      <c r="Q556" s="16">
        <f t="shared" si="129"/>
        <v>0</v>
      </c>
      <c r="R556" s="51">
        <f t="shared" si="137"/>
        <v>4.2356748754011297E-2</v>
      </c>
      <c r="S556" s="16">
        <f t="shared" si="138"/>
        <v>0.17844444444444446</v>
      </c>
      <c r="T556" s="16">
        <f t="shared" si="139"/>
        <v>0.1040175014617426</v>
      </c>
      <c r="U556" s="16">
        <f t="shared" si="140"/>
        <v>0</v>
      </c>
      <c r="V556" s="51">
        <f t="shared" si="141"/>
        <v>0</v>
      </c>
      <c r="W556" s="16">
        <f t="shared" si="130"/>
        <v>0</v>
      </c>
      <c r="X556" s="16">
        <f t="shared" si="131"/>
        <v>0.17964795045054849</v>
      </c>
      <c r="Y556" s="16">
        <f t="shared" si="142"/>
        <v>0</v>
      </c>
      <c r="Z556" s="16">
        <f t="shared" si="143"/>
        <v>0</v>
      </c>
    </row>
    <row r="557" spans="10:26" x14ac:dyDescent="0.25">
      <c r="J557" s="68">
        <v>5460</v>
      </c>
      <c r="K557" s="68">
        <f t="shared" si="132"/>
        <v>0.62328767123287676</v>
      </c>
      <c r="L557" s="68">
        <f t="shared" si="133"/>
        <v>0.10375466321068705</v>
      </c>
      <c r="M557" s="70">
        <f t="shared" si="134"/>
        <v>3.1979177016992582</v>
      </c>
      <c r="N557" s="71">
        <f t="shared" si="135"/>
        <v>0.17844444444444446</v>
      </c>
      <c r="O557" s="72">
        <f t="shared" si="136"/>
        <v>0.10375466321068705</v>
      </c>
      <c r="P557" s="68">
        <f t="shared" si="128"/>
        <v>4.2075822198299195E-2</v>
      </c>
      <c r="Q557" s="16">
        <f t="shared" si="129"/>
        <v>0</v>
      </c>
      <c r="R557" s="51">
        <f t="shared" si="137"/>
        <v>4.2075822198299195E-2</v>
      </c>
      <c r="S557" s="16">
        <f t="shared" si="138"/>
        <v>0.17844444444444446</v>
      </c>
      <c r="T557" s="16">
        <f t="shared" si="139"/>
        <v>0.10375466321068705</v>
      </c>
      <c r="U557" s="16">
        <f t="shared" si="140"/>
        <v>0</v>
      </c>
      <c r="V557" s="51">
        <f t="shared" si="141"/>
        <v>0</v>
      </c>
      <c r="W557" s="16">
        <f t="shared" si="130"/>
        <v>0</v>
      </c>
      <c r="X557" s="16">
        <f t="shared" si="131"/>
        <v>0.17894006220873759</v>
      </c>
      <c r="Y557" s="16">
        <f t="shared" si="142"/>
        <v>0</v>
      </c>
      <c r="Z557" s="16">
        <f t="shared" si="143"/>
        <v>0</v>
      </c>
    </row>
    <row r="558" spans="10:26" x14ac:dyDescent="0.25">
      <c r="J558" s="68">
        <v>5470</v>
      </c>
      <c r="K558" s="68">
        <f t="shared" si="132"/>
        <v>0.62442922374429222</v>
      </c>
      <c r="L558" s="68">
        <f t="shared" si="133"/>
        <v>0.10349222901560029</v>
      </c>
      <c r="M558" s="70">
        <f t="shared" si="134"/>
        <v>3.1898289765082279</v>
      </c>
      <c r="N558" s="71">
        <f t="shared" si="135"/>
        <v>0.17844444444444446</v>
      </c>
      <c r="O558" s="72">
        <f t="shared" si="136"/>
        <v>0.10349222901560029</v>
      </c>
      <c r="P558" s="68">
        <f t="shared" si="128"/>
        <v>4.179532750534376E-2</v>
      </c>
      <c r="Q558" s="16">
        <f t="shared" si="129"/>
        <v>0</v>
      </c>
      <c r="R558" s="51">
        <f t="shared" si="137"/>
        <v>4.179532750534376E-2</v>
      </c>
      <c r="S558" s="16">
        <f t="shared" si="138"/>
        <v>0.17844444444444446</v>
      </c>
      <c r="T558" s="16">
        <f t="shared" si="139"/>
        <v>0.10349222901560029</v>
      </c>
      <c r="U558" s="16">
        <f t="shared" si="140"/>
        <v>0</v>
      </c>
      <c r="V558" s="51">
        <f t="shared" si="141"/>
        <v>0</v>
      </c>
      <c r="W558" s="16">
        <f t="shared" si="130"/>
        <v>0</v>
      </c>
      <c r="X558" s="16">
        <f t="shared" si="131"/>
        <v>0.17823536369535387</v>
      </c>
      <c r="Y558" s="16">
        <f t="shared" si="142"/>
        <v>0</v>
      </c>
      <c r="Z558" s="16">
        <f t="shared" si="143"/>
        <v>0</v>
      </c>
    </row>
    <row r="559" spans="10:26" x14ac:dyDescent="0.25">
      <c r="J559" s="68">
        <v>5480</v>
      </c>
      <c r="K559" s="68">
        <f t="shared" si="132"/>
        <v>0.62557077625570778</v>
      </c>
      <c r="L559" s="68">
        <f t="shared" si="133"/>
        <v>0.1032301975183596</v>
      </c>
      <c r="M559" s="70">
        <f t="shared" si="134"/>
        <v>3.1817526632371109</v>
      </c>
      <c r="N559" s="71">
        <f t="shared" si="135"/>
        <v>0.17844444444444446</v>
      </c>
      <c r="O559" s="72">
        <f t="shared" si="136"/>
        <v>0.1032301975183596</v>
      </c>
      <c r="P559" s="68">
        <f t="shared" si="128"/>
        <v>4.1515263223557142E-2</v>
      </c>
      <c r="Q559" s="16">
        <f t="shared" si="129"/>
        <v>0</v>
      </c>
      <c r="R559" s="51">
        <f t="shared" si="137"/>
        <v>4.1515263223557142E-2</v>
      </c>
      <c r="S559" s="16">
        <f t="shared" si="138"/>
        <v>0.17844444444444446</v>
      </c>
      <c r="T559" s="16">
        <f t="shared" si="139"/>
        <v>0.1032301975183596</v>
      </c>
      <c r="U559" s="16">
        <f t="shared" si="140"/>
        <v>0</v>
      </c>
      <c r="V559" s="51">
        <f t="shared" si="141"/>
        <v>0</v>
      </c>
      <c r="W559" s="16">
        <f t="shared" si="130"/>
        <v>0</v>
      </c>
      <c r="X559" s="16">
        <f t="shared" si="131"/>
        <v>0.17753382359492198</v>
      </c>
      <c r="Y559" s="16">
        <f t="shared" si="142"/>
        <v>0</v>
      </c>
      <c r="Z559" s="16">
        <f t="shared" si="143"/>
        <v>0</v>
      </c>
    </row>
    <row r="560" spans="10:26" x14ac:dyDescent="0.25">
      <c r="J560" s="68">
        <v>5490</v>
      </c>
      <c r="K560" s="68">
        <f t="shared" si="132"/>
        <v>0.62671232876712324</v>
      </c>
      <c r="L560" s="68">
        <f t="shared" si="133"/>
        <v>0.10296856736787485</v>
      </c>
      <c r="M560" s="70">
        <f t="shared" si="134"/>
        <v>3.1736887202427178</v>
      </c>
      <c r="N560" s="71">
        <f t="shared" si="135"/>
        <v>0.17844444444444446</v>
      </c>
      <c r="O560" s="72">
        <f t="shared" si="136"/>
        <v>0.10296856736787485</v>
      </c>
      <c r="P560" s="68">
        <f t="shared" si="128"/>
        <v>4.1235627908868699E-2</v>
      </c>
      <c r="Q560" s="16">
        <f t="shared" si="129"/>
        <v>0</v>
      </c>
      <c r="R560" s="51">
        <f t="shared" si="137"/>
        <v>4.1235627908868699E-2</v>
      </c>
      <c r="S560" s="16">
        <f t="shared" si="138"/>
        <v>0.17844444444444446</v>
      </c>
      <c r="T560" s="16">
        <f t="shared" si="139"/>
        <v>0.10296856736787485</v>
      </c>
      <c r="U560" s="16">
        <f t="shared" si="140"/>
        <v>0</v>
      </c>
      <c r="V560" s="51">
        <f t="shared" si="141"/>
        <v>0</v>
      </c>
      <c r="W560" s="16">
        <f t="shared" si="130"/>
        <v>0</v>
      </c>
      <c r="X560" s="16">
        <f t="shared" si="131"/>
        <v>0.17683541106398049</v>
      </c>
      <c r="Y560" s="16">
        <f t="shared" si="142"/>
        <v>0</v>
      </c>
      <c r="Z560" s="16">
        <f t="shared" si="143"/>
        <v>0</v>
      </c>
    </row>
    <row r="561" spans="10:26" x14ac:dyDescent="0.25">
      <c r="J561" s="68">
        <v>5500</v>
      </c>
      <c r="K561" s="68">
        <f t="shared" si="132"/>
        <v>0.62785388127853881</v>
      </c>
      <c r="L561" s="68">
        <f t="shared" si="133"/>
        <v>0.10270733722004022</v>
      </c>
      <c r="M561" s="70">
        <f t="shared" si="134"/>
        <v>3.16563710609713</v>
      </c>
      <c r="N561" s="71">
        <f t="shared" si="135"/>
        <v>0.17844444444444446</v>
      </c>
      <c r="O561" s="72">
        <f t="shared" si="136"/>
        <v>0.10270733722004022</v>
      </c>
      <c r="P561" s="68">
        <f t="shared" si="128"/>
        <v>4.0956420124672044E-2</v>
      </c>
      <c r="Q561" s="16">
        <f t="shared" si="129"/>
        <v>0</v>
      </c>
      <c r="R561" s="51">
        <f t="shared" si="137"/>
        <v>4.0956420124672044E-2</v>
      </c>
      <c r="S561" s="16">
        <f t="shared" si="138"/>
        <v>0.17844444444444446</v>
      </c>
      <c r="T561" s="16">
        <f t="shared" si="139"/>
        <v>0.10270733722004022</v>
      </c>
      <c r="U561" s="16">
        <f t="shared" si="140"/>
        <v>0</v>
      </c>
      <c r="V561" s="51">
        <f t="shared" si="141"/>
        <v>0</v>
      </c>
      <c r="W561" s="16">
        <f t="shared" si="130"/>
        <v>0</v>
      </c>
      <c r="X561" s="16">
        <f t="shared" si="131"/>
        <v>0.17614009572151301</v>
      </c>
      <c r="Y561" s="16">
        <f t="shared" si="142"/>
        <v>0</v>
      </c>
      <c r="Z561" s="16">
        <f t="shared" si="143"/>
        <v>0</v>
      </c>
    </row>
    <row r="562" spans="10:26" x14ac:dyDescent="0.25">
      <c r="J562" s="68">
        <v>5510</v>
      </c>
      <c r="K562" s="68">
        <f t="shared" si="132"/>
        <v>0.62899543378995437</v>
      </c>
      <c r="L562" s="68">
        <f t="shared" si="133"/>
        <v>0.10244650573768488</v>
      </c>
      <c r="M562" s="70">
        <f t="shared" si="134"/>
        <v>3.1575977795861774</v>
      </c>
      <c r="N562" s="71">
        <f t="shared" si="135"/>
        <v>0.17844444444444446</v>
      </c>
      <c r="O562" s="72">
        <f t="shared" si="136"/>
        <v>0.10244650573768488</v>
      </c>
      <c r="P562" s="68">
        <f t="shared" si="128"/>
        <v>4.0677638441773523E-2</v>
      </c>
      <c r="Q562" s="16">
        <f t="shared" si="129"/>
        <v>0</v>
      </c>
      <c r="R562" s="51">
        <f t="shared" si="137"/>
        <v>4.0677638441773523E-2</v>
      </c>
      <c r="S562" s="16">
        <f t="shared" si="138"/>
        <v>0.17844444444444446</v>
      </c>
      <c r="T562" s="16">
        <f t="shared" si="139"/>
        <v>0.10244650573768488</v>
      </c>
      <c r="U562" s="16">
        <f t="shared" si="140"/>
        <v>0</v>
      </c>
      <c r="V562" s="51">
        <f t="shared" si="141"/>
        <v>0</v>
      </c>
      <c r="W562" s="16">
        <f t="shared" si="130"/>
        <v>0</v>
      </c>
      <c r="X562" s="16">
        <f t="shared" si="131"/>
        <v>0.17544784763962262</v>
      </c>
      <c r="Y562" s="16">
        <f t="shared" si="142"/>
        <v>0</v>
      </c>
      <c r="Z562" s="16">
        <f t="shared" si="143"/>
        <v>0</v>
      </c>
    </row>
    <row r="563" spans="10:26" x14ac:dyDescent="0.25">
      <c r="J563" s="68">
        <v>5520</v>
      </c>
      <c r="K563" s="68">
        <f t="shared" si="132"/>
        <v>0.63013698630136983</v>
      </c>
      <c r="L563" s="68">
        <f t="shared" si="133"/>
        <v>0.10218607159052484</v>
      </c>
      <c r="M563" s="70">
        <f t="shared" si="134"/>
        <v>3.1495706997079571</v>
      </c>
      <c r="N563" s="71">
        <f t="shared" si="135"/>
        <v>0.17844444444444446</v>
      </c>
      <c r="O563" s="72">
        <f t="shared" si="136"/>
        <v>0.10218607159052484</v>
      </c>
      <c r="P563" s="68">
        <f t="shared" si="128"/>
        <v>4.0399281438340262E-2</v>
      </c>
      <c r="Q563" s="16">
        <f t="shared" si="129"/>
        <v>0</v>
      </c>
      <c r="R563" s="51">
        <f t="shared" si="137"/>
        <v>4.0399281438340262E-2</v>
      </c>
      <c r="S563" s="16">
        <f t="shared" si="138"/>
        <v>0.17844444444444446</v>
      </c>
      <c r="T563" s="16">
        <f t="shared" si="139"/>
        <v>0.10218607159052484</v>
      </c>
      <c r="U563" s="16">
        <f t="shared" si="140"/>
        <v>0</v>
      </c>
      <c r="V563" s="51">
        <f t="shared" si="141"/>
        <v>0</v>
      </c>
      <c r="W563" s="16">
        <f t="shared" si="130"/>
        <v>0</v>
      </c>
      <c r="X563" s="16">
        <f t="shared" si="131"/>
        <v>0.17475863733444164</v>
      </c>
      <c r="Y563" s="16">
        <f t="shared" si="142"/>
        <v>0</v>
      </c>
      <c r="Z563" s="16">
        <f t="shared" si="143"/>
        <v>0</v>
      </c>
    </row>
    <row r="564" spans="10:26" x14ac:dyDescent="0.25">
      <c r="J564" s="68">
        <v>5530</v>
      </c>
      <c r="K564" s="68">
        <f t="shared" si="132"/>
        <v>0.63127853881278539</v>
      </c>
      <c r="L564" s="68">
        <f t="shared" si="133"/>
        <v>0.10192603345511542</v>
      </c>
      <c r="M564" s="70">
        <f t="shared" si="134"/>
        <v>3.1415558256713654</v>
      </c>
      <c r="N564" s="71">
        <f t="shared" si="135"/>
        <v>0.17844444444444446</v>
      </c>
      <c r="O564" s="72">
        <f t="shared" si="136"/>
        <v>0.10192603345511542</v>
      </c>
      <c r="P564" s="68">
        <f t="shared" si="128"/>
        <v>4.0121347699848986E-2</v>
      </c>
      <c r="Q564" s="16">
        <f t="shared" si="129"/>
        <v>0</v>
      </c>
      <c r="R564" s="51">
        <f t="shared" si="137"/>
        <v>4.0121347699848986E-2</v>
      </c>
      <c r="S564" s="16">
        <f t="shared" si="138"/>
        <v>0.17844444444444446</v>
      </c>
      <c r="T564" s="16">
        <f t="shared" si="139"/>
        <v>0.10192603345511542</v>
      </c>
      <c r="U564" s="16">
        <f t="shared" si="140"/>
        <v>0</v>
      </c>
      <c r="V564" s="51">
        <f t="shared" si="141"/>
        <v>0</v>
      </c>
      <c r="W564" s="16">
        <f t="shared" si="130"/>
        <v>0</v>
      </c>
      <c r="X564" s="16">
        <f t="shared" si="131"/>
        <v>0.17407243575727027</v>
      </c>
      <c r="Y564" s="16">
        <f t="shared" si="142"/>
        <v>0</v>
      </c>
      <c r="Z564" s="16">
        <f t="shared" si="143"/>
        <v>0</v>
      </c>
    </row>
    <row r="565" spans="10:26" x14ac:dyDescent="0.25">
      <c r="J565" s="68">
        <v>5540</v>
      </c>
      <c r="K565" s="68">
        <f t="shared" si="132"/>
        <v>0.63242009132420096</v>
      </c>
      <c r="L565" s="68">
        <f t="shared" si="133"/>
        <v>0.10166639001480315</v>
      </c>
      <c r="M565" s="70">
        <f t="shared" si="134"/>
        <v>3.1335531168946176</v>
      </c>
      <c r="N565" s="71">
        <f t="shared" si="135"/>
        <v>0.17844444444444446</v>
      </c>
      <c r="O565" s="72">
        <f t="shared" si="136"/>
        <v>0.10166639001480315</v>
      </c>
      <c r="P565" s="68">
        <f t="shared" si="128"/>
        <v>3.98438358190355E-2</v>
      </c>
      <c r="Q565" s="16">
        <f t="shared" si="129"/>
        <v>0</v>
      </c>
      <c r="R565" s="51">
        <f t="shared" si="137"/>
        <v>3.98438358190355E-2</v>
      </c>
      <c r="S565" s="16">
        <f t="shared" si="138"/>
        <v>0.17844444444444446</v>
      </c>
      <c r="T565" s="16">
        <f t="shared" si="139"/>
        <v>0.10166639001480315</v>
      </c>
      <c r="U565" s="16">
        <f t="shared" si="140"/>
        <v>0</v>
      </c>
      <c r="V565" s="51">
        <f t="shared" si="141"/>
        <v>0</v>
      </c>
      <c r="W565" s="16">
        <f t="shared" si="130"/>
        <v>0</v>
      </c>
      <c r="X565" s="16">
        <f t="shared" si="131"/>
        <v>0.17338921428593745</v>
      </c>
      <c r="Y565" s="16">
        <f t="shared" si="142"/>
        <v>0</v>
      </c>
      <c r="Z565" s="16">
        <f t="shared" si="143"/>
        <v>0</v>
      </c>
    </row>
    <row r="566" spans="10:26" x14ac:dyDescent="0.25">
      <c r="J566" s="68">
        <v>5550</v>
      </c>
      <c r="K566" s="68">
        <f t="shared" si="132"/>
        <v>0.63356164383561642</v>
      </c>
      <c r="L566" s="68">
        <f t="shared" si="133"/>
        <v>0.10140713995967932</v>
      </c>
      <c r="M566" s="70">
        <f t="shared" si="134"/>
        <v>3.1255625330038144</v>
      </c>
      <c r="N566" s="71">
        <f t="shared" si="135"/>
        <v>0.17844444444444446</v>
      </c>
      <c r="O566" s="72">
        <f t="shared" si="136"/>
        <v>0.10140713995967932</v>
      </c>
      <c r="P566" s="68">
        <f t="shared" si="128"/>
        <v>3.9566744395844178E-2</v>
      </c>
      <c r="Q566" s="16">
        <f t="shared" si="129"/>
        <v>0</v>
      </c>
      <c r="R566" s="51">
        <f t="shared" si="137"/>
        <v>3.9566744395844178E-2</v>
      </c>
      <c r="S566" s="16">
        <f t="shared" si="138"/>
        <v>0.17844444444444446</v>
      </c>
      <c r="T566" s="16">
        <f t="shared" si="139"/>
        <v>0.10140713995967932</v>
      </c>
      <c r="U566" s="16">
        <f t="shared" si="140"/>
        <v>0</v>
      </c>
      <c r="V566" s="51">
        <f t="shared" si="141"/>
        <v>0</v>
      </c>
      <c r="W566" s="16">
        <f t="shared" si="130"/>
        <v>0</v>
      </c>
      <c r="X566" s="16">
        <f t="shared" si="131"/>
        <v>0.17270894471637577</v>
      </c>
      <c r="Y566" s="16">
        <f t="shared" si="142"/>
        <v>0</v>
      </c>
      <c r="Z566" s="16">
        <f t="shared" si="143"/>
        <v>0</v>
      </c>
    </row>
    <row r="567" spans="10:26" x14ac:dyDescent="0.25">
      <c r="J567" s="68">
        <v>5560</v>
      </c>
      <c r="K567" s="68">
        <f t="shared" si="132"/>
        <v>0.63470319634703198</v>
      </c>
      <c r="L567" s="68">
        <f t="shared" si="133"/>
        <v>0.10114828198653303</v>
      </c>
      <c r="M567" s="70">
        <f t="shared" si="134"/>
        <v>3.1175840338314971</v>
      </c>
      <c r="N567" s="71">
        <f t="shared" si="135"/>
        <v>0.17844444444444446</v>
      </c>
      <c r="O567" s="72">
        <f t="shared" si="136"/>
        <v>0.10114828198653303</v>
      </c>
      <c r="P567" s="68">
        <f t="shared" si="128"/>
        <v>3.9290072037378221E-2</v>
      </c>
      <c r="Q567" s="16">
        <f t="shared" si="129"/>
        <v>0</v>
      </c>
      <c r="R567" s="51">
        <f t="shared" si="137"/>
        <v>3.9290072037378221E-2</v>
      </c>
      <c r="S567" s="16">
        <f t="shared" si="138"/>
        <v>0.17844444444444446</v>
      </c>
      <c r="T567" s="16">
        <f t="shared" si="139"/>
        <v>0.10114828198653303</v>
      </c>
      <c r="U567" s="16">
        <f t="shared" si="140"/>
        <v>0</v>
      </c>
      <c r="V567" s="51">
        <f t="shared" si="141"/>
        <v>0</v>
      </c>
      <c r="W567" s="16">
        <f t="shared" si="130"/>
        <v>0</v>
      </c>
      <c r="X567" s="16">
        <f t="shared" si="131"/>
        <v>0.17203159925440614</v>
      </c>
      <c r="Y567" s="16">
        <f t="shared" si="142"/>
        <v>0</v>
      </c>
      <c r="Z567" s="16">
        <f t="shared" si="143"/>
        <v>0</v>
      </c>
    </row>
    <row r="568" spans="10:26" x14ac:dyDescent="0.25">
      <c r="J568" s="68">
        <v>5570</v>
      </c>
      <c r="K568" s="68">
        <f t="shared" si="132"/>
        <v>0.63584474885844744</v>
      </c>
      <c r="L568" s="68">
        <f t="shared" si="133"/>
        <v>0.10088981479880499</v>
      </c>
      <c r="M568" s="70">
        <f t="shared" si="134"/>
        <v>3.1096175794152221</v>
      </c>
      <c r="N568" s="71">
        <f t="shared" si="135"/>
        <v>0.17844444444444446</v>
      </c>
      <c r="O568" s="72">
        <f t="shared" si="136"/>
        <v>0.10088981479880499</v>
      </c>
      <c r="P568" s="68">
        <f t="shared" si="128"/>
        <v>3.9013817357850367E-2</v>
      </c>
      <c r="Q568" s="16">
        <f t="shared" si="129"/>
        <v>0</v>
      </c>
      <c r="R568" s="51">
        <f t="shared" si="137"/>
        <v>3.9013817357850367E-2</v>
      </c>
      <c r="S568" s="16">
        <f t="shared" si="138"/>
        <v>0.17844444444444446</v>
      </c>
      <c r="T568" s="16">
        <f t="shared" si="139"/>
        <v>0.10088981479880499</v>
      </c>
      <c r="U568" s="16">
        <f t="shared" si="140"/>
        <v>0</v>
      </c>
      <c r="V568" s="51">
        <f t="shared" si="141"/>
        <v>0</v>
      </c>
      <c r="W568" s="16">
        <f t="shared" si="130"/>
        <v>0</v>
      </c>
      <c r="X568" s="16">
        <f t="shared" si="131"/>
        <v>0.17135715050772427</v>
      </c>
      <c r="Y568" s="16">
        <f t="shared" si="142"/>
        <v>0</v>
      </c>
      <c r="Z568" s="16">
        <f t="shared" si="143"/>
        <v>0</v>
      </c>
    </row>
    <row r="569" spans="10:26" x14ac:dyDescent="0.25">
      <c r="J569" s="68">
        <v>5580</v>
      </c>
      <c r="K569" s="68">
        <f t="shared" si="132"/>
        <v>0.63698630136986301</v>
      </c>
      <c r="L569" s="68">
        <f t="shared" si="133"/>
        <v>0.10063173710654194</v>
      </c>
      <c r="M569" s="70">
        <f t="shared" si="134"/>
        <v>3.1016631299961555</v>
      </c>
      <c r="N569" s="71">
        <f t="shared" si="135"/>
        <v>0.17844444444444446</v>
      </c>
      <c r="O569" s="72">
        <f t="shared" si="136"/>
        <v>0.10063173710654194</v>
      </c>
      <c r="P569" s="68">
        <f t="shared" si="128"/>
        <v>3.8737978978533816E-2</v>
      </c>
      <c r="Q569" s="16">
        <f t="shared" si="129"/>
        <v>0</v>
      </c>
      <c r="R569" s="51">
        <f t="shared" si="137"/>
        <v>3.8737978978533816E-2</v>
      </c>
      <c r="S569" s="16">
        <f t="shared" si="138"/>
        <v>0.17844444444444446</v>
      </c>
      <c r="T569" s="16">
        <f t="shared" si="139"/>
        <v>0.10063173710654194</v>
      </c>
      <c r="U569" s="16">
        <f t="shared" si="140"/>
        <v>0</v>
      </c>
      <c r="V569" s="51">
        <f t="shared" si="141"/>
        <v>0</v>
      </c>
      <c r="W569" s="16">
        <f t="shared" si="130"/>
        <v>0</v>
      </c>
      <c r="X569" s="16">
        <f t="shared" si="131"/>
        <v>0.17068557147808316</v>
      </c>
      <c r="Y569" s="16">
        <f t="shared" si="142"/>
        <v>0</v>
      </c>
      <c r="Z569" s="16">
        <f t="shared" si="143"/>
        <v>0</v>
      </c>
    </row>
    <row r="570" spans="10:26" x14ac:dyDescent="0.25">
      <c r="J570" s="68">
        <v>5590</v>
      </c>
      <c r="K570" s="68">
        <f t="shared" si="132"/>
        <v>0.63812785388127857</v>
      </c>
      <c r="L570" s="68">
        <f t="shared" si="133"/>
        <v>0.10037404762635083</v>
      </c>
      <c r="M570" s="70">
        <f t="shared" si="134"/>
        <v>3.0937206460176623</v>
      </c>
      <c r="N570" s="71">
        <f t="shared" si="135"/>
        <v>0.17844444444444446</v>
      </c>
      <c r="O570" s="72">
        <f t="shared" si="136"/>
        <v>0.10037404762635083</v>
      </c>
      <c r="P570" s="68">
        <f t="shared" si="128"/>
        <v>3.8462555527713382E-2</v>
      </c>
      <c r="Q570" s="16">
        <f t="shared" si="129"/>
        <v>0</v>
      </c>
      <c r="R570" s="51">
        <f t="shared" si="137"/>
        <v>3.8462555527713382E-2</v>
      </c>
      <c r="S570" s="16">
        <f t="shared" si="138"/>
        <v>0.17844444444444446</v>
      </c>
      <c r="T570" s="16">
        <f t="shared" si="139"/>
        <v>0.10037404762635083</v>
      </c>
      <c r="U570" s="16">
        <f t="shared" si="140"/>
        <v>0</v>
      </c>
      <c r="V570" s="51">
        <f t="shared" si="141"/>
        <v>0</v>
      </c>
      <c r="W570" s="16">
        <f t="shared" si="130"/>
        <v>0</v>
      </c>
      <c r="X570" s="16">
        <f t="shared" si="131"/>
        <v>0.17001683555366809</v>
      </c>
      <c r="Y570" s="16">
        <f t="shared" si="142"/>
        <v>0</v>
      </c>
      <c r="Z570" s="16">
        <f t="shared" si="143"/>
        <v>0</v>
      </c>
    </row>
    <row r="571" spans="10:26" x14ac:dyDescent="0.25">
      <c r="J571" s="68">
        <v>5600</v>
      </c>
      <c r="K571" s="68">
        <f t="shared" si="132"/>
        <v>0.63926940639269403</v>
      </c>
      <c r="L571" s="68">
        <f t="shared" si="133"/>
        <v>0.10011674508135426</v>
      </c>
      <c r="M571" s="70">
        <f t="shared" si="134"/>
        <v>3.0857900881239324</v>
      </c>
      <c r="N571" s="71">
        <f t="shared" si="135"/>
        <v>0.17844444444444446</v>
      </c>
      <c r="O571" s="72">
        <f t="shared" si="136"/>
        <v>0.10011674508135426</v>
      </c>
      <c r="P571" s="68">
        <f t="shared" si="128"/>
        <v>3.8187545640638199E-2</v>
      </c>
      <c r="Q571" s="16">
        <f t="shared" si="129"/>
        <v>0</v>
      </c>
      <c r="R571" s="51">
        <f t="shared" si="137"/>
        <v>3.8187545640638199E-2</v>
      </c>
      <c r="S571" s="16">
        <f t="shared" si="138"/>
        <v>0.17844444444444446</v>
      </c>
      <c r="T571" s="16">
        <f t="shared" si="139"/>
        <v>0.10011674508135426</v>
      </c>
      <c r="U571" s="16">
        <f t="shared" si="140"/>
        <v>0</v>
      </c>
      <c r="V571" s="51">
        <f t="shared" si="141"/>
        <v>0</v>
      </c>
      <c r="W571" s="16">
        <f t="shared" si="130"/>
        <v>0</v>
      </c>
      <c r="X571" s="16">
        <f t="shared" si="131"/>
        <v>0.16935091650165424</v>
      </c>
      <c r="Y571" s="16">
        <f t="shared" si="142"/>
        <v>0</v>
      </c>
      <c r="Z571" s="16">
        <f t="shared" si="143"/>
        <v>0</v>
      </c>
    </row>
    <row r="572" spans="10:26" x14ac:dyDescent="0.25">
      <c r="J572" s="68">
        <v>5610</v>
      </c>
      <c r="K572" s="68">
        <f t="shared" si="132"/>
        <v>0.6404109589041096</v>
      </c>
      <c r="L572" s="68">
        <f t="shared" si="133"/>
        <v>9.9859828201145251E-2</v>
      </c>
      <c r="M572" s="70">
        <f t="shared" si="134"/>
        <v>3.0778714171585864</v>
      </c>
      <c r="N572" s="71">
        <f t="shared" si="135"/>
        <v>0.17844444444444446</v>
      </c>
      <c r="O572" s="72">
        <f t="shared" si="136"/>
        <v>9.9859828201145251E-2</v>
      </c>
      <c r="P572" s="68">
        <f t="shared" si="128"/>
        <v>3.7912947959472865E-2</v>
      </c>
      <c r="Q572" s="16">
        <f t="shared" si="129"/>
        <v>0</v>
      </c>
      <c r="R572" s="51">
        <f t="shared" si="137"/>
        <v>3.7912947959472865E-2</v>
      </c>
      <c r="S572" s="16">
        <f t="shared" si="138"/>
        <v>0.17844444444444446</v>
      </c>
      <c r="T572" s="16">
        <f t="shared" si="139"/>
        <v>9.9859828201145251E-2</v>
      </c>
      <c r="U572" s="16">
        <f t="shared" si="140"/>
        <v>0</v>
      </c>
      <c r="V572" s="51">
        <f t="shared" si="141"/>
        <v>0</v>
      </c>
      <c r="W572" s="16">
        <f t="shared" si="130"/>
        <v>0</v>
      </c>
      <c r="X572" s="16">
        <f t="shared" si="131"/>
        <v>0.1686877884609459</v>
      </c>
      <c r="Y572" s="16">
        <f t="shared" si="142"/>
        <v>0</v>
      </c>
      <c r="Z572" s="16">
        <f t="shared" si="143"/>
        <v>0</v>
      </c>
    </row>
    <row r="573" spans="10:26" x14ac:dyDescent="0.25">
      <c r="J573" s="68">
        <v>5620</v>
      </c>
      <c r="K573" s="68">
        <f t="shared" si="132"/>
        <v>0.64155251141552516</v>
      </c>
      <c r="L573" s="68">
        <f t="shared" si="133"/>
        <v>9.9603295721743645E-2</v>
      </c>
      <c r="M573" s="70">
        <f t="shared" si="134"/>
        <v>3.0699645941633311</v>
      </c>
      <c r="N573" s="71">
        <f t="shared" si="135"/>
        <v>0.17844444444444446</v>
      </c>
      <c r="O573" s="72">
        <f t="shared" si="136"/>
        <v>9.9603295721743645E-2</v>
      </c>
      <c r="P573" s="68">
        <f t="shared" si="128"/>
        <v>3.7638761133251153E-2</v>
      </c>
      <c r="Q573" s="16">
        <f t="shared" si="129"/>
        <v>0</v>
      </c>
      <c r="R573" s="51">
        <f t="shared" si="137"/>
        <v>3.7638761133251153E-2</v>
      </c>
      <c r="S573" s="16">
        <f t="shared" si="138"/>
        <v>0.17844444444444446</v>
      </c>
      <c r="T573" s="16">
        <f t="shared" si="139"/>
        <v>9.9603295721743645E-2</v>
      </c>
      <c r="U573" s="16">
        <f t="shared" si="140"/>
        <v>0</v>
      </c>
      <c r="V573" s="51">
        <f t="shared" si="141"/>
        <v>0</v>
      </c>
      <c r="W573" s="16">
        <f t="shared" si="130"/>
        <v>0</v>
      </c>
      <c r="X573" s="16">
        <f t="shared" si="131"/>
        <v>0.16802742593508935</v>
      </c>
      <c r="Y573" s="16">
        <f t="shared" si="142"/>
        <v>0</v>
      </c>
      <c r="Z573" s="16">
        <f t="shared" si="143"/>
        <v>0</v>
      </c>
    </row>
    <row r="574" spans="10:26" x14ac:dyDescent="0.25">
      <c r="J574" s="68">
        <v>5630</v>
      </c>
      <c r="K574" s="68">
        <f t="shared" si="132"/>
        <v>0.64269406392694062</v>
      </c>
      <c r="L574" s="68">
        <f t="shared" si="133"/>
        <v>9.9347146385551754E-2</v>
      </c>
      <c r="M574" s="70">
        <f t="shared" si="134"/>
        <v>3.0620695803765949</v>
      </c>
      <c r="N574" s="71">
        <f t="shared" si="135"/>
        <v>0.17844444444444446</v>
      </c>
      <c r="O574" s="72">
        <f t="shared" si="136"/>
        <v>9.9347146385551754E-2</v>
      </c>
      <c r="P574" s="68">
        <f t="shared" si="128"/>
        <v>3.7364983817828601E-2</v>
      </c>
      <c r="Q574" s="16">
        <f t="shared" si="129"/>
        <v>0</v>
      </c>
      <c r="R574" s="51">
        <f t="shared" si="137"/>
        <v>3.7364983817828601E-2</v>
      </c>
      <c r="S574" s="16">
        <f t="shared" si="138"/>
        <v>0.17844444444444446</v>
      </c>
      <c r="T574" s="16">
        <f t="shared" si="139"/>
        <v>9.9347146385551754E-2</v>
      </c>
      <c r="U574" s="16">
        <f t="shared" si="140"/>
        <v>0</v>
      </c>
      <c r="V574" s="51">
        <f t="shared" si="141"/>
        <v>0</v>
      </c>
      <c r="W574" s="16">
        <f t="shared" si="130"/>
        <v>0</v>
      </c>
      <c r="X574" s="16">
        <f t="shared" si="131"/>
        <v>0.16736980378535526</v>
      </c>
      <c r="Y574" s="16">
        <f t="shared" si="142"/>
        <v>0</v>
      </c>
      <c r="Z574" s="16">
        <f t="shared" si="143"/>
        <v>0</v>
      </c>
    </row>
    <row r="575" spans="10:26" x14ac:dyDescent="0.25">
      <c r="J575" s="68">
        <v>5640</v>
      </c>
      <c r="K575" s="68">
        <f t="shared" si="132"/>
        <v>0.64383561643835618</v>
      </c>
      <c r="L575" s="68">
        <f t="shared" si="133"/>
        <v>9.9091378941310704E-2</v>
      </c>
      <c r="M575" s="70">
        <f t="shared" si="134"/>
        <v>3.0541863372321791</v>
      </c>
      <c r="N575" s="71">
        <f t="shared" si="135"/>
        <v>0.17844444444444446</v>
      </c>
      <c r="O575" s="72">
        <f t="shared" si="136"/>
        <v>9.9091378941310704E-2</v>
      </c>
      <c r="P575" s="68">
        <f t="shared" si="128"/>
        <v>3.7091614675835993E-2</v>
      </c>
      <c r="Q575" s="16">
        <f t="shared" si="129"/>
        <v>0</v>
      </c>
      <c r="R575" s="51">
        <f t="shared" si="137"/>
        <v>3.7091614675835993E-2</v>
      </c>
      <c r="S575" s="16">
        <f t="shared" si="138"/>
        <v>0.17844444444444446</v>
      </c>
      <c r="T575" s="16">
        <f t="shared" si="139"/>
        <v>9.9091378941310704E-2</v>
      </c>
      <c r="U575" s="16">
        <f t="shared" si="140"/>
        <v>0</v>
      </c>
      <c r="V575" s="51">
        <f t="shared" si="141"/>
        <v>0</v>
      </c>
      <c r="W575" s="16">
        <f t="shared" si="130"/>
        <v>0</v>
      </c>
      <c r="X575" s="16">
        <f t="shared" si="131"/>
        <v>0.16671489722398591</v>
      </c>
      <c r="Y575" s="16">
        <f t="shared" si="142"/>
        <v>0</v>
      </c>
      <c r="Z575" s="16">
        <f t="shared" si="143"/>
        <v>0</v>
      </c>
    </row>
    <row r="576" spans="10:26" x14ac:dyDescent="0.25">
      <c r="J576" s="68">
        <v>5650</v>
      </c>
      <c r="K576" s="68">
        <f t="shared" si="132"/>
        <v>0.64497716894977164</v>
      </c>
      <c r="L576" s="68">
        <f t="shared" si="133"/>
        <v>9.8835992144058138E-2</v>
      </c>
      <c r="M576" s="70">
        <f t="shared" si="134"/>
        <v>3.046314826357956</v>
      </c>
      <c r="N576" s="71">
        <f t="shared" si="135"/>
        <v>0.17844444444444446</v>
      </c>
      <c r="O576" s="72">
        <f t="shared" si="136"/>
        <v>9.8835992144058138E-2</v>
      </c>
      <c r="P576" s="68">
        <f t="shared" si="128"/>
        <v>3.6818652376633509E-2</v>
      </c>
      <c r="Q576" s="16">
        <f t="shared" si="129"/>
        <v>0</v>
      </c>
      <c r="R576" s="51">
        <f t="shared" si="137"/>
        <v>3.6818652376633509E-2</v>
      </c>
      <c r="S576" s="16">
        <f t="shared" si="138"/>
        <v>0.17844444444444446</v>
      </c>
      <c r="T576" s="16">
        <f t="shared" si="139"/>
        <v>9.8835992144058138E-2</v>
      </c>
      <c r="U576" s="16">
        <f t="shared" si="140"/>
        <v>0</v>
      </c>
      <c r="V576" s="51">
        <f t="shared" si="141"/>
        <v>0</v>
      </c>
      <c r="W576" s="16">
        <f t="shared" si="130"/>
        <v>0</v>
      </c>
      <c r="X576" s="16">
        <f t="shared" si="131"/>
        <v>0.16606268180760231</v>
      </c>
      <c r="Y576" s="16">
        <f t="shared" si="142"/>
        <v>0</v>
      </c>
      <c r="Z576" s="16">
        <f t="shared" si="143"/>
        <v>0</v>
      </c>
    </row>
    <row r="577" spans="10:26" x14ac:dyDescent="0.25">
      <c r="J577" s="68">
        <v>5660</v>
      </c>
      <c r="K577" s="68">
        <f t="shared" si="132"/>
        <v>0.64611872146118721</v>
      </c>
      <c r="L577" s="68">
        <f t="shared" si="133"/>
        <v>9.8580984755084589E-2</v>
      </c>
      <c r="M577" s="70">
        <f t="shared" si="134"/>
        <v>3.0384550095745246</v>
      </c>
      <c r="N577" s="71">
        <f t="shared" si="135"/>
        <v>0.17844444444444446</v>
      </c>
      <c r="O577" s="72">
        <f t="shared" si="136"/>
        <v>9.8580984755084589E-2</v>
      </c>
      <c r="P577" s="68">
        <f t="shared" si="128"/>
        <v>3.6546095596264649E-2</v>
      </c>
      <c r="Q577" s="16">
        <f t="shared" si="129"/>
        <v>0</v>
      </c>
      <c r="R577" s="51">
        <f t="shared" si="137"/>
        <v>3.6546095596264649E-2</v>
      </c>
      <c r="S577" s="16">
        <f t="shared" si="138"/>
        <v>0.17844444444444446</v>
      </c>
      <c r="T577" s="16">
        <f t="shared" si="139"/>
        <v>9.8580984755084589E-2</v>
      </c>
      <c r="U577" s="16">
        <f t="shared" si="140"/>
        <v>0</v>
      </c>
      <c r="V577" s="51">
        <f t="shared" si="141"/>
        <v>0</v>
      </c>
      <c r="W577" s="16">
        <f t="shared" si="130"/>
        <v>0</v>
      </c>
      <c r="X577" s="16">
        <f t="shared" si="131"/>
        <v>0.16541313343076602</v>
      </c>
      <c r="Y577" s="16">
        <f t="shared" si="142"/>
        <v>0</v>
      </c>
      <c r="Z577" s="16">
        <f t="shared" si="143"/>
        <v>0</v>
      </c>
    </row>
    <row r="578" spans="10:26" x14ac:dyDescent="0.25">
      <c r="J578" s="68">
        <v>5670</v>
      </c>
      <c r="K578" s="68">
        <f t="shared" si="132"/>
        <v>0.64726027397260277</v>
      </c>
      <c r="L578" s="68">
        <f t="shared" si="133"/>
        <v>9.8326355541891619E-2</v>
      </c>
      <c r="M578" s="70">
        <f t="shared" si="134"/>
        <v>3.0306068488939197</v>
      </c>
      <c r="N578" s="71">
        <f t="shared" si="135"/>
        <v>0.17844444444444446</v>
      </c>
      <c r="O578" s="72">
        <f t="shared" si="136"/>
        <v>9.8326355541891619E-2</v>
      </c>
      <c r="P578" s="68">
        <f t="shared" si="128"/>
        <v>3.6273943017411714E-2</v>
      </c>
      <c r="Q578" s="16">
        <f t="shared" si="129"/>
        <v>0</v>
      </c>
      <c r="R578" s="51">
        <f t="shared" si="137"/>
        <v>3.6273943017411714E-2</v>
      </c>
      <c r="S578" s="16">
        <f t="shared" si="138"/>
        <v>0.17844444444444446</v>
      </c>
      <c r="T578" s="16">
        <f t="shared" si="139"/>
        <v>9.8326355541891619E-2</v>
      </c>
      <c r="U578" s="16">
        <f t="shared" si="140"/>
        <v>0</v>
      </c>
      <c r="V578" s="51">
        <f t="shared" si="141"/>
        <v>0</v>
      </c>
      <c r="W578" s="16">
        <f t="shared" si="130"/>
        <v>0</v>
      </c>
      <c r="X578" s="16">
        <f t="shared" si="131"/>
        <v>0.16476622831969279</v>
      </c>
      <c r="Y578" s="16">
        <f t="shared" si="142"/>
        <v>0</v>
      </c>
      <c r="Z578" s="16">
        <f t="shared" si="143"/>
        <v>0</v>
      </c>
    </row>
    <row r="579" spans="10:26" x14ac:dyDescent="0.25">
      <c r="J579" s="68">
        <v>5680</v>
      </c>
      <c r="K579" s="68">
        <f t="shared" si="132"/>
        <v>0.64840182648401823</v>
      </c>
      <c r="L579" s="68">
        <f t="shared" si="133"/>
        <v>9.8072103278149414E-2</v>
      </c>
      <c r="M579" s="70">
        <f t="shared" si="134"/>
        <v>3.0227703065183036</v>
      </c>
      <c r="N579" s="71">
        <f t="shared" si="135"/>
        <v>0.17844444444444446</v>
      </c>
      <c r="O579" s="72">
        <f t="shared" si="136"/>
        <v>9.8072103278149414E-2</v>
      </c>
      <c r="P579" s="68">
        <f t="shared" si="128"/>
        <v>3.6002193329349508E-2</v>
      </c>
      <c r="Q579" s="16">
        <f t="shared" si="129"/>
        <v>0</v>
      </c>
      <c r="R579" s="51">
        <f t="shared" si="137"/>
        <v>3.6002193329349508E-2</v>
      </c>
      <c r="S579" s="16">
        <f t="shared" si="138"/>
        <v>0.17844444444444446</v>
      </c>
      <c r="T579" s="16">
        <f t="shared" si="139"/>
        <v>9.8072103278149414E-2</v>
      </c>
      <c r="U579" s="16">
        <f t="shared" si="140"/>
        <v>0</v>
      </c>
      <c r="V579" s="51">
        <f t="shared" si="141"/>
        <v>0</v>
      </c>
      <c r="W579" s="16">
        <f t="shared" si="130"/>
        <v>0</v>
      </c>
      <c r="X579" s="16">
        <f t="shared" si="131"/>
        <v>0.16412194302611283</v>
      </c>
      <c r="Y579" s="16">
        <f t="shared" si="142"/>
        <v>0</v>
      </c>
      <c r="Z579" s="16">
        <f t="shared" si="143"/>
        <v>0</v>
      </c>
    </row>
    <row r="580" spans="10:26" x14ac:dyDescent="0.25">
      <c r="J580" s="68">
        <v>5690</v>
      </c>
      <c r="K580" s="68">
        <f t="shared" si="132"/>
        <v>0.6495433789954338</v>
      </c>
      <c r="L580" s="68">
        <f t="shared" si="133"/>
        <v>9.7818226743655146E-2</v>
      </c>
      <c r="M580" s="70">
        <f t="shared" si="134"/>
        <v>3.0149453448386856</v>
      </c>
      <c r="N580" s="71">
        <f t="shared" si="135"/>
        <v>0.17844444444444446</v>
      </c>
      <c r="O580" s="72">
        <f t="shared" si="136"/>
        <v>9.7818226743655146E-2</v>
      </c>
      <c r="P580" s="68">
        <f t="shared" si="128"/>
        <v>3.5730845227902597E-2</v>
      </c>
      <c r="Q580" s="16">
        <f t="shared" si="129"/>
        <v>0</v>
      </c>
      <c r="R580" s="51">
        <f t="shared" si="137"/>
        <v>3.5730845227902597E-2</v>
      </c>
      <c r="S580" s="16">
        <f t="shared" si="138"/>
        <v>0.17844444444444446</v>
      </c>
      <c r="T580" s="16">
        <f t="shared" si="139"/>
        <v>9.7818226743655146E-2</v>
      </c>
      <c r="U580" s="16">
        <f t="shared" si="140"/>
        <v>0</v>
      </c>
      <c r="V580" s="51">
        <f t="shared" si="141"/>
        <v>0</v>
      </c>
      <c r="W580" s="16">
        <f t="shared" si="130"/>
        <v>0</v>
      </c>
      <c r="X580" s="16">
        <f t="shared" si="131"/>
        <v>0.16348025442127234</v>
      </c>
      <c r="Y580" s="16">
        <f t="shared" si="142"/>
        <v>0</v>
      </c>
      <c r="Z580" s="16">
        <f t="shared" si="143"/>
        <v>0</v>
      </c>
    </row>
    <row r="581" spans="10:26" x14ac:dyDescent="0.25">
      <c r="J581" s="68">
        <v>5700</v>
      </c>
      <c r="K581" s="68">
        <f t="shared" si="132"/>
        <v>0.65068493150684936</v>
      </c>
      <c r="L581" s="68">
        <f t="shared" si="133"/>
        <v>9.7564724724292118E-2</v>
      </c>
      <c r="M581" s="70">
        <f t="shared" si="134"/>
        <v>3.0071319264336611</v>
      </c>
      <c r="N581" s="71">
        <f t="shared" si="135"/>
        <v>0.17844444444444446</v>
      </c>
      <c r="O581" s="72">
        <f t="shared" si="136"/>
        <v>9.7564724724292118E-2</v>
      </c>
      <c r="P581" s="68">
        <f t="shared" si="128"/>
        <v>3.5459897415399233E-2</v>
      </c>
      <c r="Q581" s="16">
        <f t="shared" si="129"/>
        <v>0</v>
      </c>
      <c r="R581" s="51">
        <f t="shared" si="137"/>
        <v>3.5459897415399233E-2</v>
      </c>
      <c r="S581" s="16">
        <f t="shared" si="138"/>
        <v>0.17844444444444446</v>
      </c>
      <c r="T581" s="16">
        <f t="shared" si="139"/>
        <v>9.7564724724292118E-2</v>
      </c>
      <c r="U581" s="16">
        <f t="shared" si="140"/>
        <v>0</v>
      </c>
      <c r="V581" s="51">
        <f t="shared" si="141"/>
        <v>0</v>
      </c>
      <c r="W581" s="16">
        <f t="shared" si="130"/>
        <v>0</v>
      </c>
      <c r="X581" s="16">
        <f t="shared" si="131"/>
        <v>0.16284113969007608</v>
      </c>
      <c r="Y581" s="16">
        <f t="shared" si="142"/>
        <v>0</v>
      </c>
      <c r="Z581" s="16">
        <f t="shared" si="143"/>
        <v>0</v>
      </c>
    </row>
    <row r="582" spans="10:26" x14ac:dyDescent="0.25">
      <c r="J582" s="68">
        <v>5710</v>
      </c>
      <c r="K582" s="68">
        <f t="shared" si="132"/>
        <v>0.65182648401826482</v>
      </c>
      <c r="L582" s="68">
        <f t="shared" si="133"/>
        <v>9.7311596011988466E-2</v>
      </c>
      <c r="M582" s="70">
        <f t="shared" si="134"/>
        <v>2.9993300140681374</v>
      </c>
      <c r="N582" s="71">
        <f t="shared" si="135"/>
        <v>0.17844444444444446</v>
      </c>
      <c r="O582" s="72">
        <f t="shared" si="136"/>
        <v>9.7311596011988466E-2</v>
      </c>
      <c r="P582" s="68">
        <f t="shared" si="128"/>
        <v>3.5189348600629278E-2</v>
      </c>
      <c r="Q582" s="16">
        <f t="shared" si="129"/>
        <v>0</v>
      </c>
      <c r="R582" s="51">
        <f t="shared" si="137"/>
        <v>3.5189348600629278E-2</v>
      </c>
      <c r="S582" s="16">
        <f t="shared" si="138"/>
        <v>0.17844444444444446</v>
      </c>
      <c r="T582" s="16">
        <f t="shared" si="139"/>
        <v>9.7311596011988466E-2</v>
      </c>
      <c r="U582" s="16">
        <f t="shared" si="140"/>
        <v>0</v>
      </c>
      <c r="V582" s="51">
        <f t="shared" si="141"/>
        <v>0</v>
      </c>
      <c r="W582" s="16">
        <f t="shared" si="130"/>
        <v>0</v>
      </c>
      <c r="X582" s="16">
        <f t="shared" si="131"/>
        <v>0.162204576325362</v>
      </c>
      <c r="Y582" s="16">
        <f t="shared" si="142"/>
        <v>0</v>
      </c>
      <c r="Z582" s="16">
        <f t="shared" si="143"/>
        <v>0</v>
      </c>
    </row>
    <row r="583" spans="10:26" x14ac:dyDescent="0.25">
      <c r="J583" s="68">
        <v>5720</v>
      </c>
      <c r="K583" s="68">
        <f t="shared" si="132"/>
        <v>0.65296803652968038</v>
      </c>
      <c r="L583" s="68">
        <f t="shared" si="133"/>
        <v>9.70588394046763E-2</v>
      </c>
      <c r="M583" s="70">
        <f t="shared" si="134"/>
        <v>2.9915395706920775</v>
      </c>
      <c r="N583" s="71">
        <f t="shared" si="135"/>
        <v>0.17844444444444446</v>
      </c>
      <c r="O583" s="72">
        <f t="shared" si="136"/>
        <v>9.70588394046763E-2</v>
      </c>
      <c r="P583" s="68">
        <f t="shared" si="128"/>
        <v>3.4919197498799459E-2</v>
      </c>
      <c r="Q583" s="16">
        <f t="shared" si="129"/>
        <v>0</v>
      </c>
      <c r="R583" s="51">
        <f t="shared" si="137"/>
        <v>3.4919197498799459E-2</v>
      </c>
      <c r="S583" s="16">
        <f t="shared" si="138"/>
        <v>0.17844444444444446</v>
      </c>
      <c r="T583" s="16">
        <f t="shared" si="139"/>
        <v>9.70588394046763E-2</v>
      </c>
      <c r="U583" s="16">
        <f t="shared" si="140"/>
        <v>0</v>
      </c>
      <c r="V583" s="51">
        <f t="shared" si="141"/>
        <v>0</v>
      </c>
      <c r="W583" s="16">
        <f t="shared" si="130"/>
        <v>0</v>
      </c>
      <c r="X583" s="16">
        <f t="shared" si="131"/>
        <v>0.16157054212230904</v>
      </c>
      <c r="Y583" s="16">
        <f t="shared" si="142"/>
        <v>0</v>
      </c>
      <c r="Z583" s="16">
        <f t="shared" si="143"/>
        <v>0</v>
      </c>
    </row>
    <row r="584" spans="10:26" x14ac:dyDescent="0.25">
      <c r="J584" s="68">
        <v>5730</v>
      </c>
      <c r="K584" s="68">
        <f t="shared" si="132"/>
        <v>0.65410958904109584</v>
      </c>
      <c r="L584" s="68">
        <f t="shared" si="133"/>
        <v>9.6806453706251849E-2</v>
      </c>
      <c r="M584" s="70">
        <f t="shared" si="134"/>
        <v>2.9837605594392693</v>
      </c>
      <c r="N584" s="71">
        <f t="shared" si="135"/>
        <v>0.17844444444444446</v>
      </c>
      <c r="O584" s="72">
        <f t="shared" si="136"/>
        <v>9.6806453706251849E-2</v>
      </c>
      <c r="P584" s="68">
        <f t="shared" si="128"/>
        <v>3.4649442831491295E-2</v>
      </c>
      <c r="Q584" s="16">
        <f t="shared" si="129"/>
        <v>0</v>
      </c>
      <c r="R584" s="51">
        <f t="shared" si="137"/>
        <v>3.4649442831491295E-2</v>
      </c>
      <c r="S584" s="16">
        <f t="shared" si="138"/>
        <v>0.17844444444444446</v>
      </c>
      <c r="T584" s="16">
        <f t="shared" si="139"/>
        <v>9.6806453706251849E-2</v>
      </c>
      <c r="U584" s="16">
        <f t="shared" si="140"/>
        <v>0</v>
      </c>
      <c r="V584" s="51">
        <f t="shared" si="141"/>
        <v>0</v>
      </c>
      <c r="W584" s="16">
        <f t="shared" si="130"/>
        <v>0</v>
      </c>
      <c r="X584" s="16">
        <f t="shared" si="131"/>
        <v>0.16093901517297093</v>
      </c>
      <c r="Y584" s="16">
        <f t="shared" si="142"/>
        <v>0</v>
      </c>
      <c r="Z584" s="16">
        <f t="shared" si="143"/>
        <v>0</v>
      </c>
    </row>
    <row r="585" spans="10:26" x14ac:dyDescent="0.25">
      <c r="J585" s="68">
        <v>5740</v>
      </c>
      <c r="K585" s="68">
        <f t="shared" si="132"/>
        <v>0.65525114155251141</v>
      </c>
      <c r="L585" s="68">
        <f t="shared" si="133"/>
        <v>9.6554437726535158E-2</v>
      </c>
      <c r="M585" s="70">
        <f t="shared" si="134"/>
        <v>2.9759929436260832</v>
      </c>
      <c r="N585" s="71">
        <f t="shared" si="135"/>
        <v>0.17844444444444446</v>
      </c>
      <c r="O585" s="72">
        <f t="shared" si="136"/>
        <v>9.6554437726535158E-2</v>
      </c>
      <c r="P585" s="68">
        <f t="shared" si="128"/>
        <v>3.4380083326617461E-2</v>
      </c>
      <c r="Q585" s="16">
        <f t="shared" si="129"/>
        <v>0</v>
      </c>
      <c r="R585" s="51">
        <f t="shared" si="137"/>
        <v>3.4380083326617461E-2</v>
      </c>
      <c r="S585" s="16">
        <f t="shared" si="138"/>
        <v>0.17844444444444446</v>
      </c>
      <c r="T585" s="16">
        <f t="shared" si="139"/>
        <v>9.6554437726535158E-2</v>
      </c>
      <c r="U585" s="16">
        <f t="shared" si="140"/>
        <v>0</v>
      </c>
      <c r="V585" s="51">
        <f t="shared" si="141"/>
        <v>0</v>
      </c>
      <c r="W585" s="16">
        <f t="shared" si="130"/>
        <v>0</v>
      </c>
      <c r="X585" s="16">
        <f t="shared" si="131"/>
        <v>0.16030997386093548</v>
      </c>
      <c r="Y585" s="16">
        <f t="shared" si="142"/>
        <v>0</v>
      </c>
      <c r="Z585" s="16">
        <f t="shared" si="143"/>
        <v>0</v>
      </c>
    </row>
    <row r="586" spans="10:26" x14ac:dyDescent="0.25">
      <c r="J586" s="68">
        <v>5750</v>
      </c>
      <c r="K586" s="68">
        <f t="shared" si="132"/>
        <v>0.65639269406392697</v>
      </c>
      <c r="L586" s="68">
        <f t="shared" si="133"/>
        <v>9.6302790281230899E-2</v>
      </c>
      <c r="M586" s="70">
        <f t="shared" si="134"/>
        <v>2.9682366867502674</v>
      </c>
      <c r="N586" s="71">
        <f t="shared" si="135"/>
        <v>0.17844444444444446</v>
      </c>
      <c r="O586" s="72">
        <f t="shared" si="136"/>
        <v>9.6302790281230899E-2</v>
      </c>
      <c r="P586" s="68">
        <f t="shared" si="128"/>
        <v>3.4111117718380601E-2</v>
      </c>
      <c r="Q586" s="16">
        <f t="shared" si="129"/>
        <v>0</v>
      </c>
      <c r="R586" s="51">
        <f t="shared" si="137"/>
        <v>3.4111117718380601E-2</v>
      </c>
      <c r="S586" s="16">
        <f t="shared" si="138"/>
        <v>0.17844444444444446</v>
      </c>
      <c r="T586" s="16">
        <f t="shared" si="139"/>
        <v>9.6302790281230899E-2</v>
      </c>
      <c r="U586" s="16">
        <f t="shared" si="140"/>
        <v>0</v>
      </c>
      <c r="V586" s="51">
        <f t="shared" si="141"/>
        <v>0</v>
      </c>
      <c r="W586" s="16">
        <f t="shared" si="130"/>
        <v>0</v>
      </c>
      <c r="X586" s="16">
        <f t="shared" si="131"/>
        <v>0.15968339685610233</v>
      </c>
      <c r="Y586" s="16">
        <f t="shared" si="142"/>
        <v>0</v>
      </c>
      <c r="Z586" s="16">
        <f t="shared" si="143"/>
        <v>0</v>
      </c>
    </row>
    <row r="587" spans="10:26" x14ac:dyDescent="0.25">
      <c r="J587" s="68">
        <v>5760</v>
      </c>
      <c r="K587" s="68">
        <f t="shared" si="132"/>
        <v>0.65753424657534243</v>
      </c>
      <c r="L587" s="68">
        <f t="shared" si="133"/>
        <v>9.6051510191888734E-2</v>
      </c>
      <c r="M587" s="70">
        <f t="shared" si="134"/>
        <v>2.960491752489721</v>
      </c>
      <c r="N587" s="71">
        <f t="shared" si="135"/>
        <v>0.17844444444444446</v>
      </c>
      <c r="O587" s="72">
        <f t="shared" si="136"/>
        <v>9.6051510191888734E-2</v>
      </c>
      <c r="P587" s="68">
        <f t="shared" ref="P587:P650" si="144">IF(K587&lt;=$B$116,1-$E$24*(K587/$B$116)^$E$25,0)</f>
        <v>3.3842544747230252E-2</v>
      </c>
      <c r="Q587" s="16">
        <f t="shared" ref="Q587:Q650" si="145">IF(K587&gt;$B$116,1-$E$24*((K587-$B$116)/(1-$B$116))^$E$25,0)</f>
        <v>0</v>
      </c>
      <c r="R587" s="51">
        <f t="shared" si="137"/>
        <v>3.3842544747230252E-2</v>
      </c>
      <c r="S587" s="16">
        <f t="shared" si="138"/>
        <v>0.17844444444444446</v>
      </c>
      <c r="T587" s="16">
        <f t="shared" si="139"/>
        <v>9.6051510191888734E-2</v>
      </c>
      <c r="U587" s="16">
        <f t="shared" si="140"/>
        <v>0</v>
      </c>
      <c r="V587" s="51">
        <f t="shared" si="141"/>
        <v>0</v>
      </c>
      <c r="W587" s="16">
        <f t="shared" ref="W587:W650" si="146">IF(K587&lt;=$B$272,1-$E$24*(K587/$B$272)^$E$25,0)</f>
        <v>0</v>
      </c>
      <c r="X587" s="16">
        <f t="shared" ref="X587:X650" si="147">IF(K587&gt;$B$272,1-$E$24*((K587-$B$272)/(1-$B$272))^$E$25,0)</f>
        <v>0.1590592631095803</v>
      </c>
      <c r="Y587" s="16">
        <f t="shared" si="142"/>
        <v>0</v>
      </c>
      <c r="Z587" s="16">
        <f t="shared" si="143"/>
        <v>0</v>
      </c>
    </row>
    <row r="588" spans="10:26" x14ac:dyDescent="0.25">
      <c r="J588" s="68">
        <v>5770</v>
      </c>
      <c r="K588" s="68">
        <f t="shared" ref="K588:K651" si="148">J588/8760</f>
        <v>0.658675799086758</v>
      </c>
      <c r="L588" s="68">
        <f t="shared" ref="L588:L651" si="149">1-$E$24*K588^$E$25</f>
        <v>9.5800596285864348E-2</v>
      </c>
      <c r="M588" s="70">
        <f t="shared" ref="M588:M651" si="150">L588*$B$28</f>
        <v>2.9527581047012981</v>
      </c>
      <c r="N588" s="71">
        <f t="shared" ref="N588:N651" si="151">IF(K588&lt;=$B$116,$B$110,0)</f>
        <v>0.17844444444444446</v>
      </c>
      <c r="O588" s="72">
        <f t="shared" ref="O588:O651" si="152">IF(L588&gt;N588,N588,IF(K588&gt;$B$116,0,L588))</f>
        <v>9.5800596285864348E-2</v>
      </c>
      <c r="P588" s="68">
        <f t="shared" si="144"/>
        <v>3.3574363159822096E-2</v>
      </c>
      <c r="Q588" s="16">
        <f t="shared" si="145"/>
        <v>0</v>
      </c>
      <c r="R588" s="51">
        <f t="shared" ref="R588:R651" si="153">IF(P588&gt;N588,N588,P588)</f>
        <v>3.3574363159822096E-2</v>
      </c>
      <c r="S588" s="16">
        <f t="shared" ref="S588:S651" si="154">IF(K588&lt;=$B$272,$F$272,N588)</f>
        <v>0.17844444444444446</v>
      </c>
      <c r="T588" s="16">
        <f t="shared" ref="T588:T651" si="155">IF(S588&lt;L588,S588,L588)</f>
        <v>9.5800596285864348E-2</v>
      </c>
      <c r="U588" s="16">
        <f t="shared" ref="U588:U651" si="156">IF(K588&lt;0.04,S588,0)</f>
        <v>0</v>
      </c>
      <c r="V588" s="51">
        <f t="shared" ref="V588:V651" si="157">IF(K588&lt;0.23,T588,0)</f>
        <v>0</v>
      </c>
      <c r="W588" s="16">
        <f t="shared" si="146"/>
        <v>0</v>
      </c>
      <c r="X588" s="16">
        <f t="shared" si="147"/>
        <v>0.15843755184869679</v>
      </c>
      <c r="Y588" s="16">
        <f t="shared" ref="Y588:Y651" si="158">IF(W588&gt;$F$272,$F$272,W588)</f>
        <v>0</v>
      </c>
      <c r="Z588" s="16">
        <f t="shared" ref="Z588:Z651" si="159">IF(W588&gt;$B$110,$B$110,W588)</f>
        <v>0</v>
      </c>
    </row>
    <row r="589" spans="10:26" x14ac:dyDescent="0.25">
      <c r="J589" s="68">
        <v>5780</v>
      </c>
      <c r="K589" s="68">
        <f t="shared" si="148"/>
        <v>0.65981735159817356</v>
      </c>
      <c r="L589" s="68">
        <f t="shared" si="149"/>
        <v>9.5550047396281479E-2</v>
      </c>
      <c r="M589" s="70">
        <f t="shared" si="150"/>
        <v>2.9450357074196343</v>
      </c>
      <c r="N589" s="71">
        <f t="shared" si="151"/>
        <v>0</v>
      </c>
      <c r="O589" s="72">
        <f t="shared" si="152"/>
        <v>0</v>
      </c>
      <c r="P589" s="68">
        <f t="shared" si="144"/>
        <v>0</v>
      </c>
      <c r="Q589" s="16">
        <f t="shared" si="145"/>
        <v>0.73123121563310967</v>
      </c>
      <c r="R589" s="51">
        <f t="shared" si="153"/>
        <v>0</v>
      </c>
      <c r="S589" s="16">
        <f t="shared" si="154"/>
        <v>0</v>
      </c>
      <c r="T589" s="16">
        <f t="shared" si="155"/>
        <v>0</v>
      </c>
      <c r="U589" s="16">
        <f t="shared" si="156"/>
        <v>0</v>
      </c>
      <c r="V589" s="51">
        <f t="shared" si="157"/>
        <v>0</v>
      </c>
      <c r="W589" s="16">
        <f t="shared" si="146"/>
        <v>0</v>
      </c>
      <c r="X589" s="16">
        <f t="shared" si="147"/>
        <v>0.15781824257211996</v>
      </c>
      <c r="Y589" s="16">
        <f t="shared" si="158"/>
        <v>0</v>
      </c>
      <c r="Z589" s="16">
        <f t="shared" si="159"/>
        <v>0</v>
      </c>
    </row>
    <row r="590" spans="10:26" x14ac:dyDescent="0.25">
      <c r="J590" s="68">
        <v>5790</v>
      </c>
      <c r="K590" s="68">
        <f t="shared" si="148"/>
        <v>0.66095890410958902</v>
      </c>
      <c r="L590" s="68">
        <f t="shared" si="149"/>
        <v>9.5299862361992727E-2</v>
      </c>
      <c r="M590" s="70">
        <f t="shared" si="150"/>
        <v>2.9373245248559399</v>
      </c>
      <c r="N590" s="71">
        <f t="shared" si="151"/>
        <v>0</v>
      </c>
      <c r="O590" s="72">
        <f t="shared" si="152"/>
        <v>0</v>
      </c>
      <c r="P590" s="68">
        <f t="shared" si="144"/>
        <v>0</v>
      </c>
      <c r="Q590" s="16">
        <f t="shared" si="145"/>
        <v>0.60554119324350653</v>
      </c>
      <c r="R590" s="51">
        <f t="shared" si="153"/>
        <v>0</v>
      </c>
      <c r="S590" s="16">
        <f t="shared" si="154"/>
        <v>0</v>
      </c>
      <c r="T590" s="16">
        <f t="shared" si="155"/>
        <v>0</v>
      </c>
      <c r="U590" s="16">
        <f t="shared" si="156"/>
        <v>0</v>
      </c>
      <c r="V590" s="51">
        <f t="shared" si="157"/>
        <v>0</v>
      </c>
      <c r="W590" s="16">
        <f t="shared" si="146"/>
        <v>0</v>
      </c>
      <c r="X590" s="16">
        <f t="shared" si="147"/>
        <v>0.15720131504508805</v>
      </c>
      <c r="Y590" s="16">
        <f t="shared" si="158"/>
        <v>0</v>
      </c>
      <c r="Z590" s="16">
        <f t="shared" si="159"/>
        <v>0</v>
      </c>
    </row>
    <row r="591" spans="10:26" x14ac:dyDescent="0.25">
      <c r="J591" s="68">
        <v>5800</v>
      </c>
      <c r="K591" s="68">
        <f t="shared" si="148"/>
        <v>0.66210045662100458</v>
      </c>
      <c r="L591" s="68">
        <f t="shared" si="149"/>
        <v>9.5050040027542027E-2</v>
      </c>
      <c r="M591" s="70">
        <f t="shared" si="150"/>
        <v>2.929624521396843</v>
      </c>
      <c r="N591" s="71">
        <f t="shared" si="151"/>
        <v>0</v>
      </c>
      <c r="O591" s="72">
        <f t="shared" si="152"/>
        <v>0</v>
      </c>
      <c r="P591" s="68">
        <f t="shared" si="144"/>
        <v>0</v>
      </c>
      <c r="Q591" s="16">
        <f t="shared" si="145"/>
        <v>0.56254446674681691</v>
      </c>
      <c r="R591" s="51">
        <f t="shared" si="153"/>
        <v>0</v>
      </c>
      <c r="S591" s="16">
        <f t="shared" si="154"/>
        <v>0</v>
      </c>
      <c r="T591" s="16">
        <f t="shared" si="155"/>
        <v>0</v>
      </c>
      <c r="U591" s="16">
        <f t="shared" si="156"/>
        <v>0</v>
      </c>
      <c r="V591" s="51">
        <f t="shared" si="157"/>
        <v>0</v>
      </c>
      <c r="W591" s="16">
        <f t="shared" si="146"/>
        <v>0</v>
      </c>
      <c r="X591" s="16">
        <f t="shared" si="147"/>
        <v>0.15658674929474437</v>
      </c>
      <c r="Y591" s="16">
        <f t="shared" si="158"/>
        <v>0</v>
      </c>
      <c r="Z591" s="16">
        <f t="shared" si="159"/>
        <v>0</v>
      </c>
    </row>
    <row r="592" spans="10:26" x14ac:dyDescent="0.25">
      <c r="J592" s="68">
        <v>5810</v>
      </c>
      <c r="K592" s="68">
        <f t="shared" si="148"/>
        <v>0.66324200913242004</v>
      </c>
      <c r="L592" s="68">
        <f t="shared" si="149"/>
        <v>9.4800579243127236E-2</v>
      </c>
      <c r="M592" s="70">
        <f t="shared" si="150"/>
        <v>2.9219356616032366</v>
      </c>
      <c r="N592" s="71">
        <f t="shared" si="151"/>
        <v>0</v>
      </c>
      <c r="O592" s="72">
        <f t="shared" si="152"/>
        <v>0</v>
      </c>
      <c r="P592" s="68">
        <f t="shared" si="144"/>
        <v>0</v>
      </c>
      <c r="Q592" s="16">
        <f t="shared" si="145"/>
        <v>0.53441744634842236</v>
      </c>
      <c r="R592" s="51">
        <f t="shared" si="153"/>
        <v>0</v>
      </c>
      <c r="S592" s="16">
        <f t="shared" si="154"/>
        <v>0</v>
      </c>
      <c r="T592" s="16">
        <f t="shared" si="155"/>
        <v>0</v>
      </c>
      <c r="U592" s="16">
        <f t="shared" si="156"/>
        <v>0</v>
      </c>
      <c r="V592" s="51">
        <f t="shared" si="157"/>
        <v>0</v>
      </c>
      <c r="W592" s="16">
        <f t="shared" si="146"/>
        <v>0</v>
      </c>
      <c r="X592" s="16">
        <f t="shared" si="147"/>
        <v>0.15597452560557379</v>
      </c>
      <c r="Y592" s="16">
        <f t="shared" si="158"/>
        <v>0</v>
      </c>
      <c r="Z592" s="16">
        <f t="shared" si="159"/>
        <v>0</v>
      </c>
    </row>
    <row r="593" spans="10:26" x14ac:dyDescent="0.25">
      <c r="J593" s="68">
        <v>5820</v>
      </c>
      <c r="K593" s="68">
        <f t="shared" si="148"/>
        <v>0.66438356164383561</v>
      </c>
      <c r="L593" s="68">
        <f t="shared" si="149"/>
        <v>9.4551478864562388E-2</v>
      </c>
      <c r="M593" s="70">
        <f t="shared" si="150"/>
        <v>2.9142579102091144</v>
      </c>
      <c r="N593" s="71">
        <f t="shared" si="151"/>
        <v>0</v>
      </c>
      <c r="O593" s="72">
        <f t="shared" si="152"/>
        <v>0</v>
      </c>
      <c r="P593" s="68">
        <f t="shared" si="144"/>
        <v>0</v>
      </c>
      <c r="Q593" s="16">
        <f t="shared" si="145"/>
        <v>0.51311741132908972</v>
      </c>
      <c r="R593" s="51">
        <f t="shared" si="153"/>
        <v>0</v>
      </c>
      <c r="S593" s="16">
        <f t="shared" si="154"/>
        <v>0</v>
      </c>
      <c r="T593" s="16">
        <f t="shared" si="155"/>
        <v>0</v>
      </c>
      <c r="U593" s="16">
        <f t="shared" si="156"/>
        <v>0</v>
      </c>
      <c r="V593" s="51">
        <f t="shared" si="157"/>
        <v>0</v>
      </c>
      <c r="W593" s="16">
        <f t="shared" si="146"/>
        <v>0</v>
      </c>
      <c r="X593" s="16">
        <f t="shared" si="147"/>
        <v>0.15536462451494104</v>
      </c>
      <c r="Y593" s="16">
        <f t="shared" si="158"/>
        <v>0</v>
      </c>
      <c r="Z593" s="16">
        <f t="shared" si="159"/>
        <v>0</v>
      </c>
    </row>
    <row r="594" spans="10:26" x14ac:dyDescent="0.25">
      <c r="J594" s="68">
        <v>5830</v>
      </c>
      <c r="K594" s="68">
        <f t="shared" si="148"/>
        <v>0.66552511415525117</v>
      </c>
      <c r="L594" s="68">
        <f t="shared" si="149"/>
        <v>9.4302737753240606E-2</v>
      </c>
      <c r="M594" s="70">
        <f t="shared" si="150"/>
        <v>2.9065912321204292</v>
      </c>
      <c r="N594" s="71">
        <f t="shared" si="151"/>
        <v>0</v>
      </c>
      <c r="O594" s="72">
        <f t="shared" si="152"/>
        <v>0</v>
      </c>
      <c r="P594" s="68">
        <f t="shared" si="144"/>
        <v>0</v>
      </c>
      <c r="Q594" s="16">
        <f t="shared" si="145"/>
        <v>0.49581484403450726</v>
      </c>
      <c r="R594" s="51">
        <f t="shared" si="153"/>
        <v>0</v>
      </c>
      <c r="S594" s="16">
        <f t="shared" si="154"/>
        <v>0</v>
      </c>
      <c r="T594" s="16">
        <f t="shared" si="155"/>
        <v>0</v>
      </c>
      <c r="U594" s="16">
        <f t="shared" si="156"/>
        <v>0</v>
      </c>
      <c r="V594" s="51">
        <f t="shared" si="157"/>
        <v>0</v>
      </c>
      <c r="W594" s="16">
        <f t="shared" si="146"/>
        <v>0</v>
      </c>
      <c r="X594" s="16">
        <f t="shared" si="147"/>
        <v>0.15475702680872339</v>
      </c>
      <c r="Y594" s="16">
        <f t="shared" si="158"/>
        <v>0</v>
      </c>
      <c r="Z594" s="16">
        <f t="shared" si="159"/>
        <v>0</v>
      </c>
    </row>
    <row r="595" spans="10:26" x14ac:dyDescent="0.25">
      <c r="J595" s="68">
        <v>5840</v>
      </c>
      <c r="K595" s="68">
        <f t="shared" si="148"/>
        <v>0.66666666666666663</v>
      </c>
      <c r="L595" s="68">
        <f t="shared" si="149"/>
        <v>9.4054354776098137E-2</v>
      </c>
      <c r="M595" s="70">
        <f t="shared" si="150"/>
        <v>2.8989355924139835</v>
      </c>
      <c r="N595" s="71">
        <f t="shared" si="151"/>
        <v>0</v>
      </c>
      <c r="O595" s="72">
        <f t="shared" si="152"/>
        <v>0</v>
      </c>
      <c r="P595" s="68">
        <f t="shared" si="144"/>
        <v>0</v>
      </c>
      <c r="Q595" s="16">
        <f t="shared" si="145"/>
        <v>0.48116221019494931</v>
      </c>
      <c r="R595" s="51">
        <f t="shared" si="153"/>
        <v>0</v>
      </c>
      <c r="S595" s="16">
        <f t="shared" si="154"/>
        <v>0</v>
      </c>
      <c r="T595" s="16">
        <f t="shared" si="155"/>
        <v>0</v>
      </c>
      <c r="U595" s="16">
        <f t="shared" si="156"/>
        <v>0</v>
      </c>
      <c r="V595" s="51">
        <f t="shared" si="157"/>
        <v>0</v>
      </c>
      <c r="W595" s="16">
        <f t="shared" si="146"/>
        <v>0</v>
      </c>
      <c r="X595" s="16">
        <f t="shared" si="147"/>
        <v>0.15415171351704016</v>
      </c>
      <c r="Y595" s="16">
        <f t="shared" si="158"/>
        <v>0</v>
      </c>
      <c r="Z595" s="16">
        <f t="shared" si="159"/>
        <v>0</v>
      </c>
    </row>
    <row r="596" spans="10:26" x14ac:dyDescent="0.25">
      <c r="J596" s="68">
        <v>5850</v>
      </c>
      <c r="K596" s="68">
        <f t="shared" si="148"/>
        <v>0.6678082191780822</v>
      </c>
      <c r="L596" s="68">
        <f t="shared" si="149"/>
        <v>9.3806328805576711E-2</v>
      </c>
      <c r="M596" s="70">
        <f t="shared" si="150"/>
        <v>2.8912909563362681</v>
      </c>
      <c r="N596" s="71">
        <f t="shared" si="151"/>
        <v>0</v>
      </c>
      <c r="O596" s="72">
        <f t="shared" si="152"/>
        <v>0</v>
      </c>
      <c r="P596" s="68">
        <f t="shared" si="144"/>
        <v>0</v>
      </c>
      <c r="Q596" s="16">
        <f t="shared" si="145"/>
        <v>0.46840588700920782</v>
      </c>
      <c r="R596" s="51">
        <f t="shared" si="153"/>
        <v>0</v>
      </c>
      <c r="S596" s="16">
        <f t="shared" si="154"/>
        <v>0</v>
      </c>
      <c r="T596" s="16">
        <f t="shared" si="155"/>
        <v>0</v>
      </c>
      <c r="U596" s="16">
        <f t="shared" si="156"/>
        <v>0</v>
      </c>
      <c r="V596" s="51">
        <f t="shared" si="157"/>
        <v>0</v>
      </c>
      <c r="W596" s="16">
        <f t="shared" si="146"/>
        <v>0</v>
      </c>
      <c r="X596" s="16">
        <f t="shared" si="147"/>
        <v>0.15354866591007366</v>
      </c>
      <c r="Y596" s="16">
        <f t="shared" si="158"/>
        <v>0</v>
      </c>
      <c r="Z596" s="16">
        <f t="shared" si="159"/>
        <v>0</v>
      </c>
    </row>
    <row r="597" spans="10:26" x14ac:dyDescent="0.25">
      <c r="J597" s="68">
        <v>5860</v>
      </c>
      <c r="K597" s="68">
        <f t="shared" si="148"/>
        <v>0.66894977168949776</v>
      </c>
      <c r="L597" s="68">
        <f t="shared" si="149"/>
        <v>9.3558658719588572E-2</v>
      </c>
      <c r="M597" s="70">
        <f t="shared" si="150"/>
        <v>2.8836572893023873</v>
      </c>
      <c r="N597" s="71">
        <f t="shared" si="151"/>
        <v>0</v>
      </c>
      <c r="O597" s="72">
        <f t="shared" si="152"/>
        <v>0</v>
      </c>
      <c r="P597" s="68">
        <f t="shared" si="144"/>
        <v>0</v>
      </c>
      <c r="Q597" s="16">
        <f t="shared" si="145"/>
        <v>0.45707926291187639</v>
      </c>
      <c r="R597" s="51">
        <f t="shared" si="153"/>
        <v>0</v>
      </c>
      <c r="S597" s="16">
        <f t="shared" si="154"/>
        <v>0</v>
      </c>
      <c r="T597" s="16">
        <f t="shared" si="155"/>
        <v>0</v>
      </c>
      <c r="U597" s="16">
        <f t="shared" si="156"/>
        <v>0</v>
      </c>
      <c r="V597" s="51">
        <f t="shared" si="157"/>
        <v>0</v>
      </c>
      <c r="W597" s="16">
        <f t="shared" si="146"/>
        <v>0</v>
      </c>
      <c r="X597" s="16">
        <f t="shared" si="147"/>
        <v>0.15294786549397876</v>
      </c>
      <c r="Y597" s="16">
        <f t="shared" si="158"/>
        <v>0</v>
      </c>
      <c r="Z597" s="16">
        <f t="shared" si="159"/>
        <v>0</v>
      </c>
    </row>
    <row r="598" spans="10:26" x14ac:dyDescent="0.25">
      <c r="J598" s="68">
        <v>5870</v>
      </c>
      <c r="K598" s="68">
        <f t="shared" si="148"/>
        <v>0.67009132420091322</v>
      </c>
      <c r="L598" s="68">
        <f t="shared" si="149"/>
        <v>9.331134340147984E-2</v>
      </c>
      <c r="M598" s="70">
        <f t="shared" si="150"/>
        <v>2.8760345568949264</v>
      </c>
      <c r="N598" s="71">
        <f t="shared" si="151"/>
        <v>0</v>
      </c>
      <c r="O598" s="72">
        <f t="shared" si="152"/>
        <v>0</v>
      </c>
      <c r="P598" s="68">
        <f t="shared" si="144"/>
        <v>0</v>
      </c>
      <c r="Q598" s="16">
        <f t="shared" si="145"/>
        <v>0.44687224675899662</v>
      </c>
      <c r="R598" s="51">
        <f t="shared" si="153"/>
        <v>0</v>
      </c>
      <c r="S598" s="16">
        <f t="shared" si="154"/>
        <v>0</v>
      </c>
      <c r="T598" s="16">
        <f t="shared" si="155"/>
        <v>0</v>
      </c>
      <c r="U598" s="16">
        <f t="shared" si="156"/>
        <v>0</v>
      </c>
      <c r="V598" s="51">
        <f t="shared" si="157"/>
        <v>0</v>
      </c>
      <c r="W598" s="16">
        <f t="shared" si="146"/>
        <v>0</v>
      </c>
      <c r="X598" s="16">
        <f t="shared" si="147"/>
        <v>0.15234929400688202</v>
      </c>
      <c r="Y598" s="16">
        <f t="shared" si="158"/>
        <v>0</v>
      </c>
      <c r="Z598" s="16">
        <f t="shared" si="159"/>
        <v>0</v>
      </c>
    </row>
    <row r="599" spans="10:26" x14ac:dyDescent="0.25">
      <c r="J599" s="68">
        <v>5880</v>
      </c>
      <c r="K599" s="68">
        <f t="shared" si="148"/>
        <v>0.67123287671232879</v>
      </c>
      <c r="L599" s="68">
        <f t="shared" si="149"/>
        <v>9.306438173999565E-2</v>
      </c>
      <c r="M599" s="70">
        <f t="shared" si="150"/>
        <v>2.8684227248628793</v>
      </c>
      <c r="N599" s="71">
        <f t="shared" si="151"/>
        <v>0</v>
      </c>
      <c r="O599" s="72">
        <f t="shared" si="152"/>
        <v>0</v>
      </c>
      <c r="P599" s="68">
        <f t="shared" si="144"/>
        <v>0</v>
      </c>
      <c r="Q599" s="16">
        <f t="shared" si="145"/>
        <v>0.43756770914916665</v>
      </c>
      <c r="R599" s="51">
        <f t="shared" si="153"/>
        <v>0</v>
      </c>
      <c r="S599" s="16">
        <f t="shared" si="154"/>
        <v>0</v>
      </c>
      <c r="T599" s="16">
        <f t="shared" si="155"/>
        <v>0</v>
      </c>
      <c r="U599" s="16">
        <f t="shared" si="156"/>
        <v>0</v>
      </c>
      <c r="V599" s="51">
        <f t="shared" si="157"/>
        <v>0</v>
      </c>
      <c r="W599" s="16">
        <f t="shared" si="146"/>
        <v>0</v>
      </c>
      <c r="X599" s="16">
        <f t="shared" si="147"/>
        <v>0.15175293341496376</v>
      </c>
      <c r="Y599" s="16">
        <f t="shared" si="158"/>
        <v>0</v>
      </c>
      <c r="Z599" s="16">
        <f t="shared" si="159"/>
        <v>0</v>
      </c>
    </row>
    <row r="600" spans="10:26" x14ac:dyDescent="0.25">
      <c r="J600" s="68">
        <v>5890</v>
      </c>
      <c r="K600" s="68">
        <f t="shared" si="148"/>
        <v>0.67237442922374424</v>
      </c>
      <c r="L600" s="68">
        <f t="shared" si="149"/>
        <v>9.2817772629244399E-2</v>
      </c>
      <c r="M600" s="70">
        <f t="shared" si="150"/>
        <v>2.8608217591205465</v>
      </c>
      <c r="N600" s="71">
        <f t="shared" si="151"/>
        <v>0</v>
      </c>
      <c r="O600" s="72">
        <f t="shared" si="152"/>
        <v>0</v>
      </c>
      <c r="P600" s="68">
        <f t="shared" si="144"/>
        <v>0</v>
      </c>
      <c r="Q600" s="16">
        <f t="shared" si="145"/>
        <v>0.42900736878058243</v>
      </c>
      <c r="R600" s="51">
        <f t="shared" si="153"/>
        <v>0</v>
      </c>
      <c r="S600" s="16">
        <f t="shared" si="154"/>
        <v>0</v>
      </c>
      <c r="T600" s="16">
        <f t="shared" si="155"/>
        <v>0</v>
      </c>
      <c r="U600" s="16">
        <f t="shared" si="156"/>
        <v>0</v>
      </c>
      <c r="V600" s="51">
        <f t="shared" si="157"/>
        <v>0</v>
      </c>
      <c r="W600" s="16">
        <f t="shared" si="146"/>
        <v>0</v>
      </c>
      <c r="X600" s="16">
        <f t="shared" si="147"/>
        <v>0.1511587659086252</v>
      </c>
      <c r="Y600" s="16">
        <f t="shared" si="158"/>
        <v>0</v>
      </c>
      <c r="Z600" s="16">
        <f t="shared" si="159"/>
        <v>0</v>
      </c>
    </row>
    <row r="601" spans="10:26" x14ac:dyDescent="0.25">
      <c r="J601" s="68">
        <v>5900</v>
      </c>
      <c r="K601" s="68">
        <f t="shared" si="148"/>
        <v>0.67351598173515981</v>
      </c>
      <c r="L601" s="68">
        <f t="shared" si="149"/>
        <v>9.2571514968663227E-2</v>
      </c>
      <c r="M601" s="70">
        <f t="shared" si="150"/>
        <v>2.8532316257464689</v>
      </c>
      <c r="N601" s="71">
        <f t="shared" si="151"/>
        <v>0</v>
      </c>
      <c r="O601" s="72">
        <f t="shared" si="152"/>
        <v>0</v>
      </c>
      <c r="P601" s="68">
        <f t="shared" si="144"/>
        <v>0</v>
      </c>
      <c r="Q601" s="16">
        <f t="shared" si="145"/>
        <v>0.42107209141015034</v>
      </c>
      <c r="R601" s="51">
        <f t="shared" si="153"/>
        <v>0</v>
      </c>
      <c r="S601" s="16">
        <f t="shared" si="154"/>
        <v>0</v>
      </c>
      <c r="T601" s="16">
        <f t="shared" si="155"/>
        <v>0</v>
      </c>
      <c r="U601" s="16">
        <f t="shared" si="156"/>
        <v>0</v>
      </c>
      <c r="V601" s="51">
        <f t="shared" si="157"/>
        <v>0</v>
      </c>
      <c r="W601" s="16">
        <f t="shared" si="146"/>
        <v>0</v>
      </c>
      <c r="X601" s="16">
        <f t="shared" si="147"/>
        <v>0.15056677389873441</v>
      </c>
      <c r="Y601" s="16">
        <f t="shared" si="158"/>
        <v>0</v>
      </c>
      <c r="Z601" s="16">
        <f t="shared" si="159"/>
        <v>0</v>
      </c>
    </row>
    <row r="602" spans="10:26" x14ac:dyDescent="0.25">
      <c r="J602" s="68">
        <v>5910</v>
      </c>
      <c r="K602" s="68">
        <f t="shared" si="148"/>
        <v>0.67465753424657537</v>
      </c>
      <c r="L602" s="68">
        <f t="shared" si="149"/>
        <v>9.23256076629827E-2</v>
      </c>
      <c r="M602" s="70">
        <f t="shared" si="150"/>
        <v>2.8456522909823434</v>
      </c>
      <c r="N602" s="71">
        <f t="shared" si="151"/>
        <v>0</v>
      </c>
      <c r="O602" s="72">
        <f t="shared" si="152"/>
        <v>0</v>
      </c>
      <c r="P602" s="68">
        <f t="shared" si="144"/>
        <v>0</v>
      </c>
      <c r="Q602" s="16">
        <f t="shared" si="145"/>
        <v>0.41366983991712269</v>
      </c>
      <c r="R602" s="51">
        <f t="shared" si="153"/>
        <v>0</v>
      </c>
      <c r="S602" s="16">
        <f t="shared" si="154"/>
        <v>0</v>
      </c>
      <c r="T602" s="16">
        <f t="shared" si="155"/>
        <v>0</v>
      </c>
      <c r="U602" s="16">
        <f t="shared" si="156"/>
        <v>0</v>
      </c>
      <c r="V602" s="51">
        <f t="shared" si="157"/>
        <v>0</v>
      </c>
      <c r="W602" s="16">
        <f t="shared" si="146"/>
        <v>0</v>
      </c>
      <c r="X602" s="16">
        <f t="shared" si="147"/>
        <v>0.14997694001295292</v>
      </c>
      <c r="Y602" s="16">
        <f t="shared" si="158"/>
        <v>0</v>
      </c>
      <c r="Z602" s="16">
        <f t="shared" si="159"/>
        <v>0</v>
      </c>
    </row>
    <row r="603" spans="10:26" x14ac:dyDescent="0.25">
      <c r="J603" s="68">
        <v>5920</v>
      </c>
      <c r="K603" s="68">
        <f t="shared" si="148"/>
        <v>0.67579908675799083</v>
      </c>
      <c r="L603" s="68">
        <f t="shared" si="149"/>
        <v>9.2080049622193294E-2</v>
      </c>
      <c r="M603" s="70">
        <f t="shared" si="150"/>
        <v>2.8380837212319849</v>
      </c>
      <c r="N603" s="71">
        <f t="shared" si="151"/>
        <v>0</v>
      </c>
      <c r="O603" s="72">
        <f t="shared" si="152"/>
        <v>0</v>
      </c>
      <c r="P603" s="68">
        <f t="shared" si="144"/>
        <v>0</v>
      </c>
      <c r="Q603" s="16">
        <f t="shared" si="145"/>
        <v>0.40672795473922152</v>
      </c>
      <c r="R603" s="51">
        <f t="shared" si="153"/>
        <v>0</v>
      </c>
      <c r="S603" s="16">
        <f t="shared" si="154"/>
        <v>0</v>
      </c>
      <c r="T603" s="16">
        <f t="shared" si="155"/>
        <v>0</v>
      </c>
      <c r="U603" s="16">
        <f t="shared" si="156"/>
        <v>0</v>
      </c>
      <c r="V603" s="51">
        <f t="shared" si="157"/>
        <v>0</v>
      </c>
      <c r="W603" s="16">
        <f t="shared" si="146"/>
        <v>0</v>
      </c>
      <c r="X603" s="16">
        <f t="shared" si="147"/>
        <v>0.14938924709213819</v>
      </c>
      <c r="Y603" s="16">
        <f t="shared" si="158"/>
        <v>0</v>
      </c>
      <c r="Z603" s="16">
        <f t="shared" si="159"/>
        <v>0</v>
      </c>
    </row>
    <row r="604" spans="10:26" x14ac:dyDescent="0.25">
      <c r="J604" s="68">
        <v>5930</v>
      </c>
      <c r="K604" s="68">
        <f t="shared" si="148"/>
        <v>0.6769406392694064</v>
      </c>
      <c r="L604" s="68">
        <f t="shared" si="149"/>
        <v>9.1834839761510634E-2</v>
      </c>
      <c r="M604" s="70">
        <f t="shared" si="150"/>
        <v>2.8305258830602589</v>
      </c>
      <c r="N604" s="71">
        <f t="shared" si="151"/>
        <v>0</v>
      </c>
      <c r="O604" s="72">
        <f t="shared" si="152"/>
        <v>0</v>
      </c>
      <c r="P604" s="68">
        <f t="shared" si="144"/>
        <v>0</v>
      </c>
      <c r="Q604" s="16">
        <f t="shared" si="145"/>
        <v>0.40018801594019304</v>
      </c>
      <c r="R604" s="51">
        <f t="shared" si="153"/>
        <v>0</v>
      </c>
      <c r="S604" s="16">
        <f t="shared" si="154"/>
        <v>0</v>
      </c>
      <c r="T604" s="16">
        <f t="shared" si="155"/>
        <v>0</v>
      </c>
      <c r="U604" s="16">
        <f t="shared" si="156"/>
        <v>0</v>
      </c>
      <c r="V604" s="51">
        <f t="shared" si="157"/>
        <v>0</v>
      </c>
      <c r="W604" s="16">
        <f t="shared" si="146"/>
        <v>0</v>
      </c>
      <c r="X604" s="16">
        <f t="shared" si="147"/>
        <v>0.14880367818682072</v>
      </c>
      <c r="Y604" s="16">
        <f t="shared" si="158"/>
        <v>0</v>
      </c>
      <c r="Z604" s="16">
        <f t="shared" si="159"/>
        <v>0</v>
      </c>
    </row>
    <row r="605" spans="10:26" x14ac:dyDescent="0.25">
      <c r="J605" s="68">
        <v>5940</v>
      </c>
      <c r="K605" s="68">
        <f t="shared" si="148"/>
        <v>0.67808219178082196</v>
      </c>
      <c r="L605" s="68">
        <f t="shared" si="149"/>
        <v>9.1589977001342193E-2</v>
      </c>
      <c r="M605" s="70">
        <f t="shared" si="150"/>
        <v>2.8229787431920537</v>
      </c>
      <c r="N605" s="71">
        <f t="shared" si="151"/>
        <v>0</v>
      </c>
      <c r="O605" s="72">
        <f t="shared" si="152"/>
        <v>0</v>
      </c>
      <c r="P605" s="68">
        <f t="shared" si="144"/>
        <v>0</v>
      </c>
      <c r="Q605" s="16">
        <f t="shared" si="145"/>
        <v>0.3940023121000138</v>
      </c>
      <c r="R605" s="51">
        <f t="shared" si="153"/>
        <v>0</v>
      </c>
      <c r="S605" s="16">
        <f t="shared" si="154"/>
        <v>0</v>
      </c>
      <c r="T605" s="16">
        <f t="shared" si="155"/>
        <v>0</v>
      </c>
      <c r="U605" s="16">
        <f t="shared" si="156"/>
        <v>0</v>
      </c>
      <c r="V605" s="51">
        <f t="shared" si="157"/>
        <v>0</v>
      </c>
      <c r="W605" s="16">
        <f t="shared" si="146"/>
        <v>0</v>
      </c>
      <c r="X605" s="16">
        <f t="shared" si="147"/>
        <v>0.1482202165537555</v>
      </c>
      <c r="Y605" s="16">
        <f t="shared" si="158"/>
        <v>0</v>
      </c>
      <c r="Z605" s="16">
        <f t="shared" si="159"/>
        <v>0</v>
      </c>
    </row>
    <row r="606" spans="10:26" x14ac:dyDescent="0.25">
      <c r="J606" s="68">
        <v>5950</v>
      </c>
      <c r="K606" s="68">
        <f t="shared" si="148"/>
        <v>0.67922374429223742</v>
      </c>
      <c r="L606" s="68">
        <f t="shared" si="149"/>
        <v>9.1345460267253209E-2</v>
      </c>
      <c r="M606" s="70">
        <f t="shared" si="150"/>
        <v>2.8154422685112288</v>
      </c>
      <c r="N606" s="71">
        <f t="shared" si="151"/>
        <v>0</v>
      </c>
      <c r="O606" s="72">
        <f t="shared" si="152"/>
        <v>0</v>
      </c>
      <c r="P606" s="68">
        <f t="shared" si="144"/>
        <v>0</v>
      </c>
      <c r="Q606" s="16">
        <f t="shared" si="145"/>
        <v>0.38813134628954549</v>
      </c>
      <c r="R606" s="51">
        <f t="shared" si="153"/>
        <v>0</v>
      </c>
      <c r="S606" s="16">
        <f t="shared" si="154"/>
        <v>0</v>
      </c>
      <c r="T606" s="16">
        <f t="shared" si="155"/>
        <v>0</v>
      </c>
      <c r="U606" s="16">
        <f t="shared" si="156"/>
        <v>0</v>
      </c>
      <c r="V606" s="51">
        <f t="shared" si="157"/>
        <v>0</v>
      </c>
      <c r="W606" s="16">
        <f t="shared" si="146"/>
        <v>0</v>
      </c>
      <c r="X606" s="16">
        <f t="shared" si="147"/>
        <v>0.14763884565254337</v>
      </c>
      <c r="Y606" s="16">
        <f t="shared" si="158"/>
        <v>0</v>
      </c>
      <c r="Z606" s="16">
        <f t="shared" si="159"/>
        <v>0</v>
      </c>
    </row>
    <row r="607" spans="10:26" x14ac:dyDescent="0.25">
      <c r="J607" s="68">
        <v>5960</v>
      </c>
      <c r="K607" s="68">
        <f t="shared" si="148"/>
        <v>0.68036529680365299</v>
      </c>
      <c r="L607" s="68">
        <f t="shared" si="149"/>
        <v>9.1101288489933707E-2</v>
      </c>
      <c r="M607" s="70">
        <f t="shared" si="150"/>
        <v>2.8079164260596006</v>
      </c>
      <c r="N607" s="71">
        <f t="shared" si="151"/>
        <v>0</v>
      </c>
      <c r="O607" s="72">
        <f t="shared" si="152"/>
        <v>0</v>
      </c>
      <c r="P607" s="68">
        <f t="shared" si="144"/>
        <v>0</v>
      </c>
      <c r="Q607" s="16">
        <f t="shared" si="145"/>
        <v>0.38254203252404229</v>
      </c>
      <c r="R607" s="51">
        <f t="shared" si="153"/>
        <v>0</v>
      </c>
      <c r="S607" s="16">
        <f t="shared" si="154"/>
        <v>0</v>
      </c>
      <c r="T607" s="16">
        <f t="shared" si="155"/>
        <v>0</v>
      </c>
      <c r="U607" s="16">
        <f t="shared" si="156"/>
        <v>0</v>
      </c>
      <c r="V607" s="51">
        <f t="shared" si="157"/>
        <v>0</v>
      </c>
      <c r="W607" s="16">
        <f t="shared" si="146"/>
        <v>0</v>
      </c>
      <c r="X607" s="16">
        <f t="shared" si="147"/>
        <v>0.14705954914232211</v>
      </c>
      <c r="Y607" s="16">
        <f t="shared" si="158"/>
        <v>0</v>
      </c>
      <c r="Z607" s="16">
        <f t="shared" si="159"/>
        <v>0</v>
      </c>
    </row>
    <row r="608" spans="10:26" x14ac:dyDescent="0.25">
      <c r="J608" s="68">
        <v>5970</v>
      </c>
      <c r="K608" s="68">
        <f t="shared" si="148"/>
        <v>0.68150684931506844</v>
      </c>
      <c r="L608" s="68">
        <f t="shared" si="149"/>
        <v>9.0857460605165863E-2</v>
      </c>
      <c r="M608" s="70">
        <f t="shared" si="150"/>
        <v>2.8004011830359339</v>
      </c>
      <c r="N608" s="71">
        <f t="shared" si="151"/>
        <v>0</v>
      </c>
      <c r="O608" s="72">
        <f t="shared" si="152"/>
        <v>0</v>
      </c>
      <c r="P608" s="68">
        <f t="shared" si="144"/>
        <v>0</v>
      </c>
      <c r="Q608" s="16">
        <f t="shared" si="145"/>
        <v>0.37720636445685241</v>
      </c>
      <c r="R608" s="51">
        <f t="shared" si="153"/>
        <v>0</v>
      </c>
      <c r="S608" s="16">
        <f t="shared" si="154"/>
        <v>0</v>
      </c>
      <c r="T608" s="16">
        <f t="shared" si="155"/>
        <v>0</v>
      </c>
      <c r="U608" s="16">
        <f t="shared" si="156"/>
        <v>0</v>
      </c>
      <c r="V608" s="51">
        <f t="shared" si="157"/>
        <v>0</v>
      </c>
      <c r="W608" s="16">
        <f t="shared" si="146"/>
        <v>0</v>
      </c>
      <c r="X608" s="16">
        <f t="shared" si="147"/>
        <v>0.14648231087852603</v>
      </c>
      <c r="Y608" s="16">
        <f t="shared" si="158"/>
        <v>0</v>
      </c>
      <c r="Z608" s="16">
        <f t="shared" si="159"/>
        <v>0</v>
      </c>
    </row>
    <row r="609" spans="10:26" x14ac:dyDescent="0.25">
      <c r="J609" s="68">
        <v>5980</v>
      </c>
      <c r="K609" s="68">
        <f t="shared" si="148"/>
        <v>0.68264840182648401</v>
      </c>
      <c r="L609" s="68">
        <f t="shared" si="149"/>
        <v>9.061397555379036E-2</v>
      </c>
      <c r="M609" s="70">
        <f t="shared" si="150"/>
        <v>2.7928965067949081</v>
      </c>
      <c r="N609" s="71">
        <f t="shared" si="151"/>
        <v>0</v>
      </c>
      <c r="O609" s="72">
        <f t="shared" si="152"/>
        <v>0</v>
      </c>
      <c r="P609" s="68">
        <f t="shared" si="144"/>
        <v>0</v>
      </c>
      <c r="Q609" s="16">
        <f t="shared" si="145"/>
        <v>0.3721004147357545</v>
      </c>
      <c r="R609" s="51">
        <f t="shared" si="153"/>
        <v>0</v>
      </c>
      <c r="S609" s="16">
        <f t="shared" si="154"/>
        <v>0</v>
      </c>
      <c r="T609" s="16">
        <f t="shared" si="155"/>
        <v>0</v>
      </c>
      <c r="U609" s="16">
        <f t="shared" si="156"/>
        <v>0</v>
      </c>
      <c r="V609" s="51">
        <f t="shared" si="157"/>
        <v>0</v>
      </c>
      <c r="W609" s="16">
        <f t="shared" si="146"/>
        <v>0</v>
      </c>
      <c r="X609" s="16">
        <f t="shared" si="147"/>
        <v>0.14590711490971076</v>
      </c>
      <c r="Y609" s="16">
        <f t="shared" si="158"/>
        <v>0</v>
      </c>
      <c r="Z609" s="16">
        <f t="shared" si="159"/>
        <v>0</v>
      </c>
    </row>
    <row r="610" spans="10:26" x14ac:dyDescent="0.25">
      <c r="J610" s="68">
        <v>5990</v>
      </c>
      <c r="K610" s="68">
        <f t="shared" si="148"/>
        <v>0.68378995433789957</v>
      </c>
      <c r="L610" s="68">
        <f t="shared" si="149"/>
        <v>9.0370832281675084E-2</v>
      </c>
      <c r="M610" s="70">
        <f t="shared" si="150"/>
        <v>2.7854023648461497</v>
      </c>
      <c r="N610" s="71">
        <f t="shared" si="151"/>
        <v>0</v>
      </c>
      <c r="O610" s="72">
        <f t="shared" si="152"/>
        <v>0</v>
      </c>
      <c r="P610" s="68">
        <f t="shared" si="144"/>
        <v>0</v>
      </c>
      <c r="Q610" s="16">
        <f t="shared" si="145"/>
        <v>0.36720357074067245</v>
      </c>
      <c r="R610" s="51">
        <f t="shared" si="153"/>
        <v>0</v>
      </c>
      <c r="S610" s="16">
        <f t="shared" si="154"/>
        <v>0</v>
      </c>
      <c r="T610" s="16">
        <f t="shared" si="155"/>
        <v>0</v>
      </c>
      <c r="U610" s="16">
        <f t="shared" si="156"/>
        <v>0</v>
      </c>
      <c r="V610" s="51">
        <f t="shared" si="157"/>
        <v>0</v>
      </c>
      <c r="W610" s="16">
        <f t="shared" si="146"/>
        <v>0</v>
      </c>
      <c r="X610" s="16">
        <f t="shared" si="147"/>
        <v>0.14533394547444256</v>
      </c>
      <c r="Y610" s="16">
        <f t="shared" si="158"/>
        <v>0</v>
      </c>
      <c r="Z610" s="16">
        <f t="shared" si="159"/>
        <v>0</v>
      </c>
    </row>
    <row r="611" spans="10:26" x14ac:dyDescent="0.25">
      <c r="J611" s="68">
        <v>6000</v>
      </c>
      <c r="K611" s="68">
        <f t="shared" si="148"/>
        <v>0.68493150684931503</v>
      </c>
      <c r="L611" s="68">
        <f t="shared" si="149"/>
        <v>9.0128029739681814E-2</v>
      </c>
      <c r="M611" s="70">
        <f t="shared" si="150"/>
        <v>2.7779187248532065</v>
      </c>
      <c r="N611" s="71">
        <f t="shared" si="151"/>
        <v>0</v>
      </c>
      <c r="O611" s="72">
        <f t="shared" si="152"/>
        <v>0</v>
      </c>
      <c r="P611" s="68">
        <f t="shared" si="144"/>
        <v>0</v>
      </c>
      <c r="Q611" s="16">
        <f t="shared" si="145"/>
        <v>0.36249794244743738</v>
      </c>
      <c r="R611" s="51">
        <f t="shared" si="153"/>
        <v>0</v>
      </c>
      <c r="S611" s="16">
        <f t="shared" si="154"/>
        <v>0</v>
      </c>
      <c r="T611" s="16">
        <f t="shared" si="155"/>
        <v>0</v>
      </c>
      <c r="U611" s="16">
        <f t="shared" si="156"/>
        <v>0</v>
      </c>
      <c r="V611" s="51">
        <f t="shared" si="157"/>
        <v>0</v>
      </c>
      <c r="W611" s="16">
        <f t="shared" si="146"/>
        <v>0</v>
      </c>
      <c r="X611" s="16">
        <f t="shared" si="147"/>
        <v>0.1447627869982514</v>
      </c>
      <c r="Y611" s="16">
        <f t="shared" si="158"/>
        <v>0</v>
      </c>
      <c r="Z611" s="16">
        <f t="shared" si="159"/>
        <v>0</v>
      </c>
    </row>
    <row r="612" spans="10:26" x14ac:dyDescent="0.25">
      <c r="J612" s="68">
        <v>6010</v>
      </c>
      <c r="K612" s="68">
        <f t="shared" si="148"/>
        <v>0.6860730593607306</v>
      </c>
      <c r="L612" s="68">
        <f t="shared" si="149"/>
        <v>8.9885566883635026E-2</v>
      </c>
      <c r="M612" s="70">
        <f t="shared" si="150"/>
        <v>2.7704455546325861</v>
      </c>
      <c r="N612" s="71">
        <f t="shared" si="151"/>
        <v>0</v>
      </c>
      <c r="O612" s="72">
        <f t="shared" si="152"/>
        <v>0</v>
      </c>
      <c r="P612" s="68">
        <f t="shared" si="144"/>
        <v>0</v>
      </c>
      <c r="Q612" s="16">
        <f t="shared" si="145"/>
        <v>0.35796789771343596</v>
      </c>
      <c r="R612" s="51">
        <f t="shared" si="153"/>
        <v>0</v>
      </c>
      <c r="S612" s="16">
        <f t="shared" si="154"/>
        <v>0</v>
      </c>
      <c r="T612" s="16">
        <f t="shared" si="155"/>
        <v>0</v>
      </c>
      <c r="U612" s="16">
        <f t="shared" si="156"/>
        <v>0</v>
      </c>
      <c r="V612" s="51">
        <f t="shared" si="157"/>
        <v>0</v>
      </c>
      <c r="W612" s="16">
        <f t="shared" si="146"/>
        <v>0</v>
      </c>
      <c r="X612" s="16">
        <f t="shared" si="147"/>
        <v>0.14419362409064407</v>
      </c>
      <c r="Y612" s="16">
        <f t="shared" si="158"/>
        <v>0</v>
      </c>
      <c r="Z612" s="16">
        <f t="shared" si="159"/>
        <v>0</v>
      </c>
    </row>
    <row r="613" spans="10:26" x14ac:dyDescent="0.25">
      <c r="J613" s="68">
        <v>6020</v>
      </c>
      <c r="K613" s="68">
        <f t="shared" si="148"/>
        <v>0.68721461187214616</v>
      </c>
      <c r="L613" s="68">
        <f t="shared" si="149"/>
        <v>8.9643442674289808E-2</v>
      </c>
      <c r="M613" s="70">
        <f t="shared" si="150"/>
        <v>2.7629828221527677</v>
      </c>
      <c r="N613" s="71">
        <f t="shared" si="151"/>
        <v>0</v>
      </c>
      <c r="O613" s="72">
        <f t="shared" si="152"/>
        <v>0</v>
      </c>
      <c r="P613" s="68">
        <f t="shared" si="144"/>
        <v>0</v>
      </c>
      <c r="Q613" s="16">
        <f t="shared" si="145"/>
        <v>0.35359969330278851</v>
      </c>
      <c r="R613" s="51">
        <f t="shared" si="153"/>
        <v>0</v>
      </c>
      <c r="S613" s="16">
        <f t="shared" si="154"/>
        <v>0</v>
      </c>
      <c r="T613" s="16">
        <f t="shared" si="155"/>
        <v>0</v>
      </c>
      <c r="U613" s="16">
        <f t="shared" si="156"/>
        <v>0</v>
      </c>
      <c r="V613" s="51">
        <f t="shared" si="157"/>
        <v>0</v>
      </c>
      <c r="W613" s="16">
        <f t="shared" si="146"/>
        <v>0</v>
      </c>
      <c r="X613" s="16">
        <f t="shared" si="147"/>
        <v>0.14362644154217841</v>
      </c>
      <c r="Y613" s="16">
        <f t="shared" si="158"/>
        <v>0</v>
      </c>
      <c r="Z613" s="16">
        <f t="shared" si="159"/>
        <v>0</v>
      </c>
    </row>
    <row r="614" spans="10:26" x14ac:dyDescent="0.25">
      <c r="J614" s="68">
        <v>6030</v>
      </c>
      <c r="K614" s="68">
        <f t="shared" si="148"/>
        <v>0.68835616438356162</v>
      </c>
      <c r="L614" s="68">
        <f t="shared" si="149"/>
        <v>8.9401656077300773E-2</v>
      </c>
      <c r="M614" s="70">
        <f t="shared" si="150"/>
        <v>2.7555304955332427</v>
      </c>
      <c r="N614" s="71">
        <f t="shared" si="151"/>
        <v>0</v>
      </c>
      <c r="O614" s="72">
        <f t="shared" si="152"/>
        <v>0</v>
      </c>
      <c r="P614" s="68">
        <f t="shared" si="144"/>
        <v>0</v>
      </c>
      <c r="Q614" s="16">
        <f t="shared" si="145"/>
        <v>0.34938117881977393</v>
      </c>
      <c r="R614" s="51">
        <f t="shared" si="153"/>
        <v>0</v>
      </c>
      <c r="S614" s="16">
        <f t="shared" si="154"/>
        <v>0</v>
      </c>
      <c r="T614" s="16">
        <f t="shared" si="155"/>
        <v>0</v>
      </c>
      <c r="U614" s="16">
        <f t="shared" si="156"/>
        <v>0</v>
      </c>
      <c r="V614" s="51">
        <f t="shared" si="157"/>
        <v>0</v>
      </c>
      <c r="W614" s="16">
        <f t="shared" si="146"/>
        <v>0</v>
      </c>
      <c r="X614" s="16">
        <f t="shared" si="147"/>
        <v>0.14306122432159496</v>
      </c>
      <c r="Y614" s="16">
        <f t="shared" si="158"/>
        <v>0</v>
      </c>
      <c r="Z614" s="16">
        <f t="shared" si="159"/>
        <v>0</v>
      </c>
    </row>
    <row r="615" spans="10:26" x14ac:dyDescent="0.25">
      <c r="J615" s="68">
        <v>6040</v>
      </c>
      <c r="K615" s="68">
        <f t="shared" si="148"/>
        <v>0.68949771689497719</v>
      </c>
      <c r="L615" s="68">
        <f t="shared" si="149"/>
        <v>8.9160206063190528E-2</v>
      </c>
      <c r="M615" s="70">
        <f t="shared" si="150"/>
        <v>2.7480885430435436</v>
      </c>
      <c r="N615" s="71">
        <f t="shared" si="151"/>
        <v>0</v>
      </c>
      <c r="O615" s="72">
        <f t="shared" si="152"/>
        <v>0</v>
      </c>
      <c r="P615" s="68">
        <f t="shared" si="144"/>
        <v>0</v>
      </c>
      <c r="Q615" s="16">
        <f t="shared" si="145"/>
        <v>0.3453015568468919</v>
      </c>
      <c r="R615" s="51">
        <f t="shared" si="153"/>
        <v>0</v>
      </c>
      <c r="S615" s="16">
        <f t="shared" si="154"/>
        <v>0</v>
      </c>
      <c r="T615" s="16">
        <f t="shared" si="155"/>
        <v>0</v>
      </c>
      <c r="U615" s="16">
        <f t="shared" si="156"/>
        <v>0</v>
      </c>
      <c r="V615" s="51">
        <f t="shared" si="157"/>
        <v>0</v>
      </c>
      <c r="W615" s="16">
        <f t="shared" si="146"/>
        <v>0</v>
      </c>
      <c r="X615" s="16">
        <f t="shared" si="147"/>
        <v>0.14249795757300643</v>
      </c>
      <c r="Y615" s="16">
        <f t="shared" si="158"/>
        <v>0</v>
      </c>
      <c r="Z615" s="16">
        <f t="shared" si="159"/>
        <v>0</v>
      </c>
    </row>
    <row r="616" spans="10:26" x14ac:dyDescent="0.25">
      <c r="J616" s="68">
        <v>6050</v>
      </c>
      <c r="K616" s="68">
        <f t="shared" si="148"/>
        <v>0.69063926940639264</v>
      </c>
      <c r="L616" s="68">
        <f t="shared" si="149"/>
        <v>8.8919091607319145E-2</v>
      </c>
      <c r="M616" s="70">
        <f t="shared" si="150"/>
        <v>2.7406569331023021</v>
      </c>
      <c r="N616" s="71">
        <f t="shared" si="151"/>
        <v>0</v>
      </c>
      <c r="O616" s="72">
        <f t="shared" si="152"/>
        <v>0</v>
      </c>
      <c r="P616" s="68">
        <f t="shared" si="144"/>
        <v>0</v>
      </c>
      <c r="Q616" s="16">
        <f t="shared" si="145"/>
        <v>0.34135118689750676</v>
      </c>
      <c r="R616" s="51">
        <f t="shared" si="153"/>
        <v>0</v>
      </c>
      <c r="S616" s="16">
        <f t="shared" si="154"/>
        <v>0</v>
      </c>
      <c r="T616" s="16">
        <f t="shared" si="155"/>
        <v>0</v>
      </c>
      <c r="U616" s="16">
        <f t="shared" si="156"/>
        <v>0</v>
      </c>
      <c r="V616" s="51">
        <f t="shared" si="157"/>
        <v>0</v>
      </c>
      <c r="W616" s="16">
        <f t="shared" si="146"/>
        <v>0</v>
      </c>
      <c r="X616" s="16">
        <f t="shared" si="147"/>
        <v>0.14193662661314188</v>
      </c>
      <c r="Y616" s="16">
        <f t="shared" si="158"/>
        <v>0</v>
      </c>
      <c r="Z616" s="16">
        <f t="shared" si="159"/>
        <v>0</v>
      </c>
    </row>
    <row r="617" spans="10:26" x14ac:dyDescent="0.25">
      <c r="J617" s="68">
        <v>6060</v>
      </c>
      <c r="K617" s="68">
        <f t="shared" si="148"/>
        <v>0.69178082191780821</v>
      </c>
      <c r="L617" s="68">
        <f t="shared" si="149"/>
        <v>8.8678311689852962E-2</v>
      </c>
      <c r="M617" s="70">
        <f t="shared" si="150"/>
        <v>2.7332356342762898</v>
      </c>
      <c r="N617" s="71">
        <f t="shared" si="151"/>
        <v>0</v>
      </c>
      <c r="O617" s="72">
        <f t="shared" si="152"/>
        <v>0</v>
      </c>
      <c r="P617" s="68">
        <f t="shared" si="144"/>
        <v>0</v>
      </c>
      <c r="Q617" s="16">
        <f t="shared" si="145"/>
        <v>0.33752142387606243</v>
      </c>
      <c r="R617" s="51">
        <f t="shared" si="153"/>
        <v>0</v>
      </c>
      <c r="S617" s="16">
        <f t="shared" si="154"/>
        <v>0</v>
      </c>
      <c r="T617" s="16">
        <f t="shared" si="155"/>
        <v>0</v>
      </c>
      <c r="U617" s="16">
        <f t="shared" si="156"/>
        <v>0</v>
      </c>
      <c r="V617" s="51">
        <f t="shared" si="157"/>
        <v>0</v>
      </c>
      <c r="W617" s="16">
        <f t="shared" si="146"/>
        <v>0</v>
      </c>
      <c r="X617" s="16">
        <f t="shared" si="147"/>
        <v>0.14137721692864658</v>
      </c>
      <c r="Y617" s="16">
        <f t="shared" si="158"/>
        <v>0</v>
      </c>
      <c r="Z617" s="16">
        <f t="shared" si="159"/>
        <v>0</v>
      </c>
    </row>
    <row r="618" spans="10:26" x14ac:dyDescent="0.25">
      <c r="J618" s="68">
        <v>6070</v>
      </c>
      <c r="K618" s="68">
        <f t="shared" si="148"/>
        <v>0.69292237442922378</v>
      </c>
      <c r="L618" s="68">
        <f t="shared" si="149"/>
        <v>8.8437865295734497E-2</v>
      </c>
      <c r="M618" s="70">
        <f t="shared" si="150"/>
        <v>2.7258246152794876</v>
      </c>
      <c r="N618" s="71">
        <f t="shared" si="151"/>
        <v>0</v>
      </c>
      <c r="O618" s="72">
        <f t="shared" si="152"/>
        <v>0</v>
      </c>
      <c r="P618" s="68">
        <f t="shared" si="144"/>
        <v>0</v>
      </c>
      <c r="Q618" s="16">
        <f t="shared" si="145"/>
        <v>0.33380448397337004</v>
      </c>
      <c r="R618" s="51">
        <f t="shared" si="153"/>
        <v>0</v>
      </c>
      <c r="S618" s="16">
        <f t="shared" si="154"/>
        <v>0</v>
      </c>
      <c r="T618" s="16">
        <f t="shared" si="155"/>
        <v>0</v>
      </c>
      <c r="U618" s="16">
        <f t="shared" si="156"/>
        <v>0</v>
      </c>
      <c r="V618" s="51">
        <f t="shared" si="157"/>
        <v>0</v>
      </c>
      <c r="W618" s="16">
        <f t="shared" si="146"/>
        <v>0</v>
      </c>
      <c r="X618" s="16">
        <f t="shared" si="147"/>
        <v>0.14081971417343353</v>
      </c>
      <c r="Y618" s="16">
        <f t="shared" si="158"/>
        <v>0</v>
      </c>
      <c r="Z618" s="16">
        <f t="shared" si="159"/>
        <v>0</v>
      </c>
    </row>
    <row r="619" spans="10:26" x14ac:dyDescent="0.25">
      <c r="J619" s="68">
        <v>6080</v>
      </c>
      <c r="K619" s="68">
        <f t="shared" si="148"/>
        <v>0.69406392694063923</v>
      </c>
      <c r="L619" s="68">
        <f t="shared" si="149"/>
        <v>8.8197751414652248E-2</v>
      </c>
      <c r="M619" s="70">
        <f t="shared" si="150"/>
        <v>2.7184238449721581</v>
      </c>
      <c r="N619" s="71">
        <f t="shared" si="151"/>
        <v>0</v>
      </c>
      <c r="O619" s="72">
        <f t="shared" si="152"/>
        <v>0</v>
      </c>
      <c r="P619" s="68">
        <f t="shared" si="144"/>
        <v>0</v>
      </c>
      <c r="Q619" s="16">
        <f t="shared" si="145"/>
        <v>0.33019333256483319</v>
      </c>
      <c r="R619" s="51">
        <f t="shared" si="153"/>
        <v>0</v>
      </c>
      <c r="S619" s="16">
        <f t="shared" si="154"/>
        <v>0</v>
      </c>
      <c r="T619" s="16">
        <f t="shared" si="155"/>
        <v>0</v>
      </c>
      <c r="U619" s="16">
        <f t="shared" si="156"/>
        <v>0</v>
      </c>
      <c r="V619" s="51">
        <f t="shared" si="157"/>
        <v>0</v>
      </c>
      <c r="W619" s="16">
        <f t="shared" si="146"/>
        <v>0</v>
      </c>
      <c r="X619" s="16">
        <f t="shared" si="147"/>
        <v>0.14026410416608803</v>
      </c>
      <c r="Y619" s="16">
        <f t="shared" si="158"/>
        <v>0</v>
      </c>
      <c r="Z619" s="16">
        <f t="shared" si="159"/>
        <v>0</v>
      </c>
    </row>
    <row r="620" spans="10:26" x14ac:dyDescent="0.25">
      <c r="J620" s="68">
        <v>6090</v>
      </c>
      <c r="K620" s="68">
        <f t="shared" si="148"/>
        <v>0.6952054794520548</v>
      </c>
      <c r="L620" s="68">
        <f t="shared" si="149"/>
        <v>8.7957969041010942E-2</v>
      </c>
      <c r="M620" s="70">
        <f t="shared" si="150"/>
        <v>2.7110332923599261</v>
      </c>
      <c r="N620" s="71">
        <f t="shared" si="151"/>
        <v>0</v>
      </c>
      <c r="O620" s="72">
        <f t="shared" si="152"/>
        <v>0</v>
      </c>
      <c r="P620" s="68">
        <f t="shared" si="144"/>
        <v>0</v>
      </c>
      <c r="Q620" s="16">
        <f t="shared" si="145"/>
        <v>0.32668158989802687</v>
      </c>
      <c r="R620" s="51">
        <f t="shared" si="153"/>
        <v>0</v>
      </c>
      <c r="S620" s="16">
        <f t="shared" si="154"/>
        <v>0</v>
      </c>
      <c r="T620" s="16">
        <f t="shared" si="155"/>
        <v>0</v>
      </c>
      <c r="U620" s="16">
        <f t="shared" si="156"/>
        <v>0</v>
      </c>
      <c r="V620" s="51">
        <f t="shared" si="157"/>
        <v>0</v>
      </c>
      <c r="W620" s="16">
        <f t="shared" si="146"/>
        <v>0</v>
      </c>
      <c r="X620" s="16">
        <f t="shared" si="147"/>
        <v>0.13971037288732147</v>
      </c>
      <c r="Y620" s="16">
        <f t="shared" si="158"/>
        <v>0</v>
      </c>
      <c r="Z620" s="16">
        <f t="shared" si="159"/>
        <v>0</v>
      </c>
    </row>
    <row r="621" spans="10:26" x14ac:dyDescent="0.25">
      <c r="J621" s="68">
        <v>6100</v>
      </c>
      <c r="K621" s="68">
        <f t="shared" si="148"/>
        <v>0.69634703196347036</v>
      </c>
      <c r="L621" s="68">
        <f t="shared" si="149"/>
        <v>8.771851717390089E-2</v>
      </c>
      <c r="M621" s="70">
        <f t="shared" si="150"/>
        <v>2.7036529265928353</v>
      </c>
      <c r="N621" s="71">
        <f t="shared" si="151"/>
        <v>0</v>
      </c>
      <c r="O621" s="72">
        <f t="shared" si="152"/>
        <v>0</v>
      </c>
      <c r="P621" s="68">
        <f t="shared" si="144"/>
        <v>0</v>
      </c>
      <c r="Q621" s="16">
        <f t="shared" si="145"/>
        <v>0.32326345127120959</v>
      </c>
      <c r="R621" s="51">
        <f t="shared" si="153"/>
        <v>0</v>
      </c>
      <c r="S621" s="16">
        <f t="shared" si="154"/>
        <v>0</v>
      </c>
      <c r="T621" s="16">
        <f t="shared" si="155"/>
        <v>0</v>
      </c>
      <c r="U621" s="16">
        <f t="shared" si="156"/>
        <v>0</v>
      </c>
      <c r="V621" s="51">
        <f t="shared" si="157"/>
        <v>0</v>
      </c>
      <c r="W621" s="16">
        <f t="shared" si="146"/>
        <v>0</v>
      </c>
      <c r="X621" s="16">
        <f t="shared" si="147"/>
        <v>0.13915850647747618</v>
      </c>
      <c r="Y621" s="16">
        <f t="shared" si="158"/>
        <v>0</v>
      </c>
      <c r="Z621" s="16">
        <f t="shared" si="159"/>
        <v>0</v>
      </c>
    </row>
    <row r="622" spans="10:26" x14ac:dyDescent="0.25">
      <c r="J622" s="68">
        <v>6110</v>
      </c>
      <c r="K622" s="68">
        <f t="shared" si="148"/>
        <v>0.69748858447488582</v>
      </c>
      <c r="L622" s="68">
        <f t="shared" si="149"/>
        <v>8.7479394817069789E-2</v>
      </c>
      <c r="M622" s="70">
        <f t="shared" si="150"/>
        <v>2.6962827169644794</v>
      </c>
      <c r="N622" s="71">
        <f t="shared" si="151"/>
        <v>0</v>
      </c>
      <c r="O622" s="72">
        <f t="shared" si="152"/>
        <v>0</v>
      </c>
      <c r="P622" s="68">
        <f t="shared" si="144"/>
        <v>0</v>
      </c>
      <c r="Q622" s="16">
        <f t="shared" si="145"/>
        <v>0.31993361909865681</v>
      </c>
      <c r="R622" s="51">
        <f t="shared" si="153"/>
        <v>0</v>
      </c>
      <c r="S622" s="16">
        <f t="shared" si="154"/>
        <v>0</v>
      </c>
      <c r="T622" s="16">
        <f t="shared" si="155"/>
        <v>0</v>
      </c>
      <c r="U622" s="16">
        <f t="shared" si="156"/>
        <v>0</v>
      </c>
      <c r="V622" s="51">
        <f t="shared" si="157"/>
        <v>0</v>
      </c>
      <c r="W622" s="16">
        <f t="shared" si="146"/>
        <v>0</v>
      </c>
      <c r="X622" s="16">
        <f t="shared" si="147"/>
        <v>0.13860849123407648</v>
      </c>
      <c r="Y622" s="16">
        <f t="shared" si="158"/>
        <v>0</v>
      </c>
      <c r="Z622" s="16">
        <f t="shared" si="159"/>
        <v>0</v>
      </c>
    </row>
    <row r="623" spans="10:26" x14ac:dyDescent="0.25">
      <c r="J623" s="68">
        <v>6120</v>
      </c>
      <c r="K623" s="68">
        <f t="shared" si="148"/>
        <v>0.69863013698630139</v>
      </c>
      <c r="L623" s="68">
        <f t="shared" si="149"/>
        <v>8.7240600978892635E-2</v>
      </c>
      <c r="M623" s="70">
        <f t="shared" si="150"/>
        <v>2.688922632911074</v>
      </c>
      <c r="N623" s="71">
        <f t="shared" si="151"/>
        <v>0</v>
      </c>
      <c r="O623" s="72">
        <f t="shared" si="152"/>
        <v>0</v>
      </c>
      <c r="P623" s="68">
        <f t="shared" si="144"/>
        <v>0</v>
      </c>
      <c r="Q623" s="16">
        <f t="shared" si="145"/>
        <v>0.31668724479050736</v>
      </c>
      <c r="R623" s="51">
        <f t="shared" si="153"/>
        <v>0</v>
      </c>
      <c r="S623" s="16">
        <f t="shared" si="154"/>
        <v>0</v>
      </c>
      <c r="T623" s="16">
        <f t="shared" si="155"/>
        <v>0</v>
      </c>
      <c r="U623" s="16">
        <f t="shared" si="156"/>
        <v>0</v>
      </c>
      <c r="V623" s="51">
        <f t="shared" si="157"/>
        <v>0</v>
      </c>
      <c r="W623" s="16">
        <f t="shared" si="146"/>
        <v>0</v>
      </c>
      <c r="X623" s="16">
        <f t="shared" si="147"/>
        <v>0.13806031360942883</v>
      </c>
      <c r="Y623" s="16">
        <f t="shared" si="158"/>
        <v>0</v>
      </c>
      <c r="Z623" s="16">
        <f t="shared" si="159"/>
        <v>0</v>
      </c>
    </row>
    <row r="624" spans="10:26" x14ac:dyDescent="0.25">
      <c r="J624" s="68">
        <v>6130</v>
      </c>
      <c r="K624" s="68">
        <f t="shared" si="148"/>
        <v>0.69977168949771684</v>
      </c>
      <c r="L624" s="68">
        <f t="shared" si="149"/>
        <v>8.7002134672342857E-2</v>
      </c>
      <c r="M624" s="70">
        <f t="shared" si="150"/>
        <v>2.6815726440105672</v>
      </c>
      <c r="N624" s="71">
        <f t="shared" si="151"/>
        <v>0</v>
      </c>
      <c r="O624" s="72">
        <f t="shared" si="152"/>
        <v>0</v>
      </c>
      <c r="P624" s="68">
        <f t="shared" si="144"/>
        <v>0</v>
      </c>
      <c r="Q624" s="16">
        <f t="shared" si="145"/>
        <v>0.31351987878571896</v>
      </c>
      <c r="R624" s="51">
        <f t="shared" si="153"/>
        <v>0</v>
      </c>
      <c r="S624" s="16">
        <f t="shared" si="154"/>
        <v>0</v>
      </c>
      <c r="T624" s="16">
        <f t="shared" si="155"/>
        <v>0</v>
      </c>
      <c r="U624" s="16">
        <f t="shared" si="156"/>
        <v>0</v>
      </c>
      <c r="V624" s="51">
        <f t="shared" si="157"/>
        <v>0</v>
      </c>
      <c r="W624" s="16">
        <f t="shared" si="146"/>
        <v>0</v>
      </c>
      <c r="X624" s="16">
        <f t="shared" si="147"/>
        <v>0.13751396020826689</v>
      </c>
      <c r="Y624" s="16">
        <f t="shared" si="158"/>
        <v>0</v>
      </c>
      <c r="Z624" s="16">
        <f t="shared" si="159"/>
        <v>0</v>
      </c>
    </row>
    <row r="625" spans="10:26" x14ac:dyDescent="0.25">
      <c r="J625" s="68">
        <v>6140</v>
      </c>
      <c r="K625" s="68">
        <f t="shared" si="148"/>
        <v>0.70091324200913241</v>
      </c>
      <c r="L625" s="68">
        <f t="shared" si="149"/>
        <v>8.6763994914963782E-2</v>
      </c>
      <c r="M625" s="70">
        <f t="shared" si="150"/>
        <v>2.6742327199817604</v>
      </c>
      <c r="N625" s="71">
        <f t="shared" si="151"/>
        <v>0</v>
      </c>
      <c r="O625" s="72">
        <f t="shared" si="152"/>
        <v>0</v>
      </c>
      <c r="P625" s="68">
        <f t="shared" si="144"/>
        <v>0</v>
      </c>
      <c r="Q625" s="16">
        <f t="shared" si="145"/>
        <v>0.31042742739687079</v>
      </c>
      <c r="R625" s="51">
        <f t="shared" si="153"/>
        <v>0</v>
      </c>
      <c r="S625" s="16">
        <f t="shared" si="154"/>
        <v>0</v>
      </c>
      <c r="T625" s="16">
        <f t="shared" si="155"/>
        <v>0</v>
      </c>
      <c r="U625" s="16">
        <f t="shared" si="156"/>
        <v>0</v>
      </c>
      <c r="V625" s="51">
        <f t="shared" si="157"/>
        <v>0</v>
      </c>
      <c r="W625" s="16">
        <f t="shared" si="146"/>
        <v>0</v>
      </c>
      <c r="X625" s="16">
        <f t="shared" si="147"/>
        <v>0.13696941778544203</v>
      </c>
      <c r="Y625" s="16">
        <f t="shared" si="158"/>
        <v>0</v>
      </c>
      <c r="Z625" s="16">
        <f t="shared" si="159"/>
        <v>0</v>
      </c>
    </row>
    <row r="626" spans="10:26" x14ac:dyDescent="0.25">
      <c r="J626" s="68">
        <v>6150</v>
      </c>
      <c r="K626" s="68">
        <f t="shared" si="148"/>
        <v>0.70205479452054798</v>
      </c>
      <c r="L626" s="68">
        <f t="shared" si="149"/>
        <v>8.6526180728839663E-2</v>
      </c>
      <c r="M626" s="70">
        <f t="shared" si="150"/>
        <v>2.6669028306834139</v>
      </c>
      <c r="N626" s="71">
        <f t="shared" si="151"/>
        <v>0</v>
      </c>
      <c r="O626" s="72">
        <f t="shared" si="152"/>
        <v>0</v>
      </c>
      <c r="P626" s="68">
        <f t="shared" si="144"/>
        <v>0</v>
      </c>
      <c r="Q626" s="16">
        <f t="shared" si="145"/>
        <v>0.30740611537693352</v>
      </c>
      <c r="R626" s="51">
        <f t="shared" si="153"/>
        <v>0</v>
      </c>
      <c r="S626" s="16">
        <f t="shared" si="154"/>
        <v>0</v>
      </c>
      <c r="T626" s="16">
        <f t="shared" si="155"/>
        <v>0</v>
      </c>
      <c r="U626" s="16">
        <f t="shared" si="156"/>
        <v>0</v>
      </c>
      <c r="V626" s="51">
        <f t="shared" si="157"/>
        <v>0</v>
      </c>
      <c r="W626" s="16">
        <f t="shared" si="146"/>
        <v>0</v>
      </c>
      <c r="X626" s="16">
        <f t="shared" si="147"/>
        <v>0.13642667324365709</v>
      </c>
      <c r="Y626" s="16">
        <f t="shared" si="158"/>
        <v>0</v>
      </c>
      <c r="Z626" s="16">
        <f t="shared" si="159"/>
        <v>0</v>
      </c>
    </row>
    <row r="627" spans="10:26" x14ac:dyDescent="0.25">
      <c r="J627" s="68">
        <v>6160</v>
      </c>
      <c r="K627" s="68">
        <f t="shared" si="148"/>
        <v>0.70319634703196343</v>
      </c>
      <c r="L627" s="68">
        <f t="shared" si="149"/>
        <v>8.6288691140567808E-2</v>
      </c>
      <c r="M627" s="70">
        <f t="shared" si="150"/>
        <v>2.6595829461133911</v>
      </c>
      <c r="N627" s="71">
        <f t="shared" si="151"/>
        <v>0</v>
      </c>
      <c r="O627" s="72">
        <f t="shared" si="152"/>
        <v>0</v>
      </c>
      <c r="P627" s="68">
        <f t="shared" si="144"/>
        <v>0</v>
      </c>
      <c r="Q627" s="16">
        <f t="shared" si="145"/>
        <v>0.30445245331691906</v>
      </c>
      <c r="R627" s="51">
        <f t="shared" si="153"/>
        <v>0</v>
      </c>
      <c r="S627" s="16">
        <f t="shared" si="154"/>
        <v>0</v>
      </c>
      <c r="T627" s="16">
        <f t="shared" si="155"/>
        <v>0</v>
      </c>
      <c r="U627" s="16">
        <f t="shared" si="156"/>
        <v>0</v>
      </c>
      <c r="V627" s="51">
        <f t="shared" si="157"/>
        <v>0</v>
      </c>
      <c r="W627" s="16">
        <f t="shared" si="146"/>
        <v>0</v>
      </c>
      <c r="X627" s="16">
        <f t="shared" si="147"/>
        <v>0.13588571363124369</v>
      </c>
      <c r="Y627" s="16">
        <f t="shared" si="158"/>
        <v>0</v>
      </c>
      <c r="Z627" s="16">
        <f t="shared" si="159"/>
        <v>0</v>
      </c>
    </row>
    <row r="628" spans="10:26" x14ac:dyDescent="0.25">
      <c r="J628" s="68">
        <v>6170</v>
      </c>
      <c r="K628" s="68">
        <f t="shared" si="148"/>
        <v>0.704337899543379</v>
      </c>
      <c r="L628" s="68">
        <f t="shared" si="149"/>
        <v>8.605152518123016E-2</v>
      </c>
      <c r="M628" s="70">
        <f t="shared" si="150"/>
        <v>2.6522730364077787</v>
      </c>
      <c r="N628" s="71">
        <f t="shared" si="151"/>
        <v>0</v>
      </c>
      <c r="O628" s="72">
        <f t="shared" si="152"/>
        <v>0</v>
      </c>
      <c r="P628" s="68">
        <f t="shared" si="144"/>
        <v>0</v>
      </c>
      <c r="Q628" s="16">
        <f t="shared" si="145"/>
        <v>0.30156320914164847</v>
      </c>
      <c r="R628" s="51">
        <f t="shared" si="153"/>
        <v>0</v>
      </c>
      <c r="S628" s="16">
        <f t="shared" si="154"/>
        <v>0</v>
      </c>
      <c r="T628" s="16">
        <f t="shared" si="155"/>
        <v>0</v>
      </c>
      <c r="U628" s="16">
        <f t="shared" si="156"/>
        <v>0</v>
      </c>
      <c r="V628" s="51">
        <f t="shared" si="157"/>
        <v>0</v>
      </c>
      <c r="W628" s="16">
        <f t="shared" si="146"/>
        <v>0</v>
      </c>
      <c r="X628" s="16">
        <f t="shared" si="147"/>
        <v>0.1353465261399821</v>
      </c>
      <c r="Y628" s="16">
        <f t="shared" si="158"/>
        <v>0</v>
      </c>
      <c r="Z628" s="16">
        <f t="shared" si="159"/>
        <v>0</v>
      </c>
    </row>
    <row r="629" spans="10:26" x14ac:dyDescent="0.25">
      <c r="J629" s="68">
        <v>6180</v>
      </c>
      <c r="K629" s="68">
        <f t="shared" si="148"/>
        <v>0.70547945205479456</v>
      </c>
      <c r="L629" s="68">
        <f t="shared" si="149"/>
        <v>8.5814681886365429E-2</v>
      </c>
      <c r="M629" s="70">
        <f t="shared" si="150"/>
        <v>2.6449730718400302</v>
      </c>
      <c r="N629" s="71">
        <f t="shared" si="151"/>
        <v>0</v>
      </c>
      <c r="O629" s="72">
        <f t="shared" si="152"/>
        <v>0</v>
      </c>
      <c r="P629" s="68">
        <f t="shared" si="144"/>
        <v>0</v>
      </c>
      <c r="Q629" s="16">
        <f t="shared" si="145"/>
        <v>0.29873538309777514</v>
      </c>
      <c r="R629" s="51">
        <f t="shared" si="153"/>
        <v>0</v>
      </c>
      <c r="S629" s="16">
        <f t="shared" si="154"/>
        <v>0</v>
      </c>
      <c r="T629" s="16">
        <f t="shared" si="155"/>
        <v>0</v>
      </c>
      <c r="U629" s="16">
        <f t="shared" si="156"/>
        <v>0</v>
      </c>
      <c r="V629" s="51">
        <f t="shared" si="157"/>
        <v>0</v>
      </c>
      <c r="W629" s="16">
        <f t="shared" si="146"/>
        <v>0</v>
      </c>
      <c r="X629" s="16">
        <f t="shared" si="147"/>
        <v>0.13480909810295993</v>
      </c>
      <c r="Y629" s="16">
        <f t="shared" si="158"/>
        <v>0</v>
      </c>
      <c r="Z629" s="16">
        <f t="shared" si="159"/>
        <v>0</v>
      </c>
    </row>
    <row r="630" spans="10:26" x14ac:dyDescent="0.25">
      <c r="J630" s="68">
        <v>6190</v>
      </c>
      <c r="K630" s="68">
        <f t="shared" si="148"/>
        <v>0.70662100456621002</v>
      </c>
      <c r="L630" s="68">
        <f t="shared" si="149"/>
        <v>8.5578160295941452E-2</v>
      </c>
      <c r="M630" s="70">
        <f t="shared" si="150"/>
        <v>2.6376830228201129</v>
      </c>
      <c r="N630" s="71">
        <f t="shared" si="151"/>
        <v>0</v>
      </c>
      <c r="O630" s="72">
        <f t="shared" si="152"/>
        <v>0</v>
      </c>
      <c r="P630" s="68">
        <f t="shared" si="144"/>
        <v>0</v>
      </c>
      <c r="Q630" s="16">
        <f t="shared" si="145"/>
        <v>0.29596618573050804</v>
      </c>
      <c r="R630" s="51">
        <f t="shared" si="153"/>
        <v>0</v>
      </c>
      <c r="S630" s="16">
        <f t="shared" si="154"/>
        <v>0</v>
      </c>
      <c r="T630" s="16">
        <f t="shared" si="155"/>
        <v>0</v>
      </c>
      <c r="U630" s="16">
        <f t="shared" si="156"/>
        <v>0</v>
      </c>
      <c r="V630" s="51">
        <f t="shared" si="157"/>
        <v>0</v>
      </c>
      <c r="W630" s="16">
        <f t="shared" si="146"/>
        <v>0</v>
      </c>
      <c r="X630" s="16">
        <f t="shared" si="147"/>
        <v>0.13427341699247386</v>
      </c>
      <c r="Y630" s="16">
        <f t="shared" si="158"/>
        <v>0</v>
      </c>
      <c r="Z630" s="16">
        <f t="shared" si="159"/>
        <v>0</v>
      </c>
    </row>
    <row r="631" spans="10:26" x14ac:dyDescent="0.25">
      <c r="J631" s="68">
        <v>6200</v>
      </c>
      <c r="K631" s="68">
        <f t="shared" si="148"/>
        <v>0.70776255707762559</v>
      </c>
      <c r="L631" s="68">
        <f t="shared" si="149"/>
        <v>8.5341959454327654E-2</v>
      </c>
      <c r="M631" s="70">
        <f t="shared" si="150"/>
        <v>2.6304028598936604</v>
      </c>
      <c r="N631" s="71">
        <f t="shared" si="151"/>
        <v>0</v>
      </c>
      <c r="O631" s="72">
        <f t="shared" si="152"/>
        <v>0</v>
      </c>
      <c r="P631" s="68">
        <f t="shared" si="144"/>
        <v>0</v>
      </c>
      <c r="Q631" s="16">
        <f t="shared" si="145"/>
        <v>0.29325301842849172</v>
      </c>
      <c r="R631" s="51">
        <f t="shared" si="153"/>
        <v>0</v>
      </c>
      <c r="S631" s="16">
        <f t="shared" si="154"/>
        <v>0</v>
      </c>
      <c r="T631" s="16">
        <f t="shared" si="155"/>
        <v>0</v>
      </c>
      <c r="U631" s="16">
        <f t="shared" si="156"/>
        <v>0</v>
      </c>
      <c r="V631" s="51">
        <f t="shared" si="157"/>
        <v>0</v>
      </c>
      <c r="W631" s="16">
        <f t="shared" si="146"/>
        <v>0</v>
      </c>
      <c r="X631" s="16">
        <f t="shared" si="147"/>
        <v>0.13373947041796819</v>
      </c>
      <c r="Y631" s="16">
        <f t="shared" si="158"/>
        <v>0</v>
      </c>
      <c r="Z631" s="16">
        <f t="shared" si="159"/>
        <v>0</v>
      </c>
    </row>
    <row r="632" spans="10:26" x14ac:dyDescent="0.25">
      <c r="J632" s="68">
        <v>6210</v>
      </c>
      <c r="K632" s="68">
        <f t="shared" si="148"/>
        <v>0.70890410958904104</v>
      </c>
      <c r="L632" s="68">
        <f t="shared" si="149"/>
        <v>8.5106078410268515E-2</v>
      </c>
      <c r="M632" s="70">
        <f t="shared" si="150"/>
        <v>2.6231325537411525</v>
      </c>
      <c r="N632" s="71">
        <f t="shared" si="151"/>
        <v>0</v>
      </c>
      <c r="O632" s="72">
        <f t="shared" si="152"/>
        <v>0</v>
      </c>
      <c r="P632" s="68">
        <f t="shared" si="144"/>
        <v>0</v>
      </c>
      <c r="Q632" s="16">
        <f t="shared" si="145"/>
        <v>0.29059345618397581</v>
      </c>
      <c r="R632" s="51">
        <f t="shared" si="153"/>
        <v>0</v>
      </c>
      <c r="S632" s="16">
        <f t="shared" si="154"/>
        <v>0</v>
      </c>
      <c r="T632" s="16">
        <f t="shared" si="155"/>
        <v>0</v>
      </c>
      <c r="U632" s="16">
        <f t="shared" si="156"/>
        <v>0</v>
      </c>
      <c r="V632" s="51">
        <f t="shared" si="157"/>
        <v>0</v>
      </c>
      <c r="W632" s="16">
        <f t="shared" si="146"/>
        <v>0</v>
      </c>
      <c r="X632" s="16">
        <f t="shared" si="147"/>
        <v>0.13320724612401225</v>
      </c>
      <c r="Y632" s="16">
        <f t="shared" si="158"/>
        <v>0</v>
      </c>
      <c r="Z632" s="16">
        <f t="shared" si="159"/>
        <v>0</v>
      </c>
    </row>
    <row r="633" spans="10:26" x14ac:dyDescent="0.25">
      <c r="J633" s="68">
        <v>6220</v>
      </c>
      <c r="K633" s="68">
        <f t="shared" si="148"/>
        <v>0.71004566210045661</v>
      </c>
      <c r="L633" s="68">
        <f t="shared" si="149"/>
        <v>8.4870516216855041E-2</v>
      </c>
      <c r="M633" s="70">
        <f t="shared" si="150"/>
        <v>2.6158720751770388</v>
      </c>
      <c r="N633" s="71">
        <f t="shared" si="151"/>
        <v>0</v>
      </c>
      <c r="O633" s="72">
        <f t="shared" si="152"/>
        <v>0</v>
      </c>
      <c r="P633" s="68">
        <f t="shared" si="144"/>
        <v>0</v>
      </c>
      <c r="Q633" s="16">
        <f t="shared" si="145"/>
        <v>0.28798523227088357</v>
      </c>
      <c r="R633" s="51">
        <f t="shared" si="153"/>
        <v>0</v>
      </c>
      <c r="S633" s="16">
        <f t="shared" si="154"/>
        <v>0</v>
      </c>
      <c r="T633" s="16">
        <f t="shared" si="155"/>
        <v>0</v>
      </c>
      <c r="U633" s="16">
        <f t="shared" si="156"/>
        <v>0</v>
      </c>
      <c r="V633" s="51">
        <f t="shared" si="157"/>
        <v>0</v>
      </c>
      <c r="W633" s="16">
        <f t="shared" si="146"/>
        <v>0</v>
      </c>
      <c r="X633" s="16">
        <f t="shared" si="147"/>
        <v>0.13267673198831642</v>
      </c>
      <c r="Y633" s="16">
        <f t="shared" si="158"/>
        <v>0</v>
      </c>
      <c r="Z633" s="16">
        <f t="shared" si="159"/>
        <v>0</v>
      </c>
    </row>
    <row r="634" spans="10:26" x14ac:dyDescent="0.25">
      <c r="J634" s="68">
        <v>6230</v>
      </c>
      <c r="K634" s="68">
        <f t="shared" si="148"/>
        <v>0.71118721461187218</v>
      </c>
      <c r="L634" s="68">
        <f t="shared" si="149"/>
        <v>8.4635271931499556E-2</v>
      </c>
      <c r="M634" s="70">
        <f t="shared" si="150"/>
        <v>2.6086213951489587</v>
      </c>
      <c r="N634" s="71">
        <f t="shared" si="151"/>
        <v>0</v>
      </c>
      <c r="O634" s="72">
        <f t="shared" si="152"/>
        <v>0</v>
      </c>
      <c r="P634" s="68">
        <f t="shared" si="144"/>
        <v>0</v>
      </c>
      <c r="Q634" s="16">
        <f t="shared" si="145"/>
        <v>0.2854262245891146</v>
      </c>
      <c r="R634" s="51">
        <f t="shared" si="153"/>
        <v>0</v>
      </c>
      <c r="S634" s="16">
        <f t="shared" si="154"/>
        <v>0</v>
      </c>
      <c r="T634" s="16">
        <f t="shared" si="155"/>
        <v>0</v>
      </c>
      <c r="U634" s="16">
        <f t="shared" si="156"/>
        <v>0</v>
      </c>
      <c r="V634" s="51">
        <f t="shared" si="157"/>
        <v>0</v>
      </c>
      <c r="W634" s="16">
        <f t="shared" si="146"/>
        <v>0</v>
      </c>
      <c r="X634" s="16">
        <f t="shared" si="147"/>
        <v>0.13214791601978348</v>
      </c>
      <c r="Y634" s="16">
        <f t="shared" si="158"/>
        <v>0</v>
      </c>
      <c r="Z634" s="16">
        <f t="shared" si="159"/>
        <v>0</v>
      </c>
    </row>
    <row r="635" spans="10:26" x14ac:dyDescent="0.25">
      <c r="J635" s="68">
        <v>6240</v>
      </c>
      <c r="K635" s="68">
        <f t="shared" si="148"/>
        <v>0.71232876712328763</v>
      </c>
      <c r="L635" s="68">
        <f t="shared" si="149"/>
        <v>8.4400344615907952E-2</v>
      </c>
      <c r="M635" s="70">
        <f t="shared" si="150"/>
        <v>2.6013804847368887</v>
      </c>
      <c r="N635" s="71">
        <f t="shared" si="151"/>
        <v>0</v>
      </c>
      <c r="O635" s="72">
        <f t="shared" si="152"/>
        <v>0</v>
      </c>
      <c r="P635" s="68">
        <f t="shared" si="144"/>
        <v>0</v>
      </c>
      <c r="Q635" s="16">
        <f t="shared" si="145"/>
        <v>0.2829144434612304</v>
      </c>
      <c r="R635" s="51">
        <f t="shared" si="153"/>
        <v>0</v>
      </c>
      <c r="S635" s="16">
        <f t="shared" si="154"/>
        <v>0</v>
      </c>
      <c r="T635" s="16">
        <f t="shared" si="155"/>
        <v>0</v>
      </c>
      <c r="U635" s="16">
        <f t="shared" si="156"/>
        <v>0</v>
      </c>
      <c r="V635" s="51">
        <f t="shared" si="157"/>
        <v>0</v>
      </c>
      <c r="W635" s="16">
        <f t="shared" si="146"/>
        <v>0</v>
      </c>
      <c r="X635" s="16">
        <f t="shared" si="147"/>
        <v>0.13162078635659569</v>
      </c>
      <c r="Y635" s="16">
        <f t="shared" si="158"/>
        <v>0</v>
      </c>
      <c r="Z635" s="16">
        <f t="shared" si="159"/>
        <v>0</v>
      </c>
    </row>
    <row r="636" spans="10:26" x14ac:dyDescent="0.25">
      <c r="J636" s="68">
        <v>6250</v>
      </c>
      <c r="K636" s="68">
        <f t="shared" si="148"/>
        <v>0.7134703196347032</v>
      </c>
      <c r="L636" s="68">
        <f t="shared" si="149"/>
        <v>8.4165733336053705E-2</v>
      </c>
      <c r="M636" s="70">
        <f t="shared" si="150"/>
        <v>2.59414931515234</v>
      </c>
      <c r="N636" s="71">
        <f t="shared" si="151"/>
        <v>0</v>
      </c>
      <c r="O636" s="72">
        <f t="shared" si="152"/>
        <v>0</v>
      </c>
      <c r="P636" s="68">
        <f t="shared" si="144"/>
        <v>0</v>
      </c>
      <c r="Q636" s="16">
        <f t="shared" si="145"/>
        <v>0.28044802069913866</v>
      </c>
      <c r="R636" s="51">
        <f t="shared" si="153"/>
        <v>0</v>
      </c>
      <c r="S636" s="16">
        <f t="shared" si="154"/>
        <v>0</v>
      </c>
      <c r="T636" s="16">
        <f t="shared" si="155"/>
        <v>0</v>
      </c>
      <c r="U636" s="16">
        <f t="shared" si="156"/>
        <v>0</v>
      </c>
      <c r="V636" s="51">
        <f t="shared" si="157"/>
        <v>0</v>
      </c>
      <c r="W636" s="16">
        <f t="shared" si="146"/>
        <v>0</v>
      </c>
      <c r="X636" s="16">
        <f t="shared" si="147"/>
        <v>0.13109533126433781</v>
      </c>
      <c r="Y636" s="16">
        <f t="shared" si="158"/>
        <v>0</v>
      </c>
      <c r="Z636" s="16">
        <f t="shared" si="159"/>
        <v>0</v>
      </c>
    </row>
    <row r="637" spans="10:26" x14ac:dyDescent="0.25">
      <c r="J637" s="68">
        <v>6260</v>
      </c>
      <c r="K637" s="68">
        <f t="shared" si="148"/>
        <v>0.71461187214611877</v>
      </c>
      <c r="L637" s="68">
        <f t="shared" si="149"/>
        <v>8.3931437162151901E-2</v>
      </c>
      <c r="M637" s="70">
        <f t="shared" si="150"/>
        <v>2.5869278577375585</v>
      </c>
      <c r="N637" s="71">
        <f t="shared" si="151"/>
        <v>0</v>
      </c>
      <c r="O637" s="72">
        <f t="shared" si="152"/>
        <v>0</v>
      </c>
      <c r="P637" s="68">
        <f t="shared" si="144"/>
        <v>0</v>
      </c>
      <c r="Q637" s="16">
        <f t="shared" si="145"/>
        <v>0.27802519978465168</v>
      </c>
      <c r="R637" s="51">
        <f t="shared" si="153"/>
        <v>0</v>
      </c>
      <c r="S637" s="16">
        <f t="shared" si="154"/>
        <v>0</v>
      </c>
      <c r="T637" s="16">
        <f t="shared" si="155"/>
        <v>0</v>
      </c>
      <c r="U637" s="16">
        <f t="shared" si="156"/>
        <v>0</v>
      </c>
      <c r="V637" s="51">
        <f t="shared" si="157"/>
        <v>0</v>
      </c>
      <c r="W637" s="16">
        <f t="shared" si="146"/>
        <v>0</v>
      </c>
      <c r="X637" s="16">
        <f t="shared" si="147"/>
        <v>0.13057153913415376</v>
      </c>
      <c r="Y637" s="16">
        <f t="shared" si="158"/>
        <v>0</v>
      </c>
      <c r="Z637" s="16">
        <f t="shared" si="159"/>
        <v>0</v>
      </c>
    </row>
    <row r="638" spans="10:26" x14ac:dyDescent="0.25">
      <c r="J638" s="68">
        <v>6270</v>
      </c>
      <c r="K638" s="68">
        <f t="shared" si="148"/>
        <v>0.71575342465753422</v>
      </c>
      <c r="L638" s="68">
        <f t="shared" si="149"/>
        <v>8.3697455168632806E-2</v>
      </c>
      <c r="M638" s="70">
        <f t="shared" si="150"/>
        <v>2.5797160839647097</v>
      </c>
      <c r="N638" s="71">
        <f t="shared" si="151"/>
        <v>0</v>
      </c>
      <c r="O638" s="72">
        <f t="shared" si="152"/>
        <v>0</v>
      </c>
      <c r="P638" s="68">
        <f t="shared" si="144"/>
        <v>0</v>
      </c>
      <c r="Q638" s="16">
        <f t="shared" si="145"/>
        <v>0.27564432702980624</v>
      </c>
      <c r="R638" s="51">
        <f t="shared" si="153"/>
        <v>0</v>
      </c>
      <c r="S638" s="16">
        <f t="shared" si="154"/>
        <v>0</v>
      </c>
      <c r="T638" s="16">
        <f t="shared" si="155"/>
        <v>0</v>
      </c>
      <c r="U638" s="16">
        <f t="shared" si="156"/>
        <v>0</v>
      </c>
      <c r="V638" s="51">
        <f t="shared" si="157"/>
        <v>0</v>
      </c>
      <c r="W638" s="16">
        <f t="shared" si="146"/>
        <v>0</v>
      </c>
      <c r="X638" s="16">
        <f t="shared" si="147"/>
        <v>0.13004939848093733</v>
      </c>
      <c r="Y638" s="16">
        <f t="shared" si="158"/>
        <v>0</v>
      </c>
      <c r="Z638" s="16">
        <f t="shared" si="159"/>
        <v>0</v>
      </c>
    </row>
    <row r="639" spans="10:26" x14ac:dyDescent="0.25">
      <c r="J639" s="68">
        <v>6280</v>
      </c>
      <c r="K639" s="68">
        <f t="shared" si="148"/>
        <v>0.71689497716894979</v>
      </c>
      <c r="L639" s="68">
        <f t="shared" si="149"/>
        <v>8.3463786434116338E-2</v>
      </c>
      <c r="M639" s="70">
        <f t="shared" si="150"/>
        <v>2.5725139654350926</v>
      </c>
      <c r="N639" s="71">
        <f t="shared" si="151"/>
        <v>0</v>
      </c>
      <c r="O639" s="72">
        <f t="shared" si="152"/>
        <v>0</v>
      </c>
      <c r="P639" s="68">
        <f t="shared" si="144"/>
        <v>0</v>
      </c>
      <c r="Q639" s="16">
        <f t="shared" si="145"/>
        <v>0.27330384360136761</v>
      </c>
      <c r="R639" s="51">
        <f t="shared" si="153"/>
        <v>0</v>
      </c>
      <c r="S639" s="16">
        <f t="shared" si="154"/>
        <v>0</v>
      </c>
      <c r="T639" s="16">
        <f t="shared" si="155"/>
        <v>0</v>
      </c>
      <c r="U639" s="16">
        <f t="shared" si="156"/>
        <v>0</v>
      </c>
      <c r="V639" s="51">
        <f t="shared" si="157"/>
        <v>0</v>
      </c>
      <c r="W639" s="16">
        <f t="shared" si="146"/>
        <v>0</v>
      </c>
      <c r="X639" s="16">
        <f t="shared" si="147"/>
        <v>0.12952889794155409</v>
      </c>
      <c r="Y639" s="16">
        <f t="shared" si="158"/>
        <v>0</v>
      </c>
      <c r="Z639" s="16">
        <f t="shared" si="159"/>
        <v>0</v>
      </c>
    </row>
    <row r="640" spans="10:26" x14ac:dyDescent="0.25">
      <c r="J640" s="68">
        <v>6290</v>
      </c>
      <c r="K640" s="68">
        <f t="shared" si="148"/>
        <v>0.71803652968036524</v>
      </c>
      <c r="L640" s="68">
        <f t="shared" si="149"/>
        <v>8.3230430041386416E-2</v>
      </c>
      <c r="M640" s="70">
        <f t="shared" si="150"/>
        <v>2.5653214738783481</v>
      </c>
      <c r="N640" s="71">
        <f t="shared" si="151"/>
        <v>0</v>
      </c>
      <c r="O640" s="72">
        <f t="shared" si="152"/>
        <v>0</v>
      </c>
      <c r="P640" s="68">
        <f t="shared" si="144"/>
        <v>0</v>
      </c>
      <c r="Q640" s="16">
        <f t="shared" si="145"/>
        <v>0.27100227830959578</v>
      </c>
      <c r="R640" s="51">
        <f t="shared" si="153"/>
        <v>0</v>
      </c>
      <c r="S640" s="16">
        <f t="shared" si="154"/>
        <v>0</v>
      </c>
      <c r="T640" s="16">
        <f t="shared" si="155"/>
        <v>0</v>
      </c>
      <c r="U640" s="16">
        <f t="shared" si="156"/>
        <v>0</v>
      </c>
      <c r="V640" s="51">
        <f t="shared" si="157"/>
        <v>0</v>
      </c>
      <c r="W640" s="16">
        <f t="shared" si="146"/>
        <v>0</v>
      </c>
      <c r="X640" s="16">
        <f t="shared" si="147"/>
        <v>0.12901002627309754</v>
      </c>
      <c r="Y640" s="16">
        <f t="shared" si="158"/>
        <v>0</v>
      </c>
      <c r="Z640" s="16">
        <f t="shared" si="159"/>
        <v>0</v>
      </c>
    </row>
    <row r="641" spans="10:26" x14ac:dyDescent="0.25">
      <c r="J641" s="68">
        <v>6300</v>
      </c>
      <c r="K641" s="68">
        <f t="shared" si="148"/>
        <v>0.71917808219178081</v>
      </c>
      <c r="L641" s="68">
        <f t="shared" si="149"/>
        <v>8.2997385077365315E-2</v>
      </c>
      <c r="M641" s="70">
        <f t="shared" si="150"/>
        <v>2.5581385811516704</v>
      </c>
      <c r="N641" s="71">
        <f t="shared" si="151"/>
        <v>0</v>
      </c>
      <c r="O641" s="72">
        <f t="shared" si="152"/>
        <v>0</v>
      </c>
      <c r="P641" s="68">
        <f t="shared" si="144"/>
        <v>0</v>
      </c>
      <c r="Q641" s="16">
        <f t="shared" si="145"/>
        <v>0.26873824107461164</v>
      </c>
      <c r="R641" s="51">
        <f t="shared" si="153"/>
        <v>0</v>
      </c>
      <c r="S641" s="16">
        <f t="shared" si="154"/>
        <v>0</v>
      </c>
      <c r="T641" s="16">
        <f t="shared" si="155"/>
        <v>0</v>
      </c>
      <c r="U641" s="16">
        <f t="shared" si="156"/>
        <v>0</v>
      </c>
      <c r="V641" s="51">
        <f t="shared" si="157"/>
        <v>0</v>
      </c>
      <c r="W641" s="16">
        <f t="shared" si="146"/>
        <v>0</v>
      </c>
      <c r="X641" s="16">
        <f t="shared" si="147"/>
        <v>0.12849277235117496</v>
      </c>
      <c r="Y641" s="16">
        <f t="shared" si="158"/>
        <v>0</v>
      </c>
      <c r="Z641" s="16">
        <f t="shared" si="159"/>
        <v>0</v>
      </c>
    </row>
    <row r="642" spans="10:26" x14ac:dyDescent="0.25">
      <c r="J642" s="68">
        <v>6310</v>
      </c>
      <c r="K642" s="68">
        <f t="shared" si="148"/>
        <v>0.72031963470319638</v>
      </c>
      <c r="L642" s="68">
        <f t="shared" si="149"/>
        <v>8.276465063308891E-2</v>
      </c>
      <c r="M642" s="70">
        <f t="shared" si="150"/>
        <v>2.5509652592390415</v>
      </c>
      <c r="N642" s="71">
        <f t="shared" si="151"/>
        <v>0</v>
      </c>
      <c r="O642" s="72">
        <f t="shared" si="152"/>
        <v>0</v>
      </c>
      <c r="P642" s="68">
        <f t="shared" si="144"/>
        <v>0</v>
      </c>
      <c r="Q642" s="16">
        <f t="shared" si="145"/>
        <v>0.26651041699500588</v>
      </c>
      <c r="R642" s="51">
        <f t="shared" si="153"/>
        <v>0</v>
      </c>
      <c r="S642" s="16">
        <f t="shared" si="154"/>
        <v>0</v>
      </c>
      <c r="T642" s="16">
        <f t="shared" si="155"/>
        <v>0</v>
      </c>
      <c r="U642" s="16">
        <f t="shared" si="156"/>
        <v>0</v>
      </c>
      <c r="V642" s="51">
        <f t="shared" si="157"/>
        <v>0</v>
      </c>
      <c r="W642" s="16">
        <f t="shared" si="146"/>
        <v>0</v>
      </c>
      <c r="X642" s="16">
        <f t="shared" si="147"/>
        <v>0.12797712516822457</v>
      </c>
      <c r="Y642" s="16">
        <f t="shared" si="158"/>
        <v>0</v>
      </c>
      <c r="Z642" s="16">
        <f t="shared" si="159"/>
        <v>0</v>
      </c>
    </row>
    <row r="643" spans="10:26" x14ac:dyDescent="0.25">
      <c r="J643" s="68">
        <v>6320</v>
      </c>
      <c r="K643" s="68">
        <f t="shared" si="148"/>
        <v>0.72146118721461183</v>
      </c>
      <c r="L643" s="68">
        <f t="shared" si="149"/>
        <v>8.2532225803681358E-2</v>
      </c>
      <c r="M643" s="70">
        <f t="shared" si="150"/>
        <v>2.5438014802504525</v>
      </c>
      <c r="N643" s="71">
        <f t="shared" si="151"/>
        <v>0</v>
      </c>
      <c r="O643" s="72">
        <f t="shared" si="152"/>
        <v>0</v>
      </c>
      <c r="P643" s="68">
        <f t="shared" si="144"/>
        <v>0</v>
      </c>
      <c r="Q643" s="16">
        <f t="shared" si="145"/>
        <v>0.26431756095295345</v>
      </c>
      <c r="R643" s="51">
        <f t="shared" si="153"/>
        <v>0</v>
      </c>
      <c r="S643" s="16">
        <f t="shared" si="154"/>
        <v>0</v>
      </c>
      <c r="T643" s="16">
        <f t="shared" si="155"/>
        <v>0</v>
      </c>
      <c r="U643" s="16">
        <f t="shared" si="156"/>
        <v>0</v>
      </c>
      <c r="V643" s="51">
        <f t="shared" si="157"/>
        <v>0</v>
      </c>
      <c r="W643" s="16">
        <f t="shared" si="146"/>
        <v>0</v>
      </c>
      <c r="X643" s="16">
        <f t="shared" si="147"/>
        <v>0.12746307383186306</v>
      </c>
      <c r="Y643" s="16">
        <f t="shared" si="158"/>
        <v>0</v>
      </c>
      <c r="Z643" s="16">
        <f t="shared" si="159"/>
        <v>0</v>
      </c>
    </row>
    <row r="644" spans="10:26" x14ac:dyDescent="0.25">
      <c r="J644" s="68">
        <v>6330</v>
      </c>
      <c r="K644" s="68">
        <f t="shared" si="148"/>
        <v>0.7226027397260274</v>
      </c>
      <c r="L644" s="68">
        <f t="shared" si="149"/>
        <v>8.2300109688330236E-2</v>
      </c>
      <c r="M644" s="70">
        <f t="shared" si="150"/>
        <v>2.5366472164211373</v>
      </c>
      <c r="N644" s="71">
        <f t="shared" si="151"/>
        <v>0</v>
      </c>
      <c r="O644" s="72">
        <f t="shared" si="152"/>
        <v>0</v>
      </c>
      <c r="P644" s="68">
        <f t="shared" si="144"/>
        <v>0</v>
      </c>
      <c r="Q644" s="16">
        <f t="shared" si="145"/>
        <v>0.26215849269835145</v>
      </c>
      <c r="R644" s="51">
        <f t="shared" si="153"/>
        <v>0</v>
      </c>
      <c r="S644" s="16">
        <f t="shared" si="154"/>
        <v>0</v>
      </c>
      <c r="T644" s="16">
        <f t="shared" si="155"/>
        <v>0</v>
      </c>
      <c r="U644" s="16">
        <f t="shared" si="156"/>
        <v>0</v>
      </c>
      <c r="V644" s="51">
        <f t="shared" si="157"/>
        <v>0</v>
      </c>
      <c r="W644" s="16">
        <f t="shared" si="146"/>
        <v>0</v>
      </c>
      <c r="X644" s="16">
        <f t="shared" si="147"/>
        <v>0.12695060756326082</v>
      </c>
      <c r="Y644" s="16">
        <f t="shared" si="158"/>
        <v>0</v>
      </c>
      <c r="Z644" s="16">
        <f t="shared" si="159"/>
        <v>0</v>
      </c>
    </row>
    <row r="645" spans="10:26" x14ac:dyDescent="0.25">
      <c r="J645" s="68">
        <v>6340</v>
      </c>
      <c r="K645" s="68">
        <f t="shared" si="148"/>
        <v>0.72374429223744297</v>
      </c>
      <c r="L645" s="68">
        <f t="shared" si="149"/>
        <v>8.2068301390262111E-2</v>
      </c>
      <c r="M645" s="70">
        <f t="shared" si="150"/>
        <v>2.5295024401108184</v>
      </c>
      <c r="N645" s="71">
        <f t="shared" si="151"/>
        <v>0</v>
      </c>
      <c r="O645" s="72">
        <f t="shared" si="152"/>
        <v>0</v>
      </c>
      <c r="P645" s="68">
        <f t="shared" si="144"/>
        <v>0</v>
      </c>
      <c r="Q645" s="16">
        <f t="shared" si="145"/>
        <v>0.26003209236158686</v>
      </c>
      <c r="R645" s="51">
        <f t="shared" si="153"/>
        <v>0</v>
      </c>
      <c r="S645" s="16">
        <f t="shared" si="154"/>
        <v>0</v>
      </c>
      <c r="T645" s="16">
        <f t="shared" si="155"/>
        <v>0</v>
      </c>
      <c r="U645" s="16">
        <f t="shared" si="156"/>
        <v>0</v>
      </c>
      <c r="V645" s="51">
        <f t="shared" si="157"/>
        <v>0</v>
      </c>
      <c r="W645" s="16">
        <f t="shared" si="146"/>
        <v>0</v>
      </c>
      <c r="X645" s="16">
        <f t="shared" si="147"/>
        <v>0.12643971569554902</v>
      </c>
      <c r="Y645" s="16">
        <f t="shared" si="158"/>
        <v>0</v>
      </c>
      <c r="Z645" s="16">
        <f t="shared" si="159"/>
        <v>0</v>
      </c>
    </row>
    <row r="646" spans="10:26" x14ac:dyDescent="0.25">
      <c r="J646" s="68">
        <v>6350</v>
      </c>
      <c r="K646" s="68">
        <f t="shared" si="148"/>
        <v>0.72488584474885842</v>
      </c>
      <c r="L646" s="68">
        <f t="shared" si="149"/>
        <v>8.1836800016717892E-2</v>
      </c>
      <c r="M646" s="70">
        <f t="shared" si="150"/>
        <v>2.5223671238029484</v>
      </c>
      <c r="N646" s="71">
        <f t="shared" si="151"/>
        <v>0</v>
      </c>
      <c r="O646" s="72">
        <f t="shared" si="152"/>
        <v>0</v>
      </c>
      <c r="P646" s="68">
        <f t="shared" si="144"/>
        <v>0</v>
      </c>
      <c r="Q646" s="16">
        <f t="shared" si="145"/>
        <v>0.25793729635062901</v>
      </c>
      <c r="R646" s="51">
        <f t="shared" si="153"/>
        <v>0</v>
      </c>
      <c r="S646" s="16">
        <f t="shared" si="154"/>
        <v>0</v>
      </c>
      <c r="T646" s="16">
        <f t="shared" si="155"/>
        <v>0</v>
      </c>
      <c r="U646" s="16">
        <f t="shared" si="156"/>
        <v>0</v>
      </c>
      <c r="V646" s="51">
        <f t="shared" si="157"/>
        <v>0</v>
      </c>
      <c r="W646" s="16">
        <f t="shared" si="146"/>
        <v>0</v>
      </c>
      <c r="X646" s="16">
        <f t="shared" si="147"/>
        <v>0.12593038767225084</v>
      </c>
      <c r="Y646" s="16">
        <f t="shared" si="158"/>
        <v>0</v>
      </c>
      <c r="Z646" s="16">
        <f t="shared" si="159"/>
        <v>0</v>
      </c>
    </row>
    <row r="647" spans="10:26" x14ac:dyDescent="0.25">
      <c r="J647" s="68">
        <v>6360</v>
      </c>
      <c r="K647" s="68">
        <f t="shared" si="148"/>
        <v>0.72602739726027399</v>
      </c>
      <c r="L647" s="68">
        <f t="shared" si="149"/>
        <v>8.1605604678928745E-2</v>
      </c>
      <c r="M647" s="70">
        <f t="shared" si="150"/>
        <v>2.5152412401039679</v>
      </c>
      <c r="N647" s="71">
        <f t="shared" si="151"/>
        <v>0</v>
      </c>
      <c r="O647" s="72">
        <f t="shared" si="152"/>
        <v>0</v>
      </c>
      <c r="P647" s="68">
        <f t="shared" si="144"/>
        <v>0</v>
      </c>
      <c r="Q647" s="16">
        <f t="shared" si="145"/>
        <v>0.25587309359342281</v>
      </c>
      <c r="R647" s="51">
        <f t="shared" si="153"/>
        <v>0</v>
      </c>
      <c r="S647" s="16">
        <f t="shared" si="154"/>
        <v>0</v>
      </c>
      <c r="T647" s="16">
        <f t="shared" si="155"/>
        <v>0</v>
      </c>
      <c r="U647" s="16">
        <f t="shared" si="156"/>
        <v>0</v>
      </c>
      <c r="V647" s="51">
        <f t="shared" si="157"/>
        <v>0</v>
      </c>
      <c r="W647" s="16">
        <f t="shared" si="146"/>
        <v>0</v>
      </c>
      <c r="X647" s="16">
        <f t="shared" si="147"/>
        <v>0.1254226130457442</v>
      </c>
      <c r="Y647" s="16">
        <f t="shared" si="158"/>
        <v>0</v>
      </c>
      <c r="Z647" s="16">
        <f t="shared" si="159"/>
        <v>0</v>
      </c>
    </row>
    <row r="648" spans="10:26" x14ac:dyDescent="0.25">
      <c r="J648" s="68">
        <v>6370</v>
      </c>
      <c r="K648" s="68">
        <f t="shared" si="148"/>
        <v>0.72716894977168944</v>
      </c>
      <c r="L648" s="68">
        <f t="shared" si="149"/>
        <v>8.1374714492091993E-2</v>
      </c>
      <c r="M648" s="70">
        <f t="shared" si="150"/>
        <v>2.508124761742561</v>
      </c>
      <c r="N648" s="71">
        <f t="shared" si="151"/>
        <v>0</v>
      </c>
      <c r="O648" s="72">
        <f t="shared" si="152"/>
        <v>0</v>
      </c>
      <c r="P648" s="68">
        <f t="shared" si="144"/>
        <v>0</v>
      </c>
      <c r="Q648" s="16">
        <f t="shared" si="145"/>
        <v>0.25383852209111535</v>
      </c>
      <c r="R648" s="51">
        <f t="shared" si="153"/>
        <v>0</v>
      </c>
      <c r="S648" s="16">
        <f t="shared" si="154"/>
        <v>0</v>
      </c>
      <c r="T648" s="16">
        <f t="shared" si="155"/>
        <v>0</v>
      </c>
      <c r="U648" s="16">
        <f t="shared" si="156"/>
        <v>0</v>
      </c>
      <c r="V648" s="51">
        <f t="shared" si="157"/>
        <v>0</v>
      </c>
      <c r="W648" s="16">
        <f t="shared" si="146"/>
        <v>0</v>
      </c>
      <c r="X648" s="16">
        <f t="shared" si="147"/>
        <v>0.12491638147574824</v>
      </c>
      <c r="Y648" s="16">
        <f t="shared" si="158"/>
        <v>0</v>
      </c>
      <c r="Z648" s="16">
        <f t="shared" si="159"/>
        <v>0</v>
      </c>
    </row>
    <row r="649" spans="10:26" x14ac:dyDescent="0.25">
      <c r="J649" s="68">
        <v>6380</v>
      </c>
      <c r="K649" s="68">
        <f t="shared" si="148"/>
        <v>0.72831050228310501</v>
      </c>
      <c r="L649" s="68">
        <f t="shared" si="149"/>
        <v>8.1144128575347141E-2</v>
      </c>
      <c r="M649" s="70">
        <f t="shared" si="150"/>
        <v>2.5010176615689184</v>
      </c>
      <c r="N649" s="71">
        <f t="shared" si="151"/>
        <v>0</v>
      </c>
      <c r="O649" s="72">
        <f t="shared" si="152"/>
        <v>0</v>
      </c>
      <c r="P649" s="68">
        <f t="shared" si="144"/>
        <v>0</v>
      </c>
      <c r="Q649" s="16">
        <f t="shared" si="145"/>
        <v>0.25183266575160979</v>
      </c>
      <c r="R649" s="51">
        <f t="shared" si="153"/>
        <v>0</v>
      </c>
      <c r="S649" s="16">
        <f t="shared" si="154"/>
        <v>0</v>
      </c>
      <c r="T649" s="16">
        <f t="shared" si="155"/>
        <v>0</v>
      </c>
      <c r="U649" s="16">
        <f t="shared" si="156"/>
        <v>0</v>
      </c>
      <c r="V649" s="51">
        <f t="shared" si="157"/>
        <v>0</v>
      </c>
      <c r="W649" s="16">
        <f t="shared" si="146"/>
        <v>0</v>
      </c>
      <c r="X649" s="16">
        <f t="shared" si="147"/>
        <v>0.1244116827278382</v>
      </c>
      <c r="Y649" s="16">
        <f t="shared" si="158"/>
        <v>0</v>
      </c>
      <c r="Z649" s="16">
        <f t="shared" si="159"/>
        <v>0</v>
      </c>
    </row>
    <row r="650" spans="10:26" x14ac:dyDescent="0.25">
      <c r="J650" s="68">
        <v>6390</v>
      </c>
      <c r="K650" s="68">
        <f t="shared" si="148"/>
        <v>0.72945205479452058</v>
      </c>
      <c r="L650" s="68">
        <f t="shared" si="149"/>
        <v>8.0913846051751781E-2</v>
      </c>
      <c r="M650" s="70">
        <f t="shared" si="150"/>
        <v>2.4939199125539933</v>
      </c>
      <c r="N650" s="71">
        <f t="shared" si="151"/>
        <v>0</v>
      </c>
      <c r="O650" s="72">
        <f t="shared" si="152"/>
        <v>0</v>
      </c>
      <c r="P650" s="68">
        <f t="shared" si="144"/>
        <v>0</v>
      </c>
      <c r="Q650" s="16">
        <f t="shared" si="145"/>
        <v>0.24985465147639285</v>
      </c>
      <c r="R650" s="51">
        <f t="shared" si="153"/>
        <v>0</v>
      </c>
      <c r="S650" s="16">
        <f t="shared" si="154"/>
        <v>0</v>
      </c>
      <c r="T650" s="16">
        <f t="shared" si="155"/>
        <v>0</v>
      </c>
      <c r="U650" s="16">
        <f t="shared" si="156"/>
        <v>0</v>
      </c>
      <c r="V650" s="51">
        <f t="shared" si="157"/>
        <v>0</v>
      </c>
      <c r="W650" s="16">
        <f t="shared" si="146"/>
        <v>0</v>
      </c>
      <c r="X650" s="16">
        <f t="shared" si="147"/>
        <v>0.12390850667198494</v>
      </c>
      <c r="Y650" s="16">
        <f t="shared" si="158"/>
        <v>0</v>
      </c>
      <c r="Z650" s="16">
        <f t="shared" si="159"/>
        <v>0</v>
      </c>
    </row>
    <row r="651" spans="10:26" x14ac:dyDescent="0.25">
      <c r="J651" s="68">
        <v>6400</v>
      </c>
      <c r="K651" s="68">
        <f t="shared" si="148"/>
        <v>0.73059360730593603</v>
      </c>
      <c r="L651" s="68">
        <f t="shared" si="149"/>
        <v>8.0683866048259278E-2</v>
      </c>
      <c r="M651" s="70">
        <f t="shared" si="150"/>
        <v>2.4868314877888134</v>
      </c>
      <c r="N651" s="71">
        <f t="shared" si="151"/>
        <v>0</v>
      </c>
      <c r="O651" s="72">
        <f t="shared" si="152"/>
        <v>0</v>
      </c>
      <c r="P651" s="68">
        <f t="shared" ref="P651:P714" si="160">IF(K651&lt;=$B$116,1-$E$24*(K651/$B$116)^$E$25,0)</f>
        <v>0</v>
      </c>
      <c r="Q651" s="16">
        <f t="shared" ref="Q651:Q714" si="161">IF(K651&gt;$B$116,1-$E$24*((K651-$B$116)/(1-$B$116))^$E$25,0)</f>
        <v>0.24790364647658836</v>
      </c>
      <c r="R651" s="51">
        <f t="shared" si="153"/>
        <v>0</v>
      </c>
      <c r="S651" s="16">
        <f t="shared" si="154"/>
        <v>0</v>
      </c>
      <c r="T651" s="16">
        <f t="shared" si="155"/>
        <v>0</v>
      </c>
      <c r="U651" s="16">
        <f t="shared" si="156"/>
        <v>0</v>
      </c>
      <c r="V651" s="51">
        <f t="shared" si="157"/>
        <v>0</v>
      </c>
      <c r="W651" s="16">
        <f t="shared" ref="W651:W714" si="162">IF(K651&lt;=$B$272,1-$E$24*(K651/$B$272)^$E$25,0)</f>
        <v>0</v>
      </c>
      <c r="X651" s="16">
        <f t="shared" ref="X651:X714" si="163">IF(K651&gt;$B$272,1-$E$24*((K651-$B$272)/(1-$B$272))^$E$25,0)</f>
        <v>0.12340684328112084</v>
      </c>
      <c r="Y651" s="16">
        <f t="shared" si="158"/>
        <v>0</v>
      </c>
      <c r="Z651" s="16">
        <f t="shared" si="159"/>
        <v>0</v>
      </c>
    </row>
    <row r="652" spans="10:26" x14ac:dyDescent="0.25">
      <c r="J652" s="68">
        <v>6410</v>
      </c>
      <c r="K652" s="68">
        <f t="shared" ref="K652:K715" si="164">J652/8760</f>
        <v>0.7317351598173516</v>
      </c>
      <c r="L652" s="68">
        <f t="shared" ref="L652:L715" si="165">1-$E$24*K652^$E$25</f>
        <v>8.0454187695693791E-2</v>
      </c>
      <c r="M652" s="70">
        <f t="shared" ref="M652:M715" si="166">L652*$B$28</f>
        <v>2.4797523604837126</v>
      </c>
      <c r="N652" s="71">
        <f t="shared" ref="N652:N715" si="167">IF(K652&lt;=$B$116,$B$110,0)</f>
        <v>0</v>
      </c>
      <c r="O652" s="72">
        <f t="shared" ref="O652:O715" si="168">IF(L652&gt;N652,N652,IF(K652&gt;$B$116,0,L652))</f>
        <v>0</v>
      </c>
      <c r="P652" s="68">
        <f t="shared" si="160"/>
        <v>0</v>
      </c>
      <c r="Q652" s="16">
        <f t="shared" si="161"/>
        <v>0.24597885579681711</v>
      </c>
      <c r="R652" s="51">
        <f t="shared" ref="R652:R715" si="169">IF(P652&gt;N652,N652,P652)</f>
        <v>0</v>
      </c>
      <c r="S652" s="16">
        <f t="shared" ref="S652:S715" si="170">IF(K652&lt;=$B$272,$F$272,N652)</f>
        <v>0</v>
      </c>
      <c r="T652" s="16">
        <f t="shared" ref="T652:T715" si="171">IF(S652&lt;L652,S652,L652)</f>
        <v>0</v>
      </c>
      <c r="U652" s="16">
        <f t="shared" ref="U652:U715" si="172">IF(K652&lt;0.04,S652,0)</f>
        <v>0</v>
      </c>
      <c r="V652" s="51">
        <f t="shared" ref="V652:V715" si="173">IF(K652&lt;0.23,T652,0)</f>
        <v>0</v>
      </c>
      <c r="W652" s="16">
        <f t="shared" si="162"/>
        <v>0</v>
      </c>
      <c r="X652" s="16">
        <f t="shared" si="163"/>
        <v>0.12290668262972937</v>
      </c>
      <c r="Y652" s="16">
        <f t="shared" ref="Y652:Y715" si="174">IF(W652&gt;$F$272,$F$272,W652)</f>
        <v>0</v>
      </c>
      <c r="Z652" s="16">
        <f t="shared" ref="Z652:Z715" si="175">IF(W652&gt;$B$110,$B$110,W652)</f>
        <v>0</v>
      </c>
    </row>
    <row r="653" spans="10:26" x14ac:dyDescent="0.25">
      <c r="J653" s="68">
        <v>6420</v>
      </c>
      <c r="K653" s="68">
        <f t="shared" si="164"/>
        <v>0.73287671232876717</v>
      </c>
      <c r="L653" s="68">
        <f t="shared" si="165"/>
        <v>8.0224810128728397E-2</v>
      </c>
      <c r="M653" s="70">
        <f t="shared" si="166"/>
        <v>2.4726825039676559</v>
      </c>
      <c r="N653" s="71">
        <f t="shared" si="167"/>
        <v>0</v>
      </c>
      <c r="O653" s="72">
        <f t="shared" si="168"/>
        <v>0</v>
      </c>
      <c r="P653" s="68">
        <f t="shared" si="160"/>
        <v>0</v>
      </c>
      <c r="Q653" s="16">
        <f t="shared" si="161"/>
        <v>0.24407952002776256</v>
      </c>
      <c r="R653" s="51">
        <f t="shared" si="169"/>
        <v>0</v>
      </c>
      <c r="S653" s="16">
        <f t="shared" si="170"/>
        <v>0</v>
      </c>
      <c r="T653" s="16">
        <f t="shared" si="171"/>
        <v>0</v>
      </c>
      <c r="U653" s="16">
        <f t="shared" si="172"/>
        <v>0</v>
      </c>
      <c r="V653" s="51">
        <f t="shared" si="173"/>
        <v>0</v>
      </c>
      <c r="W653" s="16">
        <f t="shared" si="162"/>
        <v>0</v>
      </c>
      <c r="X653" s="16">
        <f t="shared" si="163"/>
        <v>0.12240801489245978</v>
      </c>
      <c r="Y653" s="16">
        <f t="shared" si="174"/>
        <v>0</v>
      </c>
      <c r="Z653" s="16">
        <f t="shared" si="175"/>
        <v>0</v>
      </c>
    </row>
    <row r="654" spans="10:26" x14ac:dyDescent="0.25">
      <c r="J654" s="68">
        <v>6430</v>
      </c>
      <c r="K654" s="68">
        <f t="shared" si="164"/>
        <v>0.73401826484018262</v>
      </c>
      <c r="L654" s="68">
        <f t="shared" si="165"/>
        <v>7.9995732485861559E-2</v>
      </c>
      <c r="M654" s="70">
        <f t="shared" si="166"/>
        <v>2.4656218916875137</v>
      </c>
      <c r="N654" s="71">
        <f t="shared" si="167"/>
        <v>0</v>
      </c>
      <c r="O654" s="72">
        <f t="shared" si="168"/>
        <v>0</v>
      </c>
      <c r="P654" s="68">
        <f t="shared" si="160"/>
        <v>0</v>
      </c>
      <c r="Q654" s="16">
        <f t="shared" si="161"/>
        <v>0.2422049131903492</v>
      </c>
      <c r="R654" s="51">
        <f t="shared" si="169"/>
        <v>0</v>
      </c>
      <c r="S654" s="16">
        <f t="shared" si="170"/>
        <v>0</v>
      </c>
      <c r="T654" s="16">
        <f t="shared" si="171"/>
        <v>0</v>
      </c>
      <c r="U654" s="16">
        <f t="shared" si="172"/>
        <v>0</v>
      </c>
      <c r="V654" s="51">
        <f t="shared" si="173"/>
        <v>0</v>
      </c>
      <c r="W654" s="16">
        <f t="shared" si="162"/>
        <v>0</v>
      </c>
      <c r="X654" s="16">
        <f t="shared" si="163"/>
        <v>0.12191083034276473</v>
      </c>
      <c r="Y654" s="16">
        <f t="shared" si="174"/>
        <v>0</v>
      </c>
      <c r="Z654" s="16">
        <f t="shared" si="175"/>
        <v>0</v>
      </c>
    </row>
    <row r="655" spans="10:26" x14ac:dyDescent="0.25">
      <c r="J655" s="68">
        <v>6440</v>
      </c>
      <c r="K655" s="68">
        <f t="shared" si="164"/>
        <v>0.73515981735159819</v>
      </c>
      <c r="L655" s="68">
        <f t="shared" si="165"/>
        <v>7.9766953909394034E-2</v>
      </c>
      <c r="M655" s="70">
        <f t="shared" si="166"/>
        <v>2.4585704972073503</v>
      </c>
      <c r="N655" s="71">
        <f t="shared" si="167"/>
        <v>0</v>
      </c>
      <c r="O655" s="72">
        <f t="shared" si="168"/>
        <v>0</v>
      </c>
      <c r="P655" s="68">
        <f t="shared" si="160"/>
        <v>0</v>
      </c>
      <c r="Q655" s="16">
        <f t="shared" si="161"/>
        <v>0.24035434077624096</v>
      </c>
      <c r="R655" s="51">
        <f t="shared" si="169"/>
        <v>0</v>
      </c>
      <c r="S655" s="16">
        <f t="shared" si="170"/>
        <v>0</v>
      </c>
      <c r="T655" s="16">
        <f t="shared" si="171"/>
        <v>0</v>
      </c>
      <c r="U655" s="16">
        <f t="shared" si="172"/>
        <v>0</v>
      </c>
      <c r="V655" s="51">
        <f t="shared" si="173"/>
        <v>0</v>
      </c>
      <c r="W655" s="16">
        <f t="shared" si="162"/>
        <v>0</v>
      </c>
      <c r="X655" s="16">
        <f t="shared" si="163"/>
        <v>0.12141511935156191</v>
      </c>
      <c r="Y655" s="16">
        <f t="shared" si="174"/>
        <v>0</v>
      </c>
      <c r="Z655" s="16">
        <f t="shared" si="175"/>
        <v>0</v>
      </c>
    </row>
    <row r="656" spans="10:26" x14ac:dyDescent="0.25">
      <c r="J656" s="68">
        <v>6450</v>
      </c>
      <c r="K656" s="68">
        <f t="shared" si="164"/>
        <v>0.73630136986301364</v>
      </c>
      <c r="L656" s="68">
        <f t="shared" si="165"/>
        <v>7.9538473545406996E-2</v>
      </c>
      <c r="M656" s="70">
        <f t="shared" si="166"/>
        <v>2.4515282942077499</v>
      </c>
      <c r="N656" s="71">
        <f t="shared" si="167"/>
        <v>0</v>
      </c>
      <c r="O656" s="72">
        <f t="shared" si="168"/>
        <v>0</v>
      </c>
      <c r="P656" s="68">
        <f t="shared" si="160"/>
        <v>0</v>
      </c>
      <c r="Q656" s="16">
        <f t="shared" si="161"/>
        <v>0.23852713793093294</v>
      </c>
      <c r="R656" s="51">
        <f t="shared" si="169"/>
        <v>0</v>
      </c>
      <c r="S656" s="16">
        <f t="shared" si="170"/>
        <v>0</v>
      </c>
      <c r="T656" s="16">
        <f t="shared" si="171"/>
        <v>0</v>
      </c>
      <c r="U656" s="16">
        <f t="shared" si="172"/>
        <v>0</v>
      </c>
      <c r="V656" s="51">
        <f t="shared" si="173"/>
        <v>0</v>
      </c>
      <c r="W656" s="16">
        <f t="shared" si="162"/>
        <v>0</v>
      </c>
      <c r="X656" s="16">
        <f t="shared" si="163"/>
        <v>0.12092087238591831</v>
      </c>
      <c r="Y656" s="16">
        <f t="shared" si="174"/>
        <v>0</v>
      </c>
      <c r="Z656" s="16">
        <f t="shared" si="175"/>
        <v>0</v>
      </c>
    </row>
    <row r="657" spans="10:26" x14ac:dyDescent="0.25">
      <c r="J657" s="68">
        <v>6460</v>
      </c>
      <c r="K657" s="68">
        <f t="shared" si="164"/>
        <v>0.73744292237442921</v>
      </c>
      <c r="L657" s="68">
        <f t="shared" si="165"/>
        <v>7.9310290543738615E-2</v>
      </c>
      <c r="M657" s="70">
        <f t="shared" si="166"/>
        <v>2.4444952564850944</v>
      </c>
      <c r="N657" s="71">
        <f t="shared" si="167"/>
        <v>0</v>
      </c>
      <c r="O657" s="72">
        <f t="shared" si="168"/>
        <v>0</v>
      </c>
      <c r="P657" s="68">
        <f t="shared" si="160"/>
        <v>0</v>
      </c>
      <c r="Q657" s="16">
        <f t="shared" si="161"/>
        <v>0.23672266776709794</v>
      </c>
      <c r="R657" s="51">
        <f t="shared" si="169"/>
        <v>0</v>
      </c>
      <c r="S657" s="16">
        <f t="shared" si="170"/>
        <v>0</v>
      </c>
      <c r="T657" s="16">
        <f t="shared" si="171"/>
        <v>0</v>
      </c>
      <c r="U657" s="16">
        <f t="shared" si="172"/>
        <v>0</v>
      </c>
      <c r="V657" s="51">
        <f t="shared" si="173"/>
        <v>0</v>
      </c>
      <c r="W657" s="16">
        <f t="shared" si="162"/>
        <v>0</v>
      </c>
      <c r="X657" s="16">
        <f t="shared" si="163"/>
        <v>0.12042808000775607</v>
      </c>
      <c r="Y657" s="16">
        <f t="shared" si="174"/>
        <v>0</v>
      </c>
      <c r="Z657" s="16">
        <f t="shared" si="175"/>
        <v>0</v>
      </c>
    </row>
    <row r="658" spans="10:26" x14ac:dyDescent="0.25">
      <c r="J658" s="68">
        <v>6470</v>
      </c>
      <c r="K658" s="68">
        <f t="shared" si="164"/>
        <v>0.73858447488584478</v>
      </c>
      <c r="L658" s="68">
        <f t="shared" si="165"/>
        <v>7.9082404057962519E-2</v>
      </c>
      <c r="M658" s="70">
        <f t="shared" si="166"/>
        <v>2.4374713579508995</v>
      </c>
      <c r="N658" s="71">
        <f t="shared" si="167"/>
        <v>0</v>
      </c>
      <c r="O658" s="72">
        <f t="shared" si="168"/>
        <v>0</v>
      </c>
      <c r="P658" s="68">
        <f t="shared" si="160"/>
        <v>0</v>
      </c>
      <c r="Q658" s="16">
        <f t="shared" si="161"/>
        <v>0.23494031979708963</v>
      </c>
      <c r="R658" s="51">
        <f t="shared" si="169"/>
        <v>0</v>
      </c>
      <c r="S658" s="16">
        <f t="shared" si="170"/>
        <v>0</v>
      </c>
      <c r="T658" s="16">
        <f t="shared" si="171"/>
        <v>0</v>
      </c>
      <c r="U658" s="16">
        <f t="shared" si="172"/>
        <v>0</v>
      </c>
      <c r="V658" s="51">
        <f t="shared" si="173"/>
        <v>0</v>
      </c>
      <c r="W658" s="16">
        <f t="shared" si="162"/>
        <v>0</v>
      </c>
      <c r="X658" s="16">
        <f t="shared" si="163"/>
        <v>0.11993673287258111</v>
      </c>
      <c r="Y658" s="16">
        <f t="shared" si="174"/>
        <v>0</v>
      </c>
      <c r="Z658" s="16">
        <f t="shared" si="175"/>
        <v>0</v>
      </c>
    </row>
    <row r="659" spans="10:26" x14ac:dyDescent="0.25">
      <c r="J659" s="68">
        <v>6480</v>
      </c>
      <c r="K659" s="68">
        <f t="shared" si="164"/>
        <v>0.73972602739726023</v>
      </c>
      <c r="L659" s="68">
        <f t="shared" si="165"/>
        <v>7.885481324536503E-2</v>
      </c>
      <c r="M659" s="70">
        <f t="shared" si="166"/>
        <v>2.4304565726311136</v>
      </c>
      <c r="N659" s="71">
        <f t="shared" si="167"/>
        <v>0</v>
      </c>
      <c r="O659" s="72">
        <f t="shared" si="168"/>
        <v>0</v>
      </c>
      <c r="P659" s="68">
        <f t="shared" si="160"/>
        <v>0</v>
      </c>
      <c r="Q659" s="16">
        <f t="shared" si="161"/>
        <v>0.23317950847458646</v>
      </c>
      <c r="R659" s="51">
        <f t="shared" si="169"/>
        <v>0</v>
      </c>
      <c r="S659" s="16">
        <f t="shared" si="170"/>
        <v>0</v>
      </c>
      <c r="T659" s="16">
        <f t="shared" si="171"/>
        <v>0</v>
      </c>
      <c r="U659" s="16">
        <f t="shared" si="172"/>
        <v>0</v>
      </c>
      <c r="V659" s="51">
        <f t="shared" si="173"/>
        <v>0</v>
      </c>
      <c r="W659" s="16">
        <f t="shared" si="162"/>
        <v>0</v>
      </c>
      <c r="X659" s="16">
        <f t="shared" si="163"/>
        <v>0.1194468217282334</v>
      </c>
      <c r="Y659" s="16">
        <f t="shared" si="174"/>
        <v>0</v>
      </c>
      <c r="Z659" s="16">
        <f t="shared" si="175"/>
        <v>0</v>
      </c>
    </row>
    <row r="660" spans="10:26" x14ac:dyDescent="0.25">
      <c r="J660" s="68">
        <v>6490</v>
      </c>
      <c r="K660" s="68">
        <f t="shared" si="164"/>
        <v>0.7408675799086758</v>
      </c>
      <c r="L660" s="68">
        <f t="shared" si="165"/>
        <v>7.8627517266923741E-2</v>
      </c>
      <c r="M660" s="70">
        <f t="shared" si="166"/>
        <v>2.4234508746654577</v>
      </c>
      <c r="N660" s="71">
        <f t="shared" si="167"/>
        <v>0</v>
      </c>
      <c r="O660" s="72">
        <f t="shared" si="168"/>
        <v>0</v>
      </c>
      <c r="P660" s="68">
        <f t="shared" si="160"/>
        <v>0</v>
      </c>
      <c r="Q660" s="16">
        <f t="shared" si="161"/>
        <v>0.23143967183633862</v>
      </c>
      <c r="R660" s="51">
        <f t="shared" si="169"/>
        <v>0</v>
      </c>
      <c r="S660" s="16">
        <f t="shared" si="170"/>
        <v>0</v>
      </c>
      <c r="T660" s="16">
        <f t="shared" si="171"/>
        <v>0</v>
      </c>
      <c r="U660" s="16">
        <f t="shared" si="172"/>
        <v>0</v>
      </c>
      <c r="V660" s="51">
        <f t="shared" si="173"/>
        <v>0</v>
      </c>
      <c r="W660" s="16">
        <f t="shared" si="162"/>
        <v>0</v>
      </c>
      <c r="X660" s="16">
        <f t="shared" si="163"/>
        <v>0.11895833741365625</v>
      </c>
      <c r="Y660" s="16">
        <f t="shared" si="174"/>
        <v>0</v>
      </c>
      <c r="Z660" s="16">
        <f t="shared" si="175"/>
        <v>0</v>
      </c>
    </row>
    <row r="661" spans="10:26" x14ac:dyDescent="0.25">
      <c r="J661" s="68">
        <v>6500</v>
      </c>
      <c r="K661" s="68">
        <f t="shared" si="164"/>
        <v>0.74200913242009137</v>
      </c>
      <c r="L661" s="68">
        <f t="shared" si="165"/>
        <v>7.8400515287285089E-2</v>
      </c>
      <c r="M661" s="70">
        <f t="shared" si="166"/>
        <v>2.416454238306732</v>
      </c>
      <c r="N661" s="71">
        <f t="shared" si="167"/>
        <v>0</v>
      </c>
      <c r="O661" s="72">
        <f t="shared" si="168"/>
        <v>0</v>
      </c>
      <c r="P661" s="68">
        <f t="shared" si="160"/>
        <v>0</v>
      </c>
      <c r="Q661" s="16">
        <f t="shared" si="161"/>
        <v>0.2297202702358454</v>
      </c>
      <c r="R661" s="51">
        <f t="shared" si="169"/>
        <v>0</v>
      </c>
      <c r="S661" s="16">
        <f t="shared" si="170"/>
        <v>0</v>
      </c>
      <c r="T661" s="16">
        <f t="shared" si="171"/>
        <v>0</v>
      </c>
      <c r="U661" s="16">
        <f t="shared" si="172"/>
        <v>0</v>
      </c>
      <c r="V661" s="51">
        <f t="shared" si="173"/>
        <v>0</v>
      </c>
      <c r="W661" s="16">
        <f t="shared" si="162"/>
        <v>0</v>
      </c>
      <c r="X661" s="16">
        <f t="shared" si="163"/>
        <v>0.11847127085768883</v>
      </c>
      <c r="Y661" s="16">
        <f t="shared" si="174"/>
        <v>0</v>
      </c>
      <c r="Z661" s="16">
        <f t="shared" si="175"/>
        <v>0</v>
      </c>
    </row>
    <row r="662" spans="10:26" x14ac:dyDescent="0.25">
      <c r="J662" s="68">
        <v>6510</v>
      </c>
      <c r="K662" s="68">
        <f t="shared" si="164"/>
        <v>0.74315068493150682</v>
      </c>
      <c r="L662" s="68">
        <f t="shared" si="165"/>
        <v>7.8173806474743257E-2</v>
      </c>
      <c r="M662" s="70">
        <f t="shared" si="166"/>
        <v>2.4094666379201688</v>
      </c>
      <c r="N662" s="71">
        <f t="shared" si="167"/>
        <v>0</v>
      </c>
      <c r="O662" s="72">
        <f t="shared" si="168"/>
        <v>0</v>
      </c>
      <c r="P662" s="68">
        <f t="shared" si="160"/>
        <v>0</v>
      </c>
      <c r="Q662" s="16">
        <f t="shared" si="161"/>
        <v>0.22802078516155366</v>
      </c>
      <c r="R662" s="51">
        <f t="shared" si="169"/>
        <v>0</v>
      </c>
      <c r="S662" s="16">
        <f t="shared" si="170"/>
        <v>0</v>
      </c>
      <c r="T662" s="16">
        <f t="shared" si="171"/>
        <v>0</v>
      </c>
      <c r="U662" s="16">
        <f t="shared" si="172"/>
        <v>0</v>
      </c>
      <c r="V662" s="51">
        <f t="shared" si="173"/>
        <v>0</v>
      </c>
      <c r="W662" s="16">
        <f t="shared" si="162"/>
        <v>0</v>
      </c>
      <c r="X662" s="16">
        <f t="shared" si="163"/>
        <v>0.11798561307787681</v>
      </c>
      <c r="Y662" s="16">
        <f t="shared" si="174"/>
        <v>0</v>
      </c>
      <c r="Z662" s="16">
        <f t="shared" si="175"/>
        <v>0</v>
      </c>
    </row>
    <row r="663" spans="10:26" x14ac:dyDescent="0.25">
      <c r="J663" s="68">
        <v>6520</v>
      </c>
      <c r="K663" s="68">
        <f t="shared" si="164"/>
        <v>0.74429223744292239</v>
      </c>
      <c r="L663" s="68">
        <f t="shared" si="165"/>
        <v>7.7947390001218531E-2</v>
      </c>
      <c r="M663" s="70">
        <f t="shared" si="166"/>
        <v>2.4024880479827626</v>
      </c>
      <c r="N663" s="71">
        <f t="shared" si="167"/>
        <v>0</v>
      </c>
      <c r="O663" s="72">
        <f t="shared" si="168"/>
        <v>0</v>
      </c>
      <c r="P663" s="68">
        <f t="shared" si="160"/>
        <v>0</v>
      </c>
      <c r="Q663" s="16">
        <f t="shared" si="161"/>
        <v>0.22634071813286705</v>
      </c>
      <c r="R663" s="51">
        <f t="shared" si="169"/>
        <v>0</v>
      </c>
      <c r="S663" s="16">
        <f t="shared" si="170"/>
        <v>0</v>
      </c>
      <c r="T663" s="16">
        <f t="shared" si="171"/>
        <v>0</v>
      </c>
      <c r="U663" s="16">
        <f t="shared" si="172"/>
        <v>0</v>
      </c>
      <c r="V663" s="51">
        <f t="shared" si="173"/>
        <v>0</v>
      </c>
      <c r="W663" s="16">
        <f t="shared" si="162"/>
        <v>0</v>
      </c>
      <c r="X663" s="16">
        <f t="shared" si="163"/>
        <v>0.11750135517930382</v>
      </c>
      <c r="Y663" s="16">
        <f t="shared" si="174"/>
        <v>0</v>
      </c>
      <c r="Z663" s="16">
        <f t="shared" si="175"/>
        <v>0</v>
      </c>
    </row>
    <row r="664" spans="10:26" x14ac:dyDescent="0.25">
      <c r="J664" s="68">
        <v>6530</v>
      </c>
      <c r="K664" s="68">
        <f t="shared" si="164"/>
        <v>0.74543378995433784</v>
      </c>
      <c r="L664" s="68">
        <f t="shared" si="165"/>
        <v>7.7721265042235199E-2</v>
      </c>
      <c r="M664" s="70">
        <f t="shared" si="166"/>
        <v>2.3955184430825915</v>
      </c>
      <c r="N664" s="71">
        <f t="shared" si="167"/>
        <v>0</v>
      </c>
      <c r="O664" s="72">
        <f t="shared" si="168"/>
        <v>0</v>
      </c>
      <c r="P664" s="68">
        <f t="shared" si="160"/>
        <v>0</v>
      </c>
      <c r="Q664" s="16">
        <f t="shared" si="161"/>
        <v>0.22467958966786672</v>
      </c>
      <c r="R664" s="51">
        <f t="shared" si="169"/>
        <v>0</v>
      </c>
      <c r="S664" s="16">
        <f t="shared" si="170"/>
        <v>0</v>
      </c>
      <c r="T664" s="16">
        <f t="shared" si="171"/>
        <v>0</v>
      </c>
      <c r="U664" s="16">
        <f t="shared" si="172"/>
        <v>0</v>
      </c>
      <c r="V664" s="51">
        <f t="shared" si="173"/>
        <v>0</v>
      </c>
      <c r="W664" s="16">
        <f t="shared" si="162"/>
        <v>0</v>
      </c>
      <c r="X664" s="16">
        <f t="shared" si="163"/>
        <v>0.11701848835344197</v>
      </c>
      <c r="Y664" s="16">
        <f t="shared" si="174"/>
        <v>0</v>
      </c>
      <c r="Z664" s="16">
        <f t="shared" si="175"/>
        <v>0</v>
      </c>
    </row>
    <row r="665" spans="10:26" x14ac:dyDescent="0.25">
      <c r="J665" s="68">
        <v>6540</v>
      </c>
      <c r="K665" s="68">
        <f t="shared" si="164"/>
        <v>0.74657534246575341</v>
      </c>
      <c r="L665" s="68">
        <f t="shared" si="165"/>
        <v>7.7495430776901908E-2</v>
      </c>
      <c r="M665" s="70">
        <f t="shared" si="166"/>
        <v>2.3885577979182093</v>
      </c>
      <c r="N665" s="71">
        <f t="shared" si="167"/>
        <v>0</v>
      </c>
      <c r="O665" s="72">
        <f t="shared" si="168"/>
        <v>0</v>
      </c>
      <c r="P665" s="68">
        <f t="shared" si="160"/>
        <v>0</v>
      </c>
      <c r="Q665" s="16">
        <f t="shared" si="161"/>
        <v>0.22303693831719373</v>
      </c>
      <c r="R665" s="51">
        <f t="shared" si="169"/>
        <v>0</v>
      </c>
      <c r="S665" s="16">
        <f t="shared" si="170"/>
        <v>0</v>
      </c>
      <c r="T665" s="16">
        <f t="shared" si="171"/>
        <v>0</v>
      </c>
      <c r="U665" s="16">
        <f t="shared" si="172"/>
        <v>0</v>
      </c>
      <c r="V665" s="51">
        <f t="shared" si="173"/>
        <v>0</v>
      </c>
      <c r="W665" s="16">
        <f t="shared" si="162"/>
        <v>0</v>
      </c>
      <c r="X665" s="16">
        <f t="shared" si="163"/>
        <v>0.1165370038770206</v>
      </c>
      <c r="Y665" s="16">
        <f t="shared" si="174"/>
        <v>0</v>
      </c>
      <c r="Z665" s="16">
        <f t="shared" si="175"/>
        <v>0</v>
      </c>
    </row>
    <row r="666" spans="10:26" x14ac:dyDescent="0.25">
      <c r="J666" s="68">
        <v>6550</v>
      </c>
      <c r="K666" s="68">
        <f t="shared" si="164"/>
        <v>0.74771689497716898</v>
      </c>
      <c r="L666" s="68">
        <f t="shared" si="165"/>
        <v>7.7269886387889342E-2</v>
      </c>
      <c r="M666" s="70">
        <f t="shared" si="166"/>
        <v>2.3816060872979592</v>
      </c>
      <c r="N666" s="71">
        <f t="shared" si="167"/>
        <v>0</v>
      </c>
      <c r="O666" s="72">
        <f t="shared" si="168"/>
        <v>0</v>
      </c>
      <c r="P666" s="68">
        <f t="shared" si="160"/>
        <v>0</v>
      </c>
      <c r="Q666" s="16">
        <f t="shared" si="161"/>
        <v>0.2214123197590494</v>
      </c>
      <c r="R666" s="51">
        <f t="shared" si="169"/>
        <v>0</v>
      </c>
      <c r="S666" s="16">
        <f t="shared" si="170"/>
        <v>0</v>
      </c>
      <c r="T666" s="16">
        <f t="shared" si="171"/>
        <v>0</v>
      </c>
      <c r="U666" s="16">
        <f t="shared" si="172"/>
        <v>0</v>
      </c>
      <c r="V666" s="51">
        <f t="shared" si="173"/>
        <v>0</v>
      </c>
      <c r="W666" s="16">
        <f t="shared" si="162"/>
        <v>0</v>
      </c>
      <c r="X666" s="16">
        <f t="shared" si="163"/>
        <v>0.11605689311091549</v>
      </c>
      <c r="Y666" s="16">
        <f t="shared" si="174"/>
        <v>0</v>
      </c>
      <c r="Z666" s="16">
        <f t="shared" si="175"/>
        <v>0</v>
      </c>
    </row>
    <row r="667" spans="10:26" x14ac:dyDescent="0.25">
      <c r="J667" s="68">
        <v>6560</v>
      </c>
      <c r="K667" s="68">
        <f t="shared" si="164"/>
        <v>0.74885844748858443</v>
      </c>
      <c r="L667" s="68">
        <f t="shared" si="165"/>
        <v>7.7044631061409463E-2</v>
      </c>
      <c r="M667" s="70">
        <f t="shared" si="166"/>
        <v>2.3746632861393326</v>
      </c>
      <c r="N667" s="71">
        <f t="shared" si="167"/>
        <v>0</v>
      </c>
      <c r="O667" s="72">
        <f t="shared" si="168"/>
        <v>0</v>
      </c>
      <c r="P667" s="68">
        <f t="shared" si="160"/>
        <v>0</v>
      </c>
      <c r="Q667" s="16">
        <f t="shared" si="161"/>
        <v>0.21980530595070258</v>
      </c>
      <c r="R667" s="51">
        <f t="shared" si="169"/>
        <v>0</v>
      </c>
      <c r="S667" s="16">
        <f t="shared" si="170"/>
        <v>0</v>
      </c>
      <c r="T667" s="16">
        <f t="shared" si="171"/>
        <v>0</v>
      </c>
      <c r="U667" s="16">
        <f t="shared" si="172"/>
        <v>0</v>
      </c>
      <c r="V667" s="51">
        <f t="shared" si="173"/>
        <v>0</v>
      </c>
      <c r="W667" s="16">
        <f t="shared" si="162"/>
        <v>0</v>
      </c>
      <c r="X667" s="16">
        <f t="shared" si="163"/>
        <v>0.11557814749905404</v>
      </c>
      <c r="Y667" s="16">
        <f t="shared" si="174"/>
        <v>0</v>
      </c>
      <c r="Z667" s="16">
        <f t="shared" si="175"/>
        <v>0</v>
      </c>
    </row>
    <row r="668" spans="10:26" x14ac:dyDescent="0.25">
      <c r="J668" s="68">
        <v>6570</v>
      </c>
      <c r="K668" s="68">
        <f t="shared" si="164"/>
        <v>0.75</v>
      </c>
      <c r="L668" s="68">
        <f t="shared" si="165"/>
        <v>7.681966398719553E-2</v>
      </c>
      <c r="M668" s="70">
        <f t="shared" si="166"/>
        <v>2.3677293694683552</v>
      </c>
      <c r="N668" s="71">
        <f t="shared" si="167"/>
        <v>0</v>
      </c>
      <c r="O668" s="72">
        <f t="shared" si="168"/>
        <v>0</v>
      </c>
      <c r="P668" s="68">
        <f t="shared" si="160"/>
        <v>0</v>
      </c>
      <c r="Q668" s="16">
        <f t="shared" si="161"/>
        <v>0.21821548433230431</v>
      </c>
      <c r="R668" s="51">
        <f t="shared" si="169"/>
        <v>0</v>
      </c>
      <c r="S668" s="16">
        <f t="shared" si="170"/>
        <v>0</v>
      </c>
      <c r="T668" s="16">
        <f t="shared" si="171"/>
        <v>0</v>
      </c>
      <c r="U668" s="16">
        <f t="shared" si="172"/>
        <v>0</v>
      </c>
      <c r="V668" s="51">
        <f t="shared" si="173"/>
        <v>0</v>
      </c>
      <c r="W668" s="16">
        <f t="shared" si="162"/>
        <v>0</v>
      </c>
      <c r="X668" s="16">
        <f t="shared" si="163"/>
        <v>0.11510075856733948</v>
      </c>
      <c r="Y668" s="16">
        <f t="shared" si="174"/>
        <v>0</v>
      </c>
      <c r="Z668" s="16">
        <f t="shared" si="175"/>
        <v>0</v>
      </c>
    </row>
    <row r="669" spans="10:26" x14ac:dyDescent="0.25">
      <c r="J669" s="68">
        <v>6580</v>
      </c>
      <c r="K669" s="68">
        <f t="shared" si="164"/>
        <v>0.75114155251141557</v>
      </c>
      <c r="L669" s="68">
        <f t="shared" si="165"/>
        <v>7.6594984358480889E-2</v>
      </c>
      <c r="M669" s="70">
        <f t="shared" si="166"/>
        <v>2.3608043124189315</v>
      </c>
      <c r="N669" s="71">
        <f t="shared" si="167"/>
        <v>0</v>
      </c>
      <c r="O669" s="72">
        <f t="shared" si="168"/>
        <v>0</v>
      </c>
      <c r="P669" s="68">
        <f t="shared" si="160"/>
        <v>0</v>
      </c>
      <c r="Q669" s="16">
        <f t="shared" si="161"/>
        <v>0.21664245707916663</v>
      </c>
      <c r="R669" s="51">
        <f t="shared" si="169"/>
        <v>0</v>
      </c>
      <c r="S669" s="16">
        <f t="shared" si="170"/>
        <v>0</v>
      </c>
      <c r="T669" s="16">
        <f t="shared" si="171"/>
        <v>0</v>
      </c>
      <c r="U669" s="16">
        <f t="shared" si="172"/>
        <v>0</v>
      </c>
      <c r="V669" s="51">
        <f t="shared" si="173"/>
        <v>0</v>
      </c>
      <c r="W669" s="16">
        <f t="shared" si="162"/>
        <v>0</v>
      </c>
      <c r="X669" s="16">
        <f t="shared" si="163"/>
        <v>0.11462471792259332</v>
      </c>
      <c r="Y669" s="16">
        <f t="shared" si="174"/>
        <v>0</v>
      </c>
      <c r="Z669" s="16">
        <f t="shared" si="175"/>
        <v>0</v>
      </c>
    </row>
    <row r="670" spans="10:26" x14ac:dyDescent="0.25">
      <c r="J670" s="68">
        <v>6590</v>
      </c>
      <c r="K670" s="68">
        <f t="shared" si="164"/>
        <v>0.75228310502283102</v>
      </c>
      <c r="L670" s="68">
        <f t="shared" si="165"/>
        <v>7.6370591371978991E-2</v>
      </c>
      <c r="M670" s="70">
        <f t="shared" si="166"/>
        <v>2.3538880902322292</v>
      </c>
      <c r="N670" s="71">
        <f t="shared" si="167"/>
        <v>0</v>
      </c>
      <c r="O670" s="72">
        <f t="shared" si="168"/>
        <v>0</v>
      </c>
      <c r="P670" s="68">
        <f t="shared" si="160"/>
        <v>0</v>
      </c>
      <c r="Q670" s="16">
        <f t="shared" si="161"/>
        <v>0.21508584039899137</v>
      </c>
      <c r="R670" s="51">
        <f t="shared" si="169"/>
        <v>0</v>
      </c>
      <c r="S670" s="16">
        <f t="shared" si="170"/>
        <v>0</v>
      </c>
      <c r="T670" s="16">
        <f t="shared" si="171"/>
        <v>0</v>
      </c>
      <c r="U670" s="16">
        <f t="shared" si="172"/>
        <v>0</v>
      </c>
      <c r="V670" s="51">
        <f t="shared" si="173"/>
        <v>0</v>
      </c>
      <c r="W670" s="16">
        <f t="shared" si="162"/>
        <v>0</v>
      </c>
      <c r="X670" s="16">
        <f t="shared" si="163"/>
        <v>0.11415001725151308</v>
      </c>
      <c r="Y670" s="16">
        <f t="shared" si="174"/>
        <v>0</v>
      </c>
      <c r="Z670" s="16">
        <f t="shared" si="175"/>
        <v>0</v>
      </c>
    </row>
    <row r="671" spans="10:26" x14ac:dyDescent="0.25">
      <c r="J671" s="68">
        <v>6600</v>
      </c>
      <c r="K671" s="68">
        <f t="shared" si="164"/>
        <v>0.75342465753424659</v>
      </c>
      <c r="L671" s="68">
        <f t="shared" si="165"/>
        <v>7.6146484227862299E-2</v>
      </c>
      <c r="M671" s="70">
        <f t="shared" si="166"/>
        <v>2.3469806782560294</v>
      </c>
      <c r="N671" s="71">
        <f t="shared" si="167"/>
        <v>0</v>
      </c>
      <c r="O671" s="72">
        <f t="shared" si="168"/>
        <v>0</v>
      </c>
      <c r="P671" s="68">
        <f t="shared" si="160"/>
        <v>0</v>
      </c>
      <c r="Q671" s="16">
        <f t="shared" si="161"/>
        <v>0.21354526387082529</v>
      </c>
      <c r="R671" s="51">
        <f t="shared" si="169"/>
        <v>0</v>
      </c>
      <c r="S671" s="16">
        <f t="shared" si="170"/>
        <v>0</v>
      </c>
      <c r="T671" s="16">
        <f t="shared" si="171"/>
        <v>0</v>
      </c>
      <c r="U671" s="16">
        <f t="shared" si="172"/>
        <v>0</v>
      </c>
      <c r="V671" s="51">
        <f t="shared" si="173"/>
        <v>0</v>
      </c>
      <c r="W671" s="16">
        <f t="shared" si="162"/>
        <v>0</v>
      </c>
      <c r="X671" s="16">
        <f t="shared" si="163"/>
        <v>0.1136766483196483</v>
      </c>
      <c r="Y671" s="16">
        <f t="shared" si="174"/>
        <v>0</v>
      </c>
      <c r="Z671" s="16">
        <f t="shared" si="175"/>
        <v>0</v>
      </c>
    </row>
    <row r="672" spans="10:26" x14ac:dyDescent="0.25">
      <c r="J672" s="68">
        <v>6610</v>
      </c>
      <c r="K672" s="68">
        <f t="shared" si="164"/>
        <v>0.75456621004566216</v>
      </c>
      <c r="L672" s="68">
        <f t="shared" si="165"/>
        <v>7.5922662129743523E-2</v>
      </c>
      <c r="M672" s="70">
        <f t="shared" si="166"/>
        <v>2.3400820519441496</v>
      </c>
      <c r="N672" s="71">
        <f t="shared" si="167"/>
        <v>0</v>
      </c>
      <c r="O672" s="72">
        <f t="shared" si="168"/>
        <v>0</v>
      </c>
      <c r="P672" s="68">
        <f t="shared" si="160"/>
        <v>0</v>
      </c>
      <c r="Q672" s="16">
        <f t="shared" si="161"/>
        <v>0.21202036982279326</v>
      </c>
      <c r="R672" s="51">
        <f t="shared" si="169"/>
        <v>0</v>
      </c>
      <c r="S672" s="16">
        <f t="shared" si="170"/>
        <v>0</v>
      </c>
      <c r="T672" s="16">
        <f t="shared" si="171"/>
        <v>0</v>
      </c>
      <c r="U672" s="16">
        <f t="shared" si="172"/>
        <v>0</v>
      </c>
      <c r="V672" s="51">
        <f t="shared" si="173"/>
        <v>0</v>
      </c>
      <c r="W672" s="16">
        <f t="shared" si="162"/>
        <v>0</v>
      </c>
      <c r="X672" s="16">
        <f t="shared" si="163"/>
        <v>0.11320460297039281</v>
      </c>
      <c r="Y672" s="16">
        <f t="shared" si="174"/>
        <v>0</v>
      </c>
      <c r="Z672" s="16">
        <f t="shared" si="175"/>
        <v>0</v>
      </c>
    </row>
    <row r="673" spans="10:26" x14ac:dyDescent="0.25">
      <c r="J673" s="68">
        <v>6620</v>
      </c>
      <c r="K673" s="68">
        <f t="shared" si="164"/>
        <v>0.75570776255707761</v>
      </c>
      <c r="L673" s="68">
        <f t="shared" si="165"/>
        <v>7.5699124284654418E-2</v>
      </c>
      <c r="M673" s="70">
        <f t="shared" si="166"/>
        <v>2.3331921868557868</v>
      </c>
      <c r="N673" s="71">
        <f t="shared" si="167"/>
        <v>0</v>
      </c>
      <c r="O673" s="72">
        <f t="shared" si="168"/>
        <v>0</v>
      </c>
      <c r="P673" s="68">
        <f t="shared" si="160"/>
        <v>0</v>
      </c>
      <c r="Q673" s="16">
        <f t="shared" si="161"/>
        <v>0.21051081274589245</v>
      </c>
      <c r="R673" s="51">
        <f t="shared" si="169"/>
        <v>0</v>
      </c>
      <c r="S673" s="16">
        <f t="shared" si="170"/>
        <v>0</v>
      </c>
      <c r="T673" s="16">
        <f t="shared" si="171"/>
        <v>0</v>
      </c>
      <c r="U673" s="16">
        <f t="shared" si="172"/>
        <v>0</v>
      </c>
      <c r="V673" s="51">
        <f t="shared" si="173"/>
        <v>0</v>
      </c>
      <c r="W673" s="16">
        <f t="shared" si="162"/>
        <v>0</v>
      </c>
      <c r="X673" s="16">
        <f t="shared" si="163"/>
        <v>0.11273387312399308</v>
      </c>
      <c r="Y673" s="16">
        <f t="shared" si="174"/>
        <v>0</v>
      </c>
      <c r="Z673" s="16">
        <f t="shared" si="175"/>
        <v>0</v>
      </c>
    </row>
    <row r="674" spans="10:26" x14ac:dyDescent="0.25">
      <c r="J674" s="68">
        <v>6630</v>
      </c>
      <c r="K674" s="68">
        <f t="shared" si="164"/>
        <v>0.75684931506849318</v>
      </c>
      <c r="L674" s="68">
        <f t="shared" si="165"/>
        <v>7.5475869903026682E-2</v>
      </c>
      <c r="M674" s="70">
        <f t="shared" si="166"/>
        <v>2.326311058654932</v>
      </c>
      <c r="N674" s="71">
        <f t="shared" si="167"/>
        <v>0</v>
      </c>
      <c r="O674" s="72">
        <f t="shared" si="168"/>
        <v>0</v>
      </c>
      <c r="P674" s="68">
        <f t="shared" si="160"/>
        <v>0</v>
      </c>
      <c r="Q674" s="16">
        <f t="shared" si="161"/>
        <v>0.20901625874135943</v>
      </c>
      <c r="R674" s="51">
        <f t="shared" si="169"/>
        <v>0</v>
      </c>
      <c r="S674" s="16">
        <f t="shared" si="170"/>
        <v>0</v>
      </c>
      <c r="T674" s="16">
        <f t="shared" si="171"/>
        <v>0</v>
      </c>
      <c r="U674" s="16">
        <f t="shared" si="172"/>
        <v>0</v>
      </c>
      <c r="V674" s="51">
        <f t="shared" si="173"/>
        <v>0</v>
      </c>
      <c r="W674" s="16">
        <f t="shared" si="162"/>
        <v>0</v>
      </c>
      <c r="X674" s="16">
        <f t="shared" si="163"/>
        <v>0.11226445077657166</v>
      </c>
      <c r="Y674" s="16">
        <f t="shared" si="174"/>
        <v>0</v>
      </c>
      <c r="Z674" s="16">
        <f t="shared" si="175"/>
        <v>0</v>
      </c>
    </row>
    <row r="675" spans="10:26" x14ac:dyDescent="0.25">
      <c r="J675" s="68">
        <v>6640</v>
      </c>
      <c r="K675" s="68">
        <f t="shared" si="164"/>
        <v>0.75799086757990863</v>
      </c>
      <c r="L675" s="68">
        <f t="shared" si="165"/>
        <v>7.5252898198671869E-2</v>
      </c>
      <c r="M675" s="70">
        <f t="shared" si="166"/>
        <v>2.3194386431097493</v>
      </c>
      <c r="N675" s="71">
        <f t="shared" si="167"/>
        <v>0</v>
      </c>
      <c r="O675" s="72">
        <f t="shared" si="168"/>
        <v>0</v>
      </c>
      <c r="P675" s="68">
        <f t="shared" si="160"/>
        <v>0</v>
      </c>
      <c r="Q675" s="16">
        <f t="shared" si="161"/>
        <v>0.20753638499931626</v>
      </c>
      <c r="R675" s="51">
        <f t="shared" si="169"/>
        <v>0</v>
      </c>
      <c r="S675" s="16">
        <f t="shared" si="170"/>
        <v>0</v>
      </c>
      <c r="T675" s="16">
        <f t="shared" si="171"/>
        <v>0</v>
      </c>
      <c r="U675" s="16">
        <f t="shared" si="172"/>
        <v>0</v>
      </c>
      <c r="V675" s="51">
        <f t="shared" si="173"/>
        <v>0</v>
      </c>
      <c r="W675" s="16">
        <f t="shared" si="162"/>
        <v>0</v>
      </c>
      <c r="X675" s="16">
        <f t="shared" si="163"/>
        <v>0.11179632799916783</v>
      </c>
      <c r="Y675" s="16">
        <f t="shared" si="174"/>
        <v>0</v>
      </c>
      <c r="Z675" s="16">
        <f t="shared" si="175"/>
        <v>0</v>
      </c>
    </row>
    <row r="676" spans="10:26" x14ac:dyDescent="0.25">
      <c r="J676" s="68">
        <v>6650</v>
      </c>
      <c r="K676" s="68">
        <f t="shared" si="164"/>
        <v>0.7591324200913242</v>
      </c>
      <c r="L676" s="68">
        <f t="shared" si="165"/>
        <v>7.5030208388762065E-2</v>
      </c>
      <c r="M676" s="70">
        <f t="shared" si="166"/>
        <v>2.3125749160919815</v>
      </c>
      <c r="N676" s="71">
        <f t="shared" si="167"/>
        <v>0</v>
      </c>
      <c r="O676" s="72">
        <f t="shared" si="168"/>
        <v>0</v>
      </c>
      <c r="P676" s="68">
        <f t="shared" si="160"/>
        <v>0</v>
      </c>
      <c r="Q676" s="16">
        <f t="shared" si="161"/>
        <v>0.20607087930658197</v>
      </c>
      <c r="R676" s="51">
        <f t="shared" si="169"/>
        <v>0</v>
      </c>
      <c r="S676" s="16">
        <f t="shared" si="170"/>
        <v>0</v>
      </c>
      <c r="T676" s="16">
        <f t="shared" si="171"/>
        <v>0</v>
      </c>
      <c r="U676" s="16">
        <f t="shared" si="172"/>
        <v>0</v>
      </c>
      <c r="V676" s="51">
        <f t="shared" si="173"/>
        <v>0</v>
      </c>
      <c r="W676" s="16">
        <f t="shared" si="162"/>
        <v>0</v>
      </c>
      <c r="X676" s="16">
        <f t="shared" si="163"/>
        <v>0.11132949693679184</v>
      </c>
      <c r="Y676" s="16">
        <f t="shared" si="174"/>
        <v>0</v>
      </c>
      <c r="Z676" s="16">
        <f t="shared" si="175"/>
        <v>0</v>
      </c>
    </row>
    <row r="677" spans="10:26" x14ac:dyDescent="0.25">
      <c r="J677" s="68">
        <v>6660</v>
      </c>
      <c r="K677" s="68">
        <f t="shared" si="164"/>
        <v>0.76027397260273977</v>
      </c>
      <c r="L677" s="68">
        <f t="shared" si="165"/>
        <v>7.4807799693810462E-2</v>
      </c>
      <c r="M677" s="70">
        <f t="shared" si="166"/>
        <v>2.3057198535763499</v>
      </c>
      <c r="N677" s="71">
        <f t="shared" si="167"/>
        <v>0</v>
      </c>
      <c r="O677" s="72">
        <f t="shared" si="168"/>
        <v>0</v>
      </c>
      <c r="P677" s="68">
        <f t="shared" si="160"/>
        <v>0</v>
      </c>
      <c r="Q677" s="16">
        <f t="shared" si="161"/>
        <v>0.20461943958170725</v>
      </c>
      <c r="R677" s="51">
        <f t="shared" si="169"/>
        <v>0</v>
      </c>
      <c r="S677" s="16">
        <f t="shared" si="170"/>
        <v>0</v>
      </c>
      <c r="T677" s="16">
        <f t="shared" si="171"/>
        <v>0</v>
      </c>
      <c r="U677" s="16">
        <f t="shared" si="172"/>
        <v>0</v>
      </c>
      <c r="V677" s="51">
        <f t="shared" si="173"/>
        <v>0</v>
      </c>
      <c r="W677" s="16">
        <f t="shared" si="162"/>
        <v>0</v>
      </c>
      <c r="X677" s="16">
        <f t="shared" si="163"/>
        <v>0.11086394980749525</v>
      </c>
      <c r="Y677" s="16">
        <f t="shared" si="174"/>
        <v>0</v>
      </c>
      <c r="Z677" s="16">
        <f t="shared" si="175"/>
        <v>0</v>
      </c>
    </row>
    <row r="678" spans="10:26" x14ac:dyDescent="0.25">
      <c r="J678" s="68">
        <v>6670</v>
      </c>
      <c r="K678" s="68">
        <f t="shared" si="164"/>
        <v>0.76141552511415522</v>
      </c>
      <c r="L678" s="68">
        <f t="shared" si="165"/>
        <v>7.4585671337652149E-2</v>
      </c>
      <c r="M678" s="70">
        <f t="shared" si="166"/>
        <v>2.2988734316399633</v>
      </c>
      <c r="N678" s="71">
        <f t="shared" si="167"/>
        <v>0</v>
      </c>
      <c r="O678" s="72">
        <f t="shared" si="168"/>
        <v>0</v>
      </c>
      <c r="P678" s="68">
        <f t="shared" si="160"/>
        <v>0</v>
      </c>
      <c r="Q678" s="16">
        <f t="shared" si="161"/>
        <v>0.20318177343543264</v>
      </c>
      <c r="R678" s="51">
        <f t="shared" si="169"/>
        <v>0</v>
      </c>
      <c r="S678" s="16">
        <f t="shared" si="170"/>
        <v>0</v>
      </c>
      <c r="T678" s="16">
        <f t="shared" si="171"/>
        <v>0</v>
      </c>
      <c r="U678" s="16">
        <f t="shared" si="172"/>
        <v>0</v>
      </c>
      <c r="V678" s="51">
        <f t="shared" si="173"/>
        <v>0</v>
      </c>
      <c r="W678" s="16">
        <f t="shared" si="162"/>
        <v>0</v>
      </c>
      <c r="X678" s="16">
        <f t="shared" si="163"/>
        <v>0.11039967890145597</v>
      </c>
      <c r="Y678" s="16">
        <f t="shared" si="174"/>
        <v>0</v>
      </c>
      <c r="Z678" s="16">
        <f t="shared" si="175"/>
        <v>0</v>
      </c>
    </row>
    <row r="679" spans="10:26" x14ac:dyDescent="0.25">
      <c r="J679" s="68">
        <v>6680</v>
      </c>
      <c r="K679" s="68">
        <f t="shared" si="164"/>
        <v>0.76255707762557079</v>
      </c>
      <c r="L679" s="68">
        <f t="shared" si="165"/>
        <v>7.4363822547425018E-2</v>
      </c>
      <c r="M679" s="70">
        <f t="shared" si="166"/>
        <v>2.2920356264617299</v>
      </c>
      <c r="N679" s="71">
        <f t="shared" si="167"/>
        <v>0</v>
      </c>
      <c r="O679" s="72">
        <f t="shared" si="168"/>
        <v>0</v>
      </c>
      <c r="P679" s="68">
        <f t="shared" si="160"/>
        <v>0</v>
      </c>
      <c r="Q679" s="16">
        <f t="shared" si="161"/>
        <v>0.20175759775491209</v>
      </c>
      <c r="R679" s="51">
        <f t="shared" si="169"/>
        <v>0</v>
      </c>
      <c r="S679" s="16">
        <f t="shared" si="170"/>
        <v>0</v>
      </c>
      <c r="T679" s="16">
        <f t="shared" si="171"/>
        <v>0</v>
      </c>
      <c r="U679" s="16">
        <f t="shared" si="172"/>
        <v>0</v>
      </c>
      <c r="V679" s="51">
        <f t="shared" si="173"/>
        <v>0</v>
      </c>
      <c r="W679" s="16">
        <f t="shared" si="162"/>
        <v>0</v>
      </c>
      <c r="X679" s="16">
        <f t="shared" si="163"/>
        <v>0.109936676580076</v>
      </c>
      <c r="Y679" s="16">
        <f t="shared" si="174"/>
        <v>0</v>
      </c>
      <c r="Z679" s="16">
        <f t="shared" si="175"/>
        <v>0</v>
      </c>
    </row>
    <row r="680" spans="10:26" x14ac:dyDescent="0.25">
      <c r="J680" s="68">
        <v>6690</v>
      </c>
      <c r="K680" s="68">
        <f t="shared" si="164"/>
        <v>0.76369863013698636</v>
      </c>
      <c r="L680" s="68">
        <f t="shared" si="165"/>
        <v>7.4142252553550447E-2</v>
      </c>
      <c r="M680" s="70">
        <f t="shared" si="166"/>
        <v>2.2852064143217601</v>
      </c>
      <c r="N680" s="71">
        <f t="shared" si="167"/>
        <v>0</v>
      </c>
      <c r="O680" s="72">
        <f t="shared" si="168"/>
        <v>0</v>
      </c>
      <c r="P680" s="68">
        <f t="shared" si="160"/>
        <v>0</v>
      </c>
      <c r="Q680" s="16">
        <f t="shared" si="161"/>
        <v>0.20034663831017141</v>
      </c>
      <c r="R680" s="51">
        <f t="shared" si="169"/>
        <v>0</v>
      </c>
      <c r="S680" s="16">
        <f t="shared" si="170"/>
        <v>0</v>
      </c>
      <c r="T680" s="16">
        <f t="shared" si="171"/>
        <v>0</v>
      </c>
      <c r="U680" s="16">
        <f t="shared" si="172"/>
        <v>0</v>
      </c>
      <c r="V680" s="51">
        <f t="shared" si="173"/>
        <v>0</v>
      </c>
      <c r="W680" s="16">
        <f t="shared" si="162"/>
        <v>0</v>
      </c>
      <c r="X680" s="16">
        <f t="shared" si="163"/>
        <v>0.10947493527509655</v>
      </c>
      <c r="Y680" s="16">
        <f t="shared" si="174"/>
        <v>0</v>
      </c>
      <c r="Z680" s="16">
        <f t="shared" si="175"/>
        <v>0</v>
      </c>
    </row>
    <row r="681" spans="10:26" x14ac:dyDescent="0.25">
      <c r="J681" s="68">
        <v>6700</v>
      </c>
      <c r="K681" s="68">
        <f t="shared" si="164"/>
        <v>0.76484018264840181</v>
      </c>
      <c r="L681" s="68">
        <f t="shared" si="165"/>
        <v>7.3920960589714979E-2</v>
      </c>
      <c r="M681" s="70">
        <f t="shared" si="166"/>
        <v>2.2783857716008038</v>
      </c>
      <c r="N681" s="71">
        <f t="shared" si="167"/>
        <v>0</v>
      </c>
      <c r="O681" s="72">
        <f t="shared" si="168"/>
        <v>0</v>
      </c>
      <c r="P681" s="68">
        <f t="shared" si="160"/>
        <v>0</v>
      </c>
      <c r="Q681" s="16">
        <f t="shared" si="161"/>
        <v>0.19894862938137803</v>
      </c>
      <c r="R681" s="51">
        <f t="shared" si="169"/>
        <v>0</v>
      </c>
      <c r="S681" s="16">
        <f t="shared" si="170"/>
        <v>0</v>
      </c>
      <c r="T681" s="16">
        <f t="shared" si="171"/>
        <v>0</v>
      </c>
      <c r="U681" s="16">
        <f t="shared" si="172"/>
        <v>0</v>
      </c>
      <c r="V681" s="51">
        <f t="shared" si="173"/>
        <v>0</v>
      </c>
      <c r="W681" s="16">
        <f t="shared" si="162"/>
        <v>0</v>
      </c>
      <c r="X681" s="16">
        <f t="shared" si="163"/>
        <v>0.10901444748772338</v>
      </c>
      <c r="Y681" s="16">
        <f t="shared" si="174"/>
        <v>0</v>
      </c>
      <c r="Z681" s="16">
        <f t="shared" si="175"/>
        <v>0</v>
      </c>
    </row>
    <row r="682" spans="10:26" x14ac:dyDescent="0.25">
      <c r="J682" s="68">
        <v>6710</v>
      </c>
      <c r="K682" s="68">
        <f t="shared" si="164"/>
        <v>0.76598173515981738</v>
      </c>
      <c r="L682" s="68">
        <f t="shared" si="165"/>
        <v>7.3699945892851337E-2</v>
      </c>
      <c r="M682" s="70">
        <f t="shared" si="166"/>
        <v>2.2715736747796642</v>
      </c>
      <c r="N682" s="71">
        <f t="shared" si="167"/>
        <v>0</v>
      </c>
      <c r="O682" s="72">
        <f t="shared" si="168"/>
        <v>0</v>
      </c>
      <c r="P682" s="68">
        <f t="shared" si="160"/>
        <v>0</v>
      </c>
      <c r="Q682" s="16">
        <f t="shared" si="161"/>
        <v>0.19756331340561195</v>
      </c>
      <c r="R682" s="51">
        <f t="shared" si="169"/>
        <v>0</v>
      </c>
      <c r="S682" s="16">
        <f t="shared" si="170"/>
        <v>0</v>
      </c>
      <c r="T682" s="16">
        <f t="shared" si="171"/>
        <v>0</v>
      </c>
      <c r="U682" s="16">
        <f t="shared" si="172"/>
        <v>0</v>
      </c>
      <c r="V682" s="51">
        <f t="shared" si="173"/>
        <v>0</v>
      </c>
      <c r="W682" s="16">
        <f t="shared" si="162"/>
        <v>0</v>
      </c>
      <c r="X682" s="16">
        <f t="shared" si="163"/>
        <v>0.10855520578776834</v>
      </c>
      <c r="Y682" s="16">
        <f t="shared" si="174"/>
        <v>0</v>
      </c>
      <c r="Z682" s="16">
        <f t="shared" si="175"/>
        <v>0</v>
      </c>
    </row>
    <row r="683" spans="10:26" x14ac:dyDescent="0.25">
      <c r="J683" s="68">
        <v>6720</v>
      </c>
      <c r="K683" s="68">
        <f t="shared" si="164"/>
        <v>0.76712328767123283</v>
      </c>
      <c r="L683" s="68">
        <f t="shared" si="165"/>
        <v>7.3479207703119886E-2</v>
      </c>
      <c r="M683" s="70">
        <f t="shared" si="166"/>
        <v>2.2647701004386267</v>
      </c>
      <c r="N683" s="71">
        <f t="shared" si="167"/>
        <v>0</v>
      </c>
      <c r="O683" s="72">
        <f t="shared" si="168"/>
        <v>0</v>
      </c>
      <c r="P683" s="68">
        <f t="shared" si="160"/>
        <v>0</v>
      </c>
      <c r="Q683" s="16">
        <f t="shared" si="161"/>
        <v>0.19619044064191904</v>
      </c>
      <c r="R683" s="51">
        <f t="shared" si="169"/>
        <v>0</v>
      </c>
      <c r="S683" s="16">
        <f t="shared" si="170"/>
        <v>0</v>
      </c>
      <c r="T683" s="16">
        <f t="shared" si="171"/>
        <v>0</v>
      </c>
      <c r="U683" s="16">
        <f t="shared" si="172"/>
        <v>0</v>
      </c>
      <c r="V683" s="51">
        <f t="shared" si="173"/>
        <v>0</v>
      </c>
      <c r="W683" s="16">
        <f t="shared" si="162"/>
        <v>0</v>
      </c>
      <c r="X683" s="16">
        <f t="shared" si="163"/>
        <v>0.10809720281280344</v>
      </c>
      <c r="Y683" s="16">
        <f t="shared" si="174"/>
        <v>0</v>
      </c>
      <c r="Z683" s="16">
        <f t="shared" si="175"/>
        <v>0</v>
      </c>
    </row>
    <row r="684" spans="10:26" x14ac:dyDescent="0.25">
      <c r="J684" s="68">
        <v>6730</v>
      </c>
      <c r="K684" s="68">
        <f t="shared" si="164"/>
        <v>0.7682648401826484</v>
      </c>
      <c r="L684" s="68">
        <f t="shared" si="165"/>
        <v>7.3258745263889979E-2</v>
      </c>
      <c r="M684" s="70">
        <f t="shared" si="166"/>
        <v>2.2579750252568829</v>
      </c>
      <c r="N684" s="71">
        <f t="shared" si="167"/>
        <v>0</v>
      </c>
      <c r="O684" s="72">
        <f t="shared" si="168"/>
        <v>0</v>
      </c>
      <c r="P684" s="68">
        <f t="shared" si="160"/>
        <v>0</v>
      </c>
      <c r="Q684" s="16">
        <f t="shared" si="161"/>
        <v>0.19482976885351577</v>
      </c>
      <c r="R684" s="51">
        <f t="shared" si="169"/>
        <v>0</v>
      </c>
      <c r="S684" s="16">
        <f t="shared" si="170"/>
        <v>0</v>
      </c>
      <c r="T684" s="16">
        <f t="shared" si="171"/>
        <v>0</v>
      </c>
      <c r="U684" s="16">
        <f t="shared" si="172"/>
        <v>0</v>
      </c>
      <c r="V684" s="51">
        <f t="shared" si="173"/>
        <v>0</v>
      </c>
      <c r="W684" s="16">
        <f t="shared" si="162"/>
        <v>0</v>
      </c>
      <c r="X684" s="16">
        <f t="shared" si="163"/>
        <v>0.10764043126732759</v>
      </c>
      <c r="Y684" s="16">
        <f t="shared" si="174"/>
        <v>0</v>
      </c>
      <c r="Z684" s="16">
        <f t="shared" si="175"/>
        <v>0</v>
      </c>
    </row>
    <row r="685" spans="10:26" x14ac:dyDescent="0.25">
      <c r="J685" s="68">
        <v>6740</v>
      </c>
      <c r="K685" s="68">
        <f t="shared" si="164"/>
        <v>0.76940639269406397</v>
      </c>
      <c r="L685" s="68">
        <f t="shared" si="165"/>
        <v>7.3038557821722416E-2</v>
      </c>
      <c r="M685" s="70">
        <f t="shared" si="166"/>
        <v>2.2511884260119923</v>
      </c>
      <c r="N685" s="71">
        <f t="shared" si="167"/>
        <v>0</v>
      </c>
      <c r="O685" s="72">
        <f t="shared" si="168"/>
        <v>0</v>
      </c>
      <c r="P685" s="68">
        <f t="shared" si="160"/>
        <v>0</v>
      </c>
      <c r="Q685" s="16">
        <f t="shared" si="161"/>
        <v>0.19348106300609902</v>
      </c>
      <c r="R685" s="51">
        <f t="shared" si="169"/>
        <v>0</v>
      </c>
      <c r="S685" s="16">
        <f t="shared" si="170"/>
        <v>0</v>
      </c>
      <c r="T685" s="16">
        <f t="shared" si="171"/>
        <v>0</v>
      </c>
      <c r="U685" s="16">
        <f t="shared" si="172"/>
        <v>0</v>
      </c>
      <c r="V685" s="51">
        <f t="shared" si="173"/>
        <v>0</v>
      </c>
      <c r="W685" s="16">
        <f t="shared" si="162"/>
        <v>0</v>
      </c>
      <c r="X685" s="16">
        <f t="shared" si="163"/>
        <v>0.10718488392194714</v>
      </c>
      <c r="Y685" s="16">
        <f t="shared" si="174"/>
        <v>0</v>
      </c>
      <c r="Z685" s="16">
        <f t="shared" si="175"/>
        <v>0</v>
      </c>
    </row>
    <row r="686" spans="10:26" x14ac:dyDescent="0.25">
      <c r="J686" s="68">
        <v>6750</v>
      </c>
      <c r="K686" s="68">
        <f t="shared" si="164"/>
        <v>0.77054794520547942</v>
      </c>
      <c r="L686" s="68">
        <f t="shared" si="165"/>
        <v>7.2818644626350237E-2</v>
      </c>
      <c r="M686" s="70">
        <f t="shared" si="166"/>
        <v>2.244410279579288</v>
      </c>
      <c r="N686" s="71">
        <f t="shared" si="167"/>
        <v>0</v>
      </c>
      <c r="O686" s="72">
        <f t="shared" si="168"/>
        <v>0</v>
      </c>
      <c r="P686" s="68">
        <f t="shared" si="160"/>
        <v>0</v>
      </c>
      <c r="Q686" s="16">
        <f t="shared" si="161"/>
        <v>0.1921440949812836</v>
      </c>
      <c r="R686" s="51">
        <f t="shared" si="169"/>
        <v>0</v>
      </c>
      <c r="S686" s="16">
        <f t="shared" si="170"/>
        <v>0</v>
      </c>
      <c r="T686" s="16">
        <f t="shared" si="171"/>
        <v>0</v>
      </c>
      <c r="U686" s="16">
        <f t="shared" si="172"/>
        <v>0</v>
      </c>
      <c r="V686" s="51">
        <f t="shared" si="173"/>
        <v>0</v>
      </c>
      <c r="W686" s="16">
        <f t="shared" si="162"/>
        <v>0</v>
      </c>
      <c r="X686" s="16">
        <f t="shared" si="163"/>
        <v>0.106730553612568</v>
      </c>
      <c r="Y686" s="16">
        <f t="shared" si="174"/>
        <v>0</v>
      </c>
      <c r="Z686" s="16">
        <f t="shared" si="175"/>
        <v>0</v>
      </c>
    </row>
    <row r="687" spans="10:26" x14ac:dyDescent="0.25">
      <c r="J687" s="68">
        <v>6760</v>
      </c>
      <c r="K687" s="68">
        <f t="shared" si="164"/>
        <v>0.77168949771689499</v>
      </c>
      <c r="L687" s="68">
        <f t="shared" si="165"/>
        <v>7.2599004930661515E-2</v>
      </c>
      <c r="M687" s="70">
        <f t="shared" si="166"/>
        <v>2.2376405629313481</v>
      </c>
      <c r="N687" s="71">
        <f t="shared" si="167"/>
        <v>0</v>
      </c>
      <c r="O687" s="72">
        <f t="shared" si="168"/>
        <v>0</v>
      </c>
      <c r="P687" s="68">
        <f t="shared" si="160"/>
        <v>0</v>
      </c>
      <c r="Q687" s="16">
        <f t="shared" si="161"/>
        <v>0.19081864330426346</v>
      </c>
      <c r="R687" s="51">
        <f t="shared" si="169"/>
        <v>0</v>
      </c>
      <c r="S687" s="16">
        <f t="shared" si="170"/>
        <v>0</v>
      </c>
      <c r="T687" s="16">
        <f t="shared" si="171"/>
        <v>0</v>
      </c>
      <c r="U687" s="16">
        <f t="shared" si="172"/>
        <v>0</v>
      </c>
      <c r="V687" s="51">
        <f t="shared" si="173"/>
        <v>0</v>
      </c>
      <c r="W687" s="16">
        <f t="shared" si="162"/>
        <v>0</v>
      </c>
      <c r="X687" s="16">
        <f t="shared" si="163"/>
        <v>0.1062774332396007</v>
      </c>
      <c r="Y687" s="16">
        <f t="shared" si="174"/>
        <v>0</v>
      </c>
      <c r="Z687" s="16">
        <f t="shared" si="175"/>
        <v>0</v>
      </c>
    </row>
    <row r="688" spans="10:26" x14ac:dyDescent="0.25">
      <c r="J688" s="68">
        <v>6770</v>
      </c>
      <c r="K688" s="68">
        <f t="shared" si="164"/>
        <v>0.77283105022831056</v>
      </c>
      <c r="L688" s="68">
        <f t="shared" si="165"/>
        <v>7.2379637990681034E-2</v>
      </c>
      <c r="M688" s="70">
        <f t="shared" si="166"/>
        <v>2.2308792531374291</v>
      </c>
      <c r="N688" s="71">
        <f t="shared" si="167"/>
        <v>0</v>
      </c>
      <c r="O688" s="72">
        <f t="shared" si="168"/>
        <v>0</v>
      </c>
      <c r="P688" s="68">
        <f t="shared" si="160"/>
        <v>0</v>
      </c>
      <c r="Q688" s="16">
        <f t="shared" si="161"/>
        <v>0.18950449288485394</v>
      </c>
      <c r="R688" s="51">
        <f t="shared" si="169"/>
        <v>0</v>
      </c>
      <c r="S688" s="16">
        <f t="shared" si="170"/>
        <v>0</v>
      </c>
      <c r="T688" s="16">
        <f t="shared" si="171"/>
        <v>0</v>
      </c>
      <c r="U688" s="16">
        <f t="shared" si="172"/>
        <v>0</v>
      </c>
      <c r="V688" s="51">
        <f t="shared" si="173"/>
        <v>0</v>
      </c>
      <c r="W688" s="16">
        <f t="shared" si="162"/>
        <v>0</v>
      </c>
      <c r="X688" s="16">
        <f t="shared" si="163"/>
        <v>0.10582551576717825</v>
      </c>
      <c r="Y688" s="16">
        <f t="shared" si="174"/>
        <v>0</v>
      </c>
      <c r="Z688" s="16">
        <f t="shared" si="175"/>
        <v>0</v>
      </c>
    </row>
    <row r="689" spans="10:26" x14ac:dyDescent="0.25">
      <c r="J689" s="68">
        <v>6780</v>
      </c>
      <c r="K689" s="68">
        <f t="shared" si="164"/>
        <v>0.77397260273972601</v>
      </c>
      <c r="L689" s="68">
        <f t="shared" si="165"/>
        <v>7.2160543065552529E-2</v>
      </c>
      <c r="M689" s="70">
        <f t="shared" si="166"/>
        <v>2.2241263273629204</v>
      </c>
      <c r="N689" s="71">
        <f t="shared" si="167"/>
        <v>0</v>
      </c>
      <c r="O689" s="72">
        <f t="shared" si="168"/>
        <v>0</v>
      </c>
      <c r="P689" s="68">
        <f t="shared" si="160"/>
        <v>0</v>
      </c>
      <c r="Q689" s="16">
        <f t="shared" si="161"/>
        <v>0.18820143477112783</v>
      </c>
      <c r="R689" s="51">
        <f t="shared" si="169"/>
        <v>0</v>
      </c>
      <c r="S689" s="16">
        <f t="shared" si="170"/>
        <v>0</v>
      </c>
      <c r="T689" s="16">
        <f t="shared" si="171"/>
        <v>0</v>
      </c>
      <c r="U689" s="16">
        <f t="shared" si="172"/>
        <v>0</v>
      </c>
      <c r="V689" s="51">
        <f t="shared" si="173"/>
        <v>0</v>
      </c>
      <c r="W689" s="16">
        <f t="shared" si="162"/>
        <v>0</v>
      </c>
      <c r="X689" s="16">
        <f t="shared" si="163"/>
        <v>0.10537479422238438</v>
      </c>
      <c r="Y689" s="16">
        <f t="shared" si="174"/>
        <v>0</v>
      </c>
      <c r="Z689" s="16">
        <f t="shared" si="175"/>
        <v>0</v>
      </c>
    </row>
    <row r="690" spans="10:26" x14ac:dyDescent="0.25">
      <c r="J690" s="68">
        <v>6790</v>
      </c>
      <c r="K690" s="68">
        <f t="shared" si="164"/>
        <v>0.77511415525114158</v>
      </c>
      <c r="L690" s="68">
        <f t="shared" si="165"/>
        <v>7.1941719417521255E-2</v>
      </c>
      <c r="M690" s="70">
        <f t="shared" si="166"/>
        <v>2.2173817628688055</v>
      </c>
      <c r="N690" s="71">
        <f t="shared" si="167"/>
        <v>0</v>
      </c>
      <c r="O690" s="72">
        <f t="shared" si="168"/>
        <v>0</v>
      </c>
      <c r="P690" s="68">
        <f t="shared" si="160"/>
        <v>0</v>
      </c>
      <c r="Q690" s="16">
        <f t="shared" si="161"/>
        <v>0.18690926591491352</v>
      </c>
      <c r="R690" s="51">
        <f t="shared" si="169"/>
        <v>0</v>
      </c>
      <c r="S690" s="16">
        <f t="shared" si="170"/>
        <v>0</v>
      </c>
      <c r="T690" s="16">
        <f t="shared" si="171"/>
        <v>0</v>
      </c>
      <c r="U690" s="16">
        <f t="shared" si="172"/>
        <v>0</v>
      </c>
      <c r="V690" s="51">
        <f t="shared" si="173"/>
        <v>0</v>
      </c>
      <c r="W690" s="16">
        <f t="shared" si="162"/>
        <v>0</v>
      </c>
      <c r="X690" s="16">
        <f t="shared" si="163"/>
        <v>0.10492526169449479</v>
      </c>
      <c r="Y690" s="16">
        <f t="shared" si="174"/>
        <v>0</v>
      </c>
      <c r="Z690" s="16">
        <f t="shared" si="175"/>
        <v>0</v>
      </c>
    </row>
    <row r="691" spans="10:26" x14ac:dyDescent="0.25">
      <c r="J691" s="68">
        <v>6800</v>
      </c>
      <c r="K691" s="68">
        <f t="shared" si="164"/>
        <v>0.77625570776255703</v>
      </c>
      <c r="L691" s="68">
        <f t="shared" si="165"/>
        <v>7.1723166311916109E-2</v>
      </c>
      <c r="M691" s="70">
        <f t="shared" si="166"/>
        <v>2.2106455370111129</v>
      </c>
      <c r="N691" s="71">
        <f t="shared" si="167"/>
        <v>0</v>
      </c>
      <c r="O691" s="72">
        <f t="shared" si="168"/>
        <v>0</v>
      </c>
      <c r="P691" s="68">
        <f t="shared" si="160"/>
        <v>0</v>
      </c>
      <c r="Q691" s="16">
        <f t="shared" si="161"/>
        <v>0.1856277889484762</v>
      </c>
      <c r="R691" s="51">
        <f t="shared" si="169"/>
        <v>0</v>
      </c>
      <c r="S691" s="16">
        <f t="shared" si="170"/>
        <v>0</v>
      </c>
      <c r="T691" s="16">
        <f t="shared" si="171"/>
        <v>0</v>
      </c>
      <c r="U691" s="16">
        <f t="shared" si="172"/>
        <v>0</v>
      </c>
      <c r="V691" s="51">
        <f t="shared" si="173"/>
        <v>0</v>
      </c>
      <c r="W691" s="16">
        <f t="shared" si="162"/>
        <v>0</v>
      </c>
      <c r="X691" s="16">
        <f t="shared" si="163"/>
        <v>0.10447691133422965</v>
      </c>
      <c r="Y691" s="16">
        <f t="shared" si="174"/>
        <v>0</v>
      </c>
      <c r="Z691" s="16">
        <f t="shared" si="175"/>
        <v>0</v>
      </c>
    </row>
    <row r="692" spans="10:26" x14ac:dyDescent="0.25">
      <c r="J692" s="68">
        <v>6810</v>
      </c>
      <c r="K692" s="68">
        <f t="shared" si="164"/>
        <v>0.7773972602739726</v>
      </c>
      <c r="L692" s="68">
        <f t="shared" si="165"/>
        <v>7.1504883017132759E-2</v>
      </c>
      <c r="M692" s="70">
        <f t="shared" si="166"/>
        <v>2.2039176272403931</v>
      </c>
      <c r="N692" s="71">
        <f t="shared" si="167"/>
        <v>0</v>
      </c>
      <c r="O692" s="72">
        <f t="shared" si="168"/>
        <v>0</v>
      </c>
      <c r="P692" s="68">
        <f t="shared" si="160"/>
        <v>0</v>
      </c>
      <c r="Q692" s="16">
        <f t="shared" si="161"/>
        <v>0.18435681197174014</v>
      </c>
      <c r="R692" s="51">
        <f t="shared" si="169"/>
        <v>0</v>
      </c>
      <c r="S692" s="16">
        <f t="shared" si="170"/>
        <v>0</v>
      </c>
      <c r="T692" s="16">
        <f t="shared" si="171"/>
        <v>0</v>
      </c>
      <c r="U692" s="16">
        <f t="shared" si="172"/>
        <v>0</v>
      </c>
      <c r="V692" s="51">
        <f t="shared" si="173"/>
        <v>0</v>
      </c>
      <c r="W692" s="16">
        <f t="shared" si="162"/>
        <v>0</v>
      </c>
      <c r="X692" s="16">
        <f t="shared" si="163"/>
        <v>0.10402973635301671</v>
      </c>
      <c r="Y692" s="16">
        <f t="shared" si="174"/>
        <v>0</v>
      </c>
      <c r="Z692" s="16">
        <f t="shared" si="175"/>
        <v>0</v>
      </c>
    </row>
    <row r="693" spans="10:26" x14ac:dyDescent="0.25">
      <c r="J693" s="68">
        <v>6820</v>
      </c>
      <c r="K693" s="68">
        <f t="shared" si="164"/>
        <v>0.77853881278538817</v>
      </c>
      <c r="L693" s="68">
        <f t="shared" si="165"/>
        <v>7.1286868804615544E-2</v>
      </c>
      <c r="M693" s="70">
        <f t="shared" si="166"/>
        <v>2.1971980111011638</v>
      </c>
      <c r="N693" s="71">
        <f t="shared" si="167"/>
        <v>0</v>
      </c>
      <c r="O693" s="72">
        <f t="shared" si="168"/>
        <v>0</v>
      </c>
      <c r="P693" s="68">
        <f t="shared" si="160"/>
        <v>0</v>
      </c>
      <c r="Q693" s="16">
        <f t="shared" si="161"/>
        <v>0.18309614834946109</v>
      </c>
      <c r="R693" s="51">
        <f t="shared" si="169"/>
        <v>0</v>
      </c>
      <c r="S693" s="16">
        <f t="shared" si="170"/>
        <v>0</v>
      </c>
      <c r="T693" s="16">
        <f t="shared" si="171"/>
        <v>0</v>
      </c>
      <c r="U693" s="16">
        <f t="shared" si="172"/>
        <v>0</v>
      </c>
      <c r="V693" s="51">
        <f t="shared" si="173"/>
        <v>0</v>
      </c>
      <c r="W693" s="16">
        <f t="shared" si="162"/>
        <v>0</v>
      </c>
      <c r="X693" s="16">
        <f t="shared" si="163"/>
        <v>0.10358373002226673</v>
      </c>
      <c r="Y693" s="16">
        <f t="shared" si="174"/>
        <v>0</v>
      </c>
      <c r="Z693" s="16">
        <f t="shared" si="175"/>
        <v>0</v>
      </c>
    </row>
    <row r="694" spans="10:26" x14ac:dyDescent="0.25">
      <c r="J694" s="68">
        <v>6830</v>
      </c>
      <c r="K694" s="68">
        <f t="shared" si="164"/>
        <v>0.77968036529680362</v>
      </c>
      <c r="L694" s="68">
        <f t="shared" si="165"/>
        <v>7.1069122948841379E-2</v>
      </c>
      <c r="M694" s="70">
        <f t="shared" si="166"/>
        <v>2.1904866662314122</v>
      </c>
      <c r="N694" s="71">
        <f t="shared" si="167"/>
        <v>0</v>
      </c>
      <c r="O694" s="72">
        <f t="shared" si="168"/>
        <v>0</v>
      </c>
      <c r="P694" s="68">
        <f t="shared" si="160"/>
        <v>0</v>
      </c>
      <c r="Q694" s="16">
        <f t="shared" si="161"/>
        <v>0.18184561651779152</v>
      </c>
      <c r="R694" s="51">
        <f t="shared" si="169"/>
        <v>0</v>
      </c>
      <c r="S694" s="16">
        <f t="shared" si="170"/>
        <v>0</v>
      </c>
      <c r="T694" s="16">
        <f t="shared" si="171"/>
        <v>0</v>
      </c>
      <c r="U694" s="16">
        <f t="shared" si="172"/>
        <v>0</v>
      </c>
      <c r="V694" s="51">
        <f t="shared" si="173"/>
        <v>0</v>
      </c>
      <c r="W694" s="16">
        <f t="shared" si="162"/>
        <v>0</v>
      </c>
      <c r="X694" s="16">
        <f t="shared" si="163"/>
        <v>0.10313888567265839</v>
      </c>
      <c r="Y694" s="16">
        <f t="shared" si="174"/>
        <v>0</v>
      </c>
      <c r="Z694" s="16">
        <f t="shared" si="175"/>
        <v>0</v>
      </c>
    </row>
    <row r="695" spans="10:26" x14ac:dyDescent="0.25">
      <c r="J695" s="68">
        <v>6840</v>
      </c>
      <c r="K695" s="68">
        <f t="shared" si="164"/>
        <v>0.78082191780821919</v>
      </c>
      <c r="L695" s="68">
        <f t="shared" si="165"/>
        <v>7.0851644727301655E-2</v>
      </c>
      <c r="M695" s="70">
        <f t="shared" si="166"/>
        <v>2.1837835703620372</v>
      </c>
      <c r="N695" s="71">
        <f t="shared" si="167"/>
        <v>0</v>
      </c>
      <c r="O695" s="72">
        <f t="shared" si="168"/>
        <v>0</v>
      </c>
      <c r="P695" s="68">
        <f t="shared" si="160"/>
        <v>0</v>
      </c>
      <c r="Q695" s="16">
        <f t="shared" si="161"/>
        <v>0.18060503979971776</v>
      </c>
      <c r="R695" s="51">
        <f t="shared" si="169"/>
        <v>0</v>
      </c>
      <c r="S695" s="16">
        <f t="shared" si="170"/>
        <v>0</v>
      </c>
      <c r="T695" s="16">
        <f t="shared" si="171"/>
        <v>0</v>
      </c>
      <c r="U695" s="16">
        <f t="shared" si="172"/>
        <v>0</v>
      </c>
      <c r="V695" s="51">
        <f t="shared" si="173"/>
        <v>0</v>
      </c>
      <c r="W695" s="16">
        <f t="shared" si="162"/>
        <v>0</v>
      </c>
      <c r="X695" s="16">
        <f t="shared" si="163"/>
        <v>0.10269519669343496</v>
      </c>
      <c r="Y695" s="16">
        <f t="shared" si="174"/>
        <v>0</v>
      </c>
      <c r="Z695" s="16">
        <f t="shared" si="175"/>
        <v>0</v>
      </c>
    </row>
    <row r="696" spans="10:26" x14ac:dyDescent="0.25">
      <c r="J696" s="68">
        <v>6850</v>
      </c>
      <c r="K696" s="68">
        <f t="shared" si="164"/>
        <v>0.78196347031963476</v>
      </c>
      <c r="L696" s="68">
        <f t="shared" si="165"/>
        <v>7.0634433420486142E-2</v>
      </c>
      <c r="M696" s="70">
        <f t="shared" si="166"/>
        <v>2.1770887013163533</v>
      </c>
      <c r="N696" s="71">
        <f t="shared" si="167"/>
        <v>0</v>
      </c>
      <c r="O696" s="72">
        <f t="shared" si="168"/>
        <v>0</v>
      </c>
      <c r="P696" s="68">
        <f t="shared" si="160"/>
        <v>0</v>
      </c>
      <c r="Q696" s="16">
        <f t="shared" si="161"/>
        <v>0.17937424622888531</v>
      </c>
      <c r="R696" s="51">
        <f t="shared" si="169"/>
        <v>0</v>
      </c>
      <c r="S696" s="16">
        <f t="shared" si="170"/>
        <v>0</v>
      </c>
      <c r="T696" s="16">
        <f t="shared" si="171"/>
        <v>0</v>
      </c>
      <c r="U696" s="16">
        <f t="shared" si="172"/>
        <v>0</v>
      </c>
      <c r="V696" s="51">
        <f t="shared" si="173"/>
        <v>0</v>
      </c>
      <c r="W696" s="16">
        <f t="shared" si="162"/>
        <v>0</v>
      </c>
      <c r="X696" s="16">
        <f t="shared" si="163"/>
        <v>0.10225265653171112</v>
      </c>
      <c r="Y696" s="16">
        <f t="shared" si="174"/>
        <v>0</v>
      </c>
      <c r="Z696" s="16">
        <f t="shared" si="175"/>
        <v>0</v>
      </c>
    </row>
    <row r="697" spans="10:26" x14ac:dyDescent="0.25">
      <c r="J697" s="68">
        <v>6860</v>
      </c>
      <c r="K697" s="68">
        <f t="shared" si="164"/>
        <v>0.78310502283105021</v>
      </c>
      <c r="L697" s="68">
        <f t="shared" si="165"/>
        <v>7.0417488311865561E-2</v>
      </c>
      <c r="M697" s="70">
        <f t="shared" si="166"/>
        <v>2.1704020370095547</v>
      </c>
      <c r="N697" s="71">
        <f t="shared" si="167"/>
        <v>0</v>
      </c>
      <c r="O697" s="72">
        <f t="shared" si="168"/>
        <v>0</v>
      </c>
      <c r="P697" s="68">
        <f t="shared" si="160"/>
        <v>0</v>
      </c>
      <c r="Q697" s="16">
        <f t="shared" si="161"/>
        <v>0.17815306838135325</v>
      </c>
      <c r="R697" s="51">
        <f t="shared" si="169"/>
        <v>0</v>
      </c>
      <c r="S697" s="16">
        <f t="shared" si="170"/>
        <v>0</v>
      </c>
      <c r="T697" s="16">
        <f t="shared" si="171"/>
        <v>0</v>
      </c>
      <c r="U697" s="16">
        <f t="shared" si="172"/>
        <v>0</v>
      </c>
      <c r="V697" s="51">
        <f t="shared" si="173"/>
        <v>0</v>
      </c>
      <c r="W697" s="16">
        <f t="shared" si="162"/>
        <v>0</v>
      </c>
      <c r="X697" s="16">
        <f t="shared" si="163"/>
        <v>0.10181125869178997</v>
      </c>
      <c r="Y697" s="16">
        <f t="shared" si="174"/>
        <v>0</v>
      </c>
      <c r="Z697" s="16">
        <f t="shared" si="175"/>
        <v>0</v>
      </c>
    </row>
    <row r="698" spans="10:26" x14ac:dyDescent="0.25">
      <c r="J698" s="68">
        <v>6870</v>
      </c>
      <c r="K698" s="68">
        <f t="shared" si="164"/>
        <v>0.78424657534246578</v>
      </c>
      <c r="L698" s="68">
        <f t="shared" si="165"/>
        <v>7.0200808687875593E-2</v>
      </c>
      <c r="M698" s="70">
        <f t="shared" si="166"/>
        <v>2.1637235554482204</v>
      </c>
      <c r="N698" s="71">
        <f t="shared" si="167"/>
        <v>0</v>
      </c>
      <c r="O698" s="72">
        <f t="shared" si="168"/>
        <v>0</v>
      </c>
      <c r="P698" s="68">
        <f t="shared" si="160"/>
        <v>0</v>
      </c>
      <c r="Q698" s="16">
        <f t="shared" si="161"/>
        <v>0.17694134321485377</v>
      </c>
      <c r="R698" s="51">
        <f t="shared" si="169"/>
        <v>0</v>
      </c>
      <c r="S698" s="16">
        <f t="shared" si="170"/>
        <v>0</v>
      </c>
      <c r="T698" s="16">
        <f t="shared" si="171"/>
        <v>0</v>
      </c>
      <c r="U698" s="16">
        <f t="shared" si="172"/>
        <v>0</v>
      </c>
      <c r="V698" s="51">
        <f t="shared" si="173"/>
        <v>0</v>
      </c>
      <c r="W698" s="16">
        <f t="shared" si="162"/>
        <v>0</v>
      </c>
      <c r="X698" s="16">
        <f t="shared" si="163"/>
        <v>0.10137099673449024</v>
      </c>
      <c r="Y698" s="16">
        <f t="shared" si="174"/>
        <v>0</v>
      </c>
      <c r="Z698" s="16">
        <f t="shared" si="175"/>
        <v>0</v>
      </c>
    </row>
    <row r="699" spans="10:26" x14ac:dyDescent="0.25">
      <c r="J699" s="68">
        <v>6880</v>
      </c>
      <c r="K699" s="68">
        <f t="shared" si="164"/>
        <v>0.78538812785388123</v>
      </c>
      <c r="L699" s="68">
        <f t="shared" si="165"/>
        <v>6.9984393837899672E-2</v>
      </c>
      <c r="M699" s="70">
        <f t="shared" si="166"/>
        <v>2.1570532347297844</v>
      </c>
      <c r="N699" s="71">
        <f t="shared" si="167"/>
        <v>0</v>
      </c>
      <c r="O699" s="72">
        <f t="shared" si="168"/>
        <v>0</v>
      </c>
      <c r="P699" s="68">
        <f t="shared" si="160"/>
        <v>0</v>
      </c>
      <c r="Q699" s="16">
        <f t="shared" si="161"/>
        <v>0.17573891191515589</v>
      </c>
      <c r="R699" s="51">
        <f t="shared" si="169"/>
        <v>0</v>
      </c>
      <c r="S699" s="16">
        <f t="shared" si="170"/>
        <v>0</v>
      </c>
      <c r="T699" s="16">
        <f t="shared" si="171"/>
        <v>0</v>
      </c>
      <c r="U699" s="16">
        <f t="shared" si="172"/>
        <v>0</v>
      </c>
      <c r="V699" s="51">
        <f t="shared" si="173"/>
        <v>0</v>
      </c>
      <c r="W699" s="16">
        <f t="shared" si="162"/>
        <v>0</v>
      </c>
      <c r="X699" s="16">
        <f t="shared" si="163"/>
        <v>0.10093186427648337</v>
      </c>
      <c r="Y699" s="16">
        <f t="shared" si="174"/>
        <v>0</v>
      </c>
      <c r="Z699" s="16">
        <f t="shared" si="175"/>
        <v>0</v>
      </c>
    </row>
    <row r="700" spans="10:26" x14ac:dyDescent="0.25">
      <c r="J700" s="68">
        <v>6890</v>
      </c>
      <c r="K700" s="68">
        <f t="shared" si="164"/>
        <v>0.7865296803652968</v>
      </c>
      <c r="L700" s="68">
        <f t="shared" si="165"/>
        <v>6.9768243054252665E-2</v>
      </c>
      <c r="M700" s="70">
        <f t="shared" si="166"/>
        <v>2.1503910530420343</v>
      </c>
      <c r="N700" s="71">
        <f t="shared" si="167"/>
        <v>0</v>
      </c>
      <c r="O700" s="72">
        <f t="shared" si="168"/>
        <v>0</v>
      </c>
      <c r="P700" s="68">
        <f t="shared" si="160"/>
        <v>0</v>
      </c>
      <c r="Q700" s="16">
        <f t="shared" si="161"/>
        <v>0.1745456197491565</v>
      </c>
      <c r="R700" s="51">
        <f t="shared" si="169"/>
        <v>0</v>
      </c>
      <c r="S700" s="16">
        <f t="shared" si="170"/>
        <v>0</v>
      </c>
      <c r="T700" s="16">
        <f t="shared" si="171"/>
        <v>0</v>
      </c>
      <c r="U700" s="16">
        <f t="shared" si="172"/>
        <v>0</v>
      </c>
      <c r="V700" s="51">
        <f t="shared" si="173"/>
        <v>0</v>
      </c>
      <c r="W700" s="16">
        <f t="shared" si="162"/>
        <v>0</v>
      </c>
      <c r="X700" s="16">
        <f t="shared" si="163"/>
        <v>0.10049385498964103</v>
      </c>
      <c r="Y700" s="16">
        <f t="shared" si="174"/>
        <v>0</v>
      </c>
      <c r="Z700" s="16">
        <f t="shared" si="175"/>
        <v>0</v>
      </c>
    </row>
    <row r="701" spans="10:26" x14ac:dyDescent="0.25">
      <c r="J701" s="68">
        <v>6900</v>
      </c>
      <c r="K701" s="68">
        <f t="shared" si="164"/>
        <v>0.78767123287671237</v>
      </c>
      <c r="L701" s="68">
        <f t="shared" si="165"/>
        <v>6.9552355632164997E-2</v>
      </c>
      <c r="M701" s="70">
        <f t="shared" si="166"/>
        <v>2.1437369886626194</v>
      </c>
      <c r="N701" s="71">
        <f t="shared" si="167"/>
        <v>0</v>
      </c>
      <c r="O701" s="72">
        <f t="shared" si="168"/>
        <v>0</v>
      </c>
      <c r="P701" s="68">
        <f t="shared" si="160"/>
        <v>0</v>
      </c>
      <c r="Q701" s="16">
        <f t="shared" si="161"/>
        <v>0.17336131592434945</v>
      </c>
      <c r="R701" s="51">
        <f t="shared" si="169"/>
        <v>0</v>
      </c>
      <c r="S701" s="16">
        <f t="shared" si="170"/>
        <v>0</v>
      </c>
      <c r="T701" s="16">
        <f t="shared" si="171"/>
        <v>0</v>
      </c>
      <c r="U701" s="16">
        <f t="shared" si="172"/>
        <v>0</v>
      </c>
      <c r="V701" s="51">
        <f t="shared" si="173"/>
        <v>0</v>
      </c>
      <c r="W701" s="16">
        <f t="shared" si="162"/>
        <v>0</v>
      </c>
      <c r="X701" s="16">
        <f t="shared" si="163"/>
        <v>0.10005696260039054</v>
      </c>
      <c r="Y701" s="16">
        <f t="shared" si="174"/>
        <v>0</v>
      </c>
      <c r="Z701" s="16">
        <f t="shared" si="175"/>
        <v>0</v>
      </c>
    </row>
    <row r="702" spans="10:26" x14ac:dyDescent="0.25">
      <c r="J702" s="68">
        <v>6910</v>
      </c>
      <c r="K702" s="68">
        <f t="shared" si="164"/>
        <v>0.78881278538812782</v>
      </c>
      <c r="L702" s="68">
        <f t="shared" si="165"/>
        <v>6.9336730869766106E-2</v>
      </c>
      <c r="M702" s="70">
        <f t="shared" si="166"/>
        <v>2.137091019958544</v>
      </c>
      <c r="N702" s="71">
        <f t="shared" si="167"/>
        <v>0</v>
      </c>
      <c r="O702" s="72">
        <f t="shared" si="168"/>
        <v>0</v>
      </c>
      <c r="P702" s="68">
        <f t="shared" si="160"/>
        <v>0</v>
      </c>
      <c r="Q702" s="16">
        <f t="shared" si="161"/>
        <v>0.17218585345433768</v>
      </c>
      <c r="R702" s="51">
        <f t="shared" si="169"/>
        <v>0</v>
      </c>
      <c r="S702" s="16">
        <f t="shared" si="170"/>
        <v>0</v>
      </c>
      <c r="T702" s="16">
        <f t="shared" si="171"/>
        <v>0</v>
      </c>
      <c r="U702" s="16">
        <f t="shared" si="172"/>
        <v>0</v>
      </c>
      <c r="V702" s="51">
        <f t="shared" si="173"/>
        <v>0</v>
      </c>
      <c r="W702" s="16">
        <f t="shared" si="162"/>
        <v>0</v>
      </c>
      <c r="X702" s="16">
        <f t="shared" si="163"/>
        <v>9.9621180889082339E-2</v>
      </c>
      <c r="Y702" s="16">
        <f t="shared" si="174"/>
        <v>0</v>
      </c>
      <c r="Z702" s="16">
        <f t="shared" si="175"/>
        <v>0</v>
      </c>
    </row>
    <row r="703" spans="10:26" x14ac:dyDescent="0.25">
      <c r="J703" s="68">
        <v>6920</v>
      </c>
      <c r="K703" s="68">
        <f t="shared" si="164"/>
        <v>0.78995433789954339</v>
      </c>
      <c r="L703" s="68">
        <f t="shared" si="165"/>
        <v>6.9121368068068123E-2</v>
      </c>
      <c r="M703" s="70">
        <f t="shared" si="166"/>
        <v>2.1304531253856611</v>
      </c>
      <c r="N703" s="71">
        <f t="shared" si="167"/>
        <v>0</v>
      </c>
      <c r="O703" s="72">
        <f t="shared" si="168"/>
        <v>0</v>
      </c>
      <c r="P703" s="68">
        <f t="shared" si="160"/>
        <v>0</v>
      </c>
      <c r="Q703" s="16">
        <f t="shared" si="161"/>
        <v>0.17101908903008056</v>
      </c>
      <c r="R703" s="51">
        <f t="shared" si="169"/>
        <v>0</v>
      </c>
      <c r="S703" s="16">
        <f t="shared" si="170"/>
        <v>0</v>
      </c>
      <c r="T703" s="16">
        <f t="shared" si="171"/>
        <v>0</v>
      </c>
      <c r="U703" s="16">
        <f t="shared" si="172"/>
        <v>0</v>
      </c>
      <c r="V703" s="51">
        <f t="shared" si="173"/>
        <v>0</v>
      </c>
      <c r="W703" s="16">
        <f t="shared" si="162"/>
        <v>0</v>
      </c>
      <c r="X703" s="16">
        <f t="shared" si="163"/>
        <v>9.9186503689363548E-2</v>
      </c>
      <c r="Y703" s="16">
        <f t="shared" si="174"/>
        <v>0</v>
      </c>
      <c r="Z703" s="16">
        <f t="shared" si="175"/>
        <v>0</v>
      </c>
    </row>
    <row r="704" spans="10:26" x14ac:dyDescent="0.25">
      <c r="J704" s="68">
        <v>6930</v>
      </c>
      <c r="K704" s="68">
        <f t="shared" si="164"/>
        <v>0.79109589041095896</v>
      </c>
      <c r="L704" s="68">
        <f t="shared" si="165"/>
        <v>6.8906266530950333E-2</v>
      </c>
      <c r="M704" s="70">
        <f t="shared" si="166"/>
        <v>2.1238232834881949</v>
      </c>
      <c r="N704" s="71">
        <f t="shared" si="167"/>
        <v>0</v>
      </c>
      <c r="O704" s="72">
        <f t="shared" si="168"/>
        <v>0</v>
      </c>
      <c r="P704" s="68">
        <f t="shared" si="160"/>
        <v>0</v>
      </c>
      <c r="Q704" s="16">
        <f t="shared" si="161"/>
        <v>0.16986088289658419</v>
      </c>
      <c r="R704" s="51">
        <f t="shared" si="169"/>
        <v>0</v>
      </c>
      <c r="S704" s="16">
        <f t="shared" si="170"/>
        <v>0</v>
      </c>
      <c r="T704" s="16">
        <f t="shared" si="171"/>
        <v>0</v>
      </c>
      <c r="U704" s="16">
        <f t="shared" si="172"/>
        <v>0</v>
      </c>
      <c r="V704" s="51">
        <f t="shared" si="173"/>
        <v>0</v>
      </c>
      <c r="W704" s="16">
        <f t="shared" si="162"/>
        <v>0</v>
      </c>
      <c r="X704" s="16">
        <f t="shared" si="163"/>
        <v>9.875292488756382E-2</v>
      </c>
      <c r="Y704" s="16">
        <f t="shared" si="174"/>
        <v>0</v>
      </c>
      <c r="Z704" s="16">
        <f t="shared" si="175"/>
        <v>0</v>
      </c>
    </row>
    <row r="705" spans="10:26" x14ac:dyDescent="0.25">
      <c r="J705" s="68">
        <v>6940</v>
      </c>
      <c r="K705" s="68">
        <f t="shared" si="164"/>
        <v>0.79223744292237441</v>
      </c>
      <c r="L705" s="68">
        <f t="shared" si="165"/>
        <v>6.8691425565142961E-2</v>
      </c>
      <c r="M705" s="70">
        <f t="shared" si="166"/>
        <v>2.117201472898242</v>
      </c>
      <c r="N705" s="71">
        <f t="shared" si="167"/>
        <v>0</v>
      </c>
      <c r="O705" s="72">
        <f t="shared" si="168"/>
        <v>0</v>
      </c>
      <c r="P705" s="68">
        <f t="shared" si="160"/>
        <v>0</v>
      </c>
      <c r="Q705" s="16">
        <f t="shared" si="161"/>
        <v>0.16871109873475598</v>
      </c>
      <c r="R705" s="51">
        <f t="shared" si="169"/>
        <v>0</v>
      </c>
      <c r="S705" s="16">
        <f t="shared" si="170"/>
        <v>0</v>
      </c>
      <c r="T705" s="16">
        <f t="shared" si="171"/>
        <v>0</v>
      </c>
      <c r="U705" s="16">
        <f t="shared" si="172"/>
        <v>0</v>
      </c>
      <c r="V705" s="51">
        <f t="shared" si="173"/>
        <v>0</v>
      </c>
      <c r="W705" s="16">
        <f t="shared" si="162"/>
        <v>0</v>
      </c>
      <c r="X705" s="16">
        <f t="shared" si="163"/>
        <v>9.8320438422087486E-2</v>
      </c>
      <c r="Y705" s="16">
        <f t="shared" si="174"/>
        <v>0</v>
      </c>
      <c r="Z705" s="16">
        <f t="shared" si="175"/>
        <v>0</v>
      </c>
    </row>
    <row r="706" spans="10:26" x14ac:dyDescent="0.25">
      <c r="J706" s="68">
        <v>6950</v>
      </c>
      <c r="K706" s="68">
        <f t="shared" si="164"/>
        <v>0.79337899543378998</v>
      </c>
      <c r="L706" s="68">
        <f t="shared" si="165"/>
        <v>6.8476844480211518E-2</v>
      </c>
      <c r="M706" s="70">
        <f t="shared" si="166"/>
        <v>2.1105876723352863</v>
      </c>
      <c r="N706" s="71">
        <f t="shared" si="167"/>
        <v>0</v>
      </c>
      <c r="O706" s="72">
        <f t="shared" si="168"/>
        <v>0</v>
      </c>
      <c r="P706" s="68">
        <f t="shared" si="160"/>
        <v>0</v>
      </c>
      <c r="Q706" s="16">
        <f t="shared" si="161"/>
        <v>0.16756960354816819</v>
      </c>
      <c r="R706" s="51">
        <f t="shared" si="169"/>
        <v>0</v>
      </c>
      <c r="S706" s="16">
        <f t="shared" si="170"/>
        <v>0</v>
      </c>
      <c r="T706" s="16">
        <f t="shared" si="171"/>
        <v>0</v>
      </c>
      <c r="U706" s="16">
        <f t="shared" si="172"/>
        <v>0</v>
      </c>
      <c r="V706" s="51">
        <f t="shared" si="173"/>
        <v>0</v>
      </c>
      <c r="W706" s="16">
        <f t="shared" si="162"/>
        <v>0</v>
      </c>
      <c r="X706" s="16">
        <f t="shared" si="163"/>
        <v>9.7889038282816365E-2</v>
      </c>
      <c r="Y706" s="16">
        <f t="shared" si="174"/>
        <v>0</v>
      </c>
      <c r="Z706" s="16">
        <f t="shared" si="175"/>
        <v>0</v>
      </c>
    </row>
    <row r="707" spans="10:26" x14ac:dyDescent="0.25">
      <c r="J707" s="68">
        <v>6960</v>
      </c>
      <c r="K707" s="68">
        <f t="shared" si="164"/>
        <v>0.79452054794520544</v>
      </c>
      <c r="L707" s="68">
        <f t="shared" si="165"/>
        <v>6.8262522588541152E-2</v>
      </c>
      <c r="M707" s="70">
        <f t="shared" si="166"/>
        <v>2.1039818606057201</v>
      </c>
      <c r="N707" s="71">
        <f t="shared" si="167"/>
        <v>0</v>
      </c>
      <c r="O707" s="72">
        <f t="shared" si="168"/>
        <v>0</v>
      </c>
      <c r="P707" s="68">
        <f t="shared" si="160"/>
        <v>0</v>
      </c>
      <c r="Q707" s="16">
        <f t="shared" si="161"/>
        <v>0.16643626755448571</v>
      </c>
      <c r="R707" s="51">
        <f t="shared" si="169"/>
        <v>0</v>
      </c>
      <c r="S707" s="16">
        <f t="shared" si="170"/>
        <v>0</v>
      </c>
      <c r="T707" s="16">
        <f t="shared" si="171"/>
        <v>0</v>
      </c>
      <c r="U707" s="16">
        <f t="shared" si="172"/>
        <v>0</v>
      </c>
      <c r="V707" s="51">
        <f t="shared" si="173"/>
        <v>0</v>
      </c>
      <c r="W707" s="16">
        <f t="shared" si="162"/>
        <v>0</v>
      </c>
      <c r="X707" s="16">
        <f t="shared" si="163"/>
        <v>9.7458718510519682E-2</v>
      </c>
      <c r="Y707" s="16">
        <f t="shared" si="174"/>
        <v>0</v>
      </c>
      <c r="Z707" s="16">
        <f t="shared" si="175"/>
        <v>0</v>
      </c>
    </row>
    <row r="708" spans="10:26" x14ac:dyDescent="0.25">
      <c r="J708" s="68">
        <v>6970</v>
      </c>
      <c r="K708" s="68">
        <f t="shared" si="164"/>
        <v>0.795662100456621</v>
      </c>
      <c r="L708" s="68">
        <f t="shared" si="165"/>
        <v>6.804845920532121E-2</v>
      </c>
      <c r="M708" s="70">
        <f t="shared" si="166"/>
        <v>2.0973840166023661</v>
      </c>
      <c r="N708" s="71">
        <f t="shared" si="167"/>
        <v>0</v>
      </c>
      <c r="O708" s="72">
        <f t="shared" si="168"/>
        <v>0</v>
      </c>
      <c r="P708" s="68">
        <f t="shared" si="160"/>
        <v>0</v>
      </c>
      <c r="Q708" s="16">
        <f t="shared" si="161"/>
        <v>0.16531096408132706</v>
      </c>
      <c r="R708" s="51">
        <f t="shared" si="169"/>
        <v>0</v>
      </c>
      <c r="S708" s="16">
        <f t="shared" si="170"/>
        <v>0</v>
      </c>
      <c r="T708" s="16">
        <f t="shared" si="171"/>
        <v>0</v>
      </c>
      <c r="U708" s="16">
        <f t="shared" si="172"/>
        <v>0</v>
      </c>
      <c r="V708" s="51">
        <f t="shared" si="173"/>
        <v>0</v>
      </c>
      <c r="W708" s="16">
        <f t="shared" si="162"/>
        <v>0</v>
      </c>
      <c r="X708" s="16">
        <f t="shared" si="163"/>
        <v>9.7029473196274085E-2</v>
      </c>
      <c r="Y708" s="16">
        <f t="shared" si="174"/>
        <v>0</v>
      </c>
      <c r="Z708" s="16">
        <f t="shared" si="175"/>
        <v>0</v>
      </c>
    </row>
    <row r="709" spans="10:26" x14ac:dyDescent="0.25">
      <c r="J709" s="68">
        <v>6980</v>
      </c>
      <c r="K709" s="68">
        <f t="shared" si="164"/>
        <v>0.79680365296803657</v>
      </c>
      <c r="L709" s="68">
        <f t="shared" si="165"/>
        <v>6.7834653648529808E-2</v>
      </c>
      <c r="M709" s="70">
        <f t="shared" si="166"/>
        <v>2.0907941193040007</v>
      </c>
      <c r="N709" s="71">
        <f t="shared" si="167"/>
        <v>0</v>
      </c>
      <c r="O709" s="72">
        <f t="shared" si="168"/>
        <v>0</v>
      </c>
      <c r="P709" s="68">
        <f t="shared" si="160"/>
        <v>0</v>
      </c>
      <c r="Q709" s="16">
        <f t="shared" si="161"/>
        <v>0.16419356946634234</v>
      </c>
      <c r="R709" s="51">
        <f t="shared" si="169"/>
        <v>0</v>
      </c>
      <c r="S709" s="16">
        <f t="shared" si="170"/>
        <v>0</v>
      </c>
      <c r="T709" s="16">
        <f t="shared" si="171"/>
        <v>0</v>
      </c>
      <c r="U709" s="16">
        <f t="shared" si="172"/>
        <v>0</v>
      </c>
      <c r="V709" s="51">
        <f t="shared" si="173"/>
        <v>0</v>
      </c>
      <c r="W709" s="16">
        <f t="shared" si="162"/>
        <v>0</v>
      </c>
      <c r="X709" s="16">
        <f t="shared" si="163"/>
        <v>9.660129648089022E-2</v>
      </c>
      <c r="Y709" s="16">
        <f t="shared" si="174"/>
        <v>0</v>
      </c>
      <c r="Z709" s="16">
        <f t="shared" si="175"/>
        <v>0</v>
      </c>
    </row>
    <row r="710" spans="10:26" x14ac:dyDescent="0.25">
      <c r="J710" s="68">
        <v>6990</v>
      </c>
      <c r="K710" s="68">
        <f t="shared" si="164"/>
        <v>0.79794520547945202</v>
      </c>
      <c r="L710" s="68">
        <f t="shared" si="165"/>
        <v>6.7621105238918067E-2</v>
      </c>
      <c r="M710" s="70">
        <f t="shared" si="166"/>
        <v>2.0842121477748718</v>
      </c>
      <c r="N710" s="71">
        <f t="shared" si="167"/>
        <v>0</v>
      </c>
      <c r="O710" s="72">
        <f t="shared" si="168"/>
        <v>0</v>
      </c>
      <c r="P710" s="68">
        <f t="shared" si="160"/>
        <v>0</v>
      </c>
      <c r="Q710" s="16">
        <f t="shared" si="161"/>
        <v>0.16308396296130556</v>
      </c>
      <c r="R710" s="51">
        <f t="shared" si="169"/>
        <v>0</v>
      </c>
      <c r="S710" s="16">
        <f t="shared" si="170"/>
        <v>0</v>
      </c>
      <c r="T710" s="16">
        <f t="shared" si="171"/>
        <v>0</v>
      </c>
      <c r="U710" s="16">
        <f t="shared" si="172"/>
        <v>0</v>
      </c>
      <c r="V710" s="51">
        <f t="shared" si="173"/>
        <v>0</v>
      </c>
      <c r="W710" s="16">
        <f t="shared" si="162"/>
        <v>0</v>
      </c>
      <c r="X710" s="16">
        <f t="shared" si="163"/>
        <v>9.6174182554349286E-2</v>
      </c>
      <c r="Y710" s="16">
        <f t="shared" si="174"/>
        <v>0</v>
      </c>
      <c r="Z710" s="16">
        <f t="shared" si="175"/>
        <v>0</v>
      </c>
    </row>
    <row r="711" spans="10:26" x14ac:dyDescent="0.25">
      <c r="J711" s="68">
        <v>7000</v>
      </c>
      <c r="K711" s="68">
        <f t="shared" si="164"/>
        <v>0.79908675799086759</v>
      </c>
      <c r="L711" s="68">
        <f t="shared" si="165"/>
        <v>6.7407813299995345E-2</v>
      </c>
      <c r="M711" s="70">
        <f t="shared" si="166"/>
        <v>2.0776380811642401</v>
      </c>
      <c r="N711" s="71">
        <f t="shared" si="167"/>
        <v>0</v>
      </c>
      <c r="O711" s="72">
        <f t="shared" si="168"/>
        <v>0</v>
      </c>
      <c r="P711" s="68">
        <f t="shared" si="160"/>
        <v>0</v>
      </c>
      <c r="Q711" s="16">
        <f t="shared" si="161"/>
        <v>0.16198202664002548</v>
      </c>
      <c r="R711" s="51">
        <f t="shared" si="169"/>
        <v>0</v>
      </c>
      <c r="S711" s="16">
        <f t="shared" si="170"/>
        <v>0</v>
      </c>
      <c r="T711" s="16">
        <f t="shared" si="171"/>
        <v>0</v>
      </c>
      <c r="U711" s="16">
        <f t="shared" si="172"/>
        <v>0</v>
      </c>
      <c r="V711" s="51">
        <f t="shared" si="173"/>
        <v>0</v>
      </c>
      <c r="W711" s="16">
        <f t="shared" si="162"/>
        <v>0</v>
      </c>
      <c r="X711" s="16">
        <f t="shared" si="163"/>
        <v>9.574812565524593E-2</v>
      </c>
      <c r="Y711" s="16">
        <f t="shared" si="174"/>
        <v>0</v>
      </c>
      <c r="Z711" s="16">
        <f t="shared" si="175"/>
        <v>0</v>
      </c>
    </row>
    <row r="712" spans="10:26" x14ac:dyDescent="0.25">
      <c r="J712" s="68">
        <v>7010</v>
      </c>
      <c r="K712" s="68">
        <f t="shared" si="164"/>
        <v>0.80022831050228316</v>
      </c>
      <c r="L712" s="68">
        <f t="shared" si="165"/>
        <v>6.719477715801403E-2</v>
      </c>
      <c r="M712" s="70">
        <f t="shared" si="166"/>
        <v>2.0710718987059118</v>
      </c>
      <c r="N712" s="71">
        <f t="shared" si="167"/>
        <v>0</v>
      </c>
      <c r="O712" s="72">
        <f t="shared" si="168"/>
        <v>0</v>
      </c>
      <c r="P712" s="68">
        <f t="shared" si="160"/>
        <v>0</v>
      </c>
      <c r="Q712" s="16">
        <f t="shared" si="161"/>
        <v>0.16088764530989497</v>
      </c>
      <c r="R712" s="51">
        <f t="shared" si="169"/>
        <v>0</v>
      </c>
      <c r="S712" s="16">
        <f t="shared" si="170"/>
        <v>0</v>
      </c>
      <c r="T712" s="16">
        <f t="shared" si="171"/>
        <v>0</v>
      </c>
      <c r="U712" s="16">
        <f t="shared" si="172"/>
        <v>0</v>
      </c>
      <c r="V712" s="51">
        <f t="shared" si="173"/>
        <v>0</v>
      </c>
      <c r="W712" s="16">
        <f t="shared" si="162"/>
        <v>0</v>
      </c>
      <c r="X712" s="16">
        <f t="shared" si="163"/>
        <v>9.5323120070240686E-2</v>
      </c>
      <c r="Y712" s="16">
        <f t="shared" si="174"/>
        <v>0</v>
      </c>
      <c r="Z712" s="16">
        <f t="shared" si="175"/>
        <v>0</v>
      </c>
    </row>
    <row r="713" spans="10:26" x14ac:dyDescent="0.25">
      <c r="J713" s="68">
        <v>7020</v>
      </c>
      <c r="K713" s="68">
        <f t="shared" si="164"/>
        <v>0.80136986301369861</v>
      </c>
      <c r="L713" s="68">
        <f t="shared" si="165"/>
        <v>6.6981996141954436E-2</v>
      </c>
      <c r="M713" s="70">
        <f t="shared" si="166"/>
        <v>2.0645135797177736</v>
      </c>
      <c r="N713" s="71">
        <f t="shared" si="167"/>
        <v>0</v>
      </c>
      <c r="O713" s="72">
        <f t="shared" si="168"/>
        <v>0</v>
      </c>
      <c r="P713" s="68">
        <f t="shared" si="160"/>
        <v>0</v>
      </c>
      <c r="Q713" s="16">
        <f t="shared" si="161"/>
        <v>0.15980070642690747</v>
      </c>
      <c r="R713" s="51">
        <f t="shared" si="169"/>
        <v>0</v>
      </c>
      <c r="S713" s="16">
        <f t="shared" si="170"/>
        <v>0</v>
      </c>
      <c r="T713" s="16">
        <f t="shared" si="171"/>
        <v>0</v>
      </c>
      <c r="U713" s="16">
        <f t="shared" si="172"/>
        <v>0</v>
      </c>
      <c r="V713" s="51">
        <f t="shared" si="173"/>
        <v>0</v>
      </c>
      <c r="W713" s="16">
        <f t="shared" si="162"/>
        <v>0</v>
      </c>
      <c r="X713" s="16">
        <f t="shared" si="163"/>
        <v>9.4899160133518512E-2</v>
      </c>
      <c r="Y713" s="16">
        <f t="shared" si="174"/>
        <v>0</v>
      </c>
      <c r="Z713" s="16">
        <f t="shared" si="175"/>
        <v>0</v>
      </c>
    </row>
    <row r="714" spans="10:26" x14ac:dyDescent="0.25">
      <c r="J714" s="68">
        <v>7030</v>
      </c>
      <c r="K714" s="68">
        <f t="shared" si="164"/>
        <v>0.80251141552511418</v>
      </c>
      <c r="L714" s="68">
        <f t="shared" si="165"/>
        <v>6.6769469583509822E-2</v>
      </c>
      <c r="M714" s="70">
        <f t="shared" si="166"/>
        <v>2.0579631036013302</v>
      </c>
      <c r="N714" s="71">
        <f t="shared" si="167"/>
        <v>0</v>
      </c>
      <c r="O714" s="72">
        <f t="shared" si="168"/>
        <v>0</v>
      </c>
      <c r="P714" s="68">
        <f t="shared" si="160"/>
        <v>0</v>
      </c>
      <c r="Q714" s="16">
        <f t="shared" si="161"/>
        <v>0.15872110001397433</v>
      </c>
      <c r="R714" s="51">
        <f t="shared" si="169"/>
        <v>0</v>
      </c>
      <c r="S714" s="16">
        <f t="shared" si="170"/>
        <v>0</v>
      </c>
      <c r="T714" s="16">
        <f t="shared" si="171"/>
        <v>0</v>
      </c>
      <c r="U714" s="16">
        <f t="shared" si="172"/>
        <v>0</v>
      </c>
      <c r="V714" s="51">
        <f t="shared" si="173"/>
        <v>0</v>
      </c>
      <c r="W714" s="16">
        <f t="shared" si="162"/>
        <v>0</v>
      </c>
      <c r="X714" s="16">
        <f t="shared" si="163"/>
        <v>9.4476240226256447E-2</v>
      </c>
      <c r="Y714" s="16">
        <f t="shared" si="174"/>
        <v>0</v>
      </c>
      <c r="Z714" s="16">
        <f t="shared" si="175"/>
        <v>0</v>
      </c>
    </row>
    <row r="715" spans="10:26" x14ac:dyDescent="0.25">
      <c r="J715" s="68">
        <v>7040</v>
      </c>
      <c r="K715" s="68">
        <f t="shared" si="164"/>
        <v>0.80365296803652964</v>
      </c>
      <c r="L715" s="68">
        <f t="shared" si="165"/>
        <v>6.655719681707184E-2</v>
      </c>
      <c r="M715" s="70">
        <f t="shared" si="166"/>
        <v>2.0514204498412552</v>
      </c>
      <c r="N715" s="71">
        <f t="shared" si="167"/>
        <v>0</v>
      </c>
      <c r="O715" s="72">
        <f t="shared" si="168"/>
        <v>0</v>
      </c>
      <c r="P715" s="68">
        <f t="shared" ref="P715:P778" si="176">IF(K715&lt;=$B$116,1-$E$24*(K715/$B$116)^$E$25,0)</f>
        <v>0</v>
      </c>
      <c r="Q715" s="16">
        <f t="shared" ref="Q715:Q778" si="177">IF(K715&gt;$B$116,1-$E$24*((K715-$B$116)/(1-$B$116))^$E$25,0)</f>
        <v>0.15764871858239493</v>
      </c>
      <c r="R715" s="51">
        <f t="shared" si="169"/>
        <v>0</v>
      </c>
      <c r="S715" s="16">
        <f t="shared" si="170"/>
        <v>0</v>
      </c>
      <c r="T715" s="16">
        <f t="shared" si="171"/>
        <v>0</v>
      </c>
      <c r="U715" s="16">
        <f t="shared" si="172"/>
        <v>0</v>
      </c>
      <c r="V715" s="51">
        <f t="shared" si="173"/>
        <v>0</v>
      </c>
      <c r="W715" s="16">
        <f t="shared" ref="W715:W778" si="178">IF(K715&lt;=$B$272,1-$E$24*(K715/$B$272)^$E$25,0)</f>
        <v>0</v>
      </c>
      <c r="X715" s="16">
        <f t="shared" ref="X715:X778" si="179">IF(K715&gt;$B$272,1-$E$24*((K715-$B$272)/(1-$B$272))^$E$25,0)</f>
        <v>9.4054354776098137E-2</v>
      </c>
      <c r="Y715" s="16">
        <f t="shared" si="174"/>
        <v>0</v>
      </c>
      <c r="Z715" s="16">
        <f t="shared" si="175"/>
        <v>0</v>
      </c>
    </row>
    <row r="716" spans="10:26" x14ac:dyDescent="0.25">
      <c r="J716" s="68">
        <v>7050</v>
      </c>
      <c r="K716" s="68">
        <f t="shared" ref="K716:K779" si="180">J716/8760</f>
        <v>0.8047945205479452</v>
      </c>
      <c r="L716" s="68">
        <f t="shared" ref="L716:L779" si="181">1-$E$24*K716^$E$25</f>
        <v>6.6345177179715664E-2</v>
      </c>
      <c r="M716" s="70">
        <f t="shared" ref="M716:M779" si="182">L716*$B$28</f>
        <v>2.0448855980049347</v>
      </c>
      <c r="N716" s="71">
        <f t="shared" ref="N716:N779" si="183">IF(K716&lt;=$B$116,$B$110,0)</f>
        <v>0</v>
      </c>
      <c r="O716" s="72">
        <f t="shared" ref="O716:O779" si="184">IF(L716&gt;N716,N716,IF(K716&gt;$B$116,0,L716))</f>
        <v>0</v>
      </c>
      <c r="P716" s="68">
        <f t="shared" si="176"/>
        <v>0</v>
      </c>
      <c r="Q716" s="16">
        <f t="shared" si="177"/>
        <v>0.15658345705632815</v>
      </c>
      <c r="R716" s="51">
        <f t="shared" ref="R716:R779" si="185">IF(P716&gt;N716,N716,P716)</f>
        <v>0</v>
      </c>
      <c r="S716" s="16">
        <f t="shared" ref="S716:S779" si="186">IF(K716&lt;=$B$272,$F$272,N716)</f>
        <v>0</v>
      </c>
      <c r="T716" s="16">
        <f t="shared" ref="T716:T779" si="187">IF(S716&lt;L716,S716,L716)</f>
        <v>0</v>
      </c>
      <c r="U716" s="16">
        <f t="shared" ref="U716:U779" si="188">IF(K716&lt;0.04,S716,0)</f>
        <v>0</v>
      </c>
      <c r="V716" s="51">
        <f t="shared" ref="V716:V779" si="189">IF(K716&lt;0.23,T716,0)</f>
        <v>0</v>
      </c>
      <c r="W716" s="16">
        <f t="shared" si="178"/>
        <v>0</v>
      </c>
      <c r="X716" s="16">
        <f t="shared" si="179"/>
        <v>9.363349825663525E-2</v>
      </c>
      <c r="Y716" s="16">
        <f t="shared" ref="Y716:Y779" si="190">IF(W716&gt;$F$272,$F$272,W716)</f>
        <v>0</v>
      </c>
      <c r="Z716" s="16">
        <f t="shared" ref="Z716:Z779" si="191">IF(W716&gt;$B$110,$B$110,W716)</f>
        <v>0</v>
      </c>
    </row>
    <row r="717" spans="10:26" x14ac:dyDescent="0.25">
      <c r="J717" s="68">
        <v>7060</v>
      </c>
      <c r="K717" s="68">
        <f t="shared" si="180"/>
        <v>0.80593607305936077</v>
      </c>
      <c r="L717" s="68">
        <f t="shared" si="181"/>
        <v>6.6133410011185223E-2</v>
      </c>
      <c r="M717" s="70">
        <f t="shared" si="182"/>
        <v>2.0383585277420102</v>
      </c>
      <c r="N717" s="71">
        <f t="shared" si="183"/>
        <v>0</v>
      </c>
      <c r="O717" s="72">
        <f t="shared" si="184"/>
        <v>0</v>
      </c>
      <c r="P717" s="68">
        <f t="shared" si="176"/>
        <v>0</v>
      </c>
      <c r="Q717" s="16">
        <f t="shared" si="177"/>
        <v>0.15552521270013342</v>
      </c>
      <c r="R717" s="51">
        <f t="shared" si="185"/>
        <v>0</v>
      </c>
      <c r="S717" s="16">
        <f t="shared" si="186"/>
        <v>0</v>
      </c>
      <c r="T717" s="16">
        <f t="shared" si="187"/>
        <v>0</v>
      </c>
      <c r="U717" s="16">
        <f t="shared" si="188"/>
        <v>0</v>
      </c>
      <c r="V717" s="51">
        <f t="shared" si="189"/>
        <v>0</v>
      </c>
      <c r="W717" s="16">
        <f t="shared" si="178"/>
        <v>0</v>
      </c>
      <c r="X717" s="16">
        <f t="shared" si="179"/>
        <v>9.3213665186897332E-2</v>
      </c>
      <c r="Y717" s="16">
        <f t="shared" si="190"/>
        <v>0</v>
      </c>
      <c r="Z717" s="16">
        <f t="shared" si="191"/>
        <v>0</v>
      </c>
    </row>
    <row r="718" spans="10:26" x14ac:dyDescent="0.25">
      <c r="J718" s="68">
        <v>7070</v>
      </c>
      <c r="K718" s="68">
        <f t="shared" si="180"/>
        <v>0.80707762557077622</v>
      </c>
      <c r="L718" s="68">
        <f t="shared" si="181"/>
        <v>6.5921894653878987E-2</v>
      </c>
      <c r="M718" s="70">
        <f t="shared" si="182"/>
        <v>2.0318392187839414</v>
      </c>
      <c r="N718" s="71">
        <f t="shared" si="183"/>
        <v>0</v>
      </c>
      <c r="O718" s="72">
        <f t="shared" si="184"/>
        <v>0</v>
      </c>
      <c r="P718" s="68">
        <f t="shared" si="176"/>
        <v>0</v>
      </c>
      <c r="Q718" s="16">
        <f t="shared" si="177"/>
        <v>0.1544738850484455</v>
      </c>
      <c r="R718" s="51">
        <f t="shared" si="185"/>
        <v>0</v>
      </c>
      <c r="S718" s="16">
        <f t="shared" si="186"/>
        <v>0</v>
      </c>
      <c r="T718" s="16">
        <f t="shared" si="187"/>
        <v>0</v>
      </c>
      <c r="U718" s="16">
        <f t="shared" si="188"/>
        <v>0</v>
      </c>
      <c r="V718" s="51">
        <f t="shared" si="189"/>
        <v>0</v>
      </c>
      <c r="W718" s="16">
        <f t="shared" si="178"/>
        <v>0</v>
      </c>
      <c r="X718" s="16">
        <f t="shared" si="179"/>
        <v>9.279485013084765E-2</v>
      </c>
      <c r="Y718" s="16">
        <f t="shared" si="190"/>
        <v>0</v>
      </c>
      <c r="Z718" s="16">
        <f t="shared" si="191"/>
        <v>0</v>
      </c>
    </row>
    <row r="719" spans="10:26" x14ac:dyDescent="0.25">
      <c r="J719" s="68">
        <v>7080</v>
      </c>
      <c r="K719" s="68">
        <f t="shared" si="180"/>
        <v>0.80821917808219179</v>
      </c>
      <c r="L719" s="68">
        <f t="shared" si="181"/>
        <v>6.5710630452835539E-2</v>
      </c>
      <c r="M719" s="70">
        <f t="shared" si="182"/>
        <v>2.0253276509435612</v>
      </c>
      <c r="N719" s="71">
        <f t="shared" si="183"/>
        <v>0</v>
      </c>
      <c r="O719" s="72">
        <f t="shared" si="184"/>
        <v>0</v>
      </c>
      <c r="P719" s="68">
        <f t="shared" si="176"/>
        <v>0</v>
      </c>
      <c r="Q719" s="16">
        <f t="shared" si="177"/>
        <v>0.15342937583886407</v>
      </c>
      <c r="R719" s="51">
        <f t="shared" si="185"/>
        <v>0</v>
      </c>
      <c r="S719" s="16">
        <f t="shared" si="186"/>
        <v>0</v>
      </c>
      <c r="T719" s="16">
        <f t="shared" si="187"/>
        <v>0</v>
      </c>
      <c r="U719" s="16">
        <f t="shared" si="188"/>
        <v>0</v>
      </c>
      <c r="V719" s="51">
        <f t="shared" si="189"/>
        <v>0</v>
      </c>
      <c r="W719" s="16">
        <f t="shared" si="178"/>
        <v>0</v>
      </c>
      <c r="X719" s="16">
        <f t="shared" si="179"/>
        <v>9.2377047696886927E-2</v>
      </c>
      <c r="Y719" s="16">
        <f t="shared" si="190"/>
        <v>0</v>
      </c>
      <c r="Z719" s="16">
        <f t="shared" si="191"/>
        <v>0</v>
      </c>
    </row>
    <row r="720" spans="10:26" x14ac:dyDescent="0.25">
      <c r="J720" s="68">
        <v>7090</v>
      </c>
      <c r="K720" s="68">
        <f t="shared" si="180"/>
        <v>0.80936073059360736</v>
      </c>
      <c r="L720" s="68">
        <f t="shared" si="181"/>
        <v>6.5499616755718693E-2</v>
      </c>
      <c r="M720" s="70">
        <f t="shared" si="182"/>
        <v>2.0188238041146169</v>
      </c>
      <c r="N720" s="71">
        <f t="shared" si="183"/>
        <v>0</v>
      </c>
      <c r="O720" s="72">
        <f t="shared" si="184"/>
        <v>0</v>
      </c>
      <c r="P720" s="68">
        <f t="shared" si="176"/>
        <v>0</v>
      </c>
      <c r="Q720" s="16">
        <f t="shared" si="177"/>
        <v>0.15239158894713933</v>
      </c>
      <c r="R720" s="51">
        <f t="shared" si="185"/>
        <v>0</v>
      </c>
      <c r="S720" s="16">
        <f t="shared" si="186"/>
        <v>0</v>
      </c>
      <c r="T720" s="16">
        <f t="shared" si="187"/>
        <v>0</v>
      </c>
      <c r="U720" s="16">
        <f t="shared" si="188"/>
        <v>0</v>
      </c>
      <c r="V720" s="51">
        <f t="shared" si="189"/>
        <v>0</v>
      </c>
      <c r="W720" s="16">
        <f t="shared" si="178"/>
        <v>0</v>
      </c>
      <c r="X720" s="16">
        <f t="shared" si="179"/>
        <v>9.1960252537363285E-2</v>
      </c>
      <c r="Y720" s="16">
        <f t="shared" si="190"/>
        <v>0</v>
      </c>
      <c r="Z720" s="16">
        <f t="shared" si="191"/>
        <v>0</v>
      </c>
    </row>
    <row r="721" spans="10:26" x14ac:dyDescent="0.25">
      <c r="J721" s="68">
        <v>7100</v>
      </c>
      <c r="K721" s="68">
        <f t="shared" si="180"/>
        <v>0.81050228310502281</v>
      </c>
      <c r="L721" s="68">
        <f t="shared" si="181"/>
        <v>6.5288852912804285E-2</v>
      </c>
      <c r="M721" s="70">
        <f t="shared" si="182"/>
        <v>2.0123276582713649</v>
      </c>
      <c r="N721" s="71">
        <f t="shared" si="183"/>
        <v>0</v>
      </c>
      <c r="O721" s="72">
        <f t="shared" si="184"/>
        <v>0</v>
      </c>
      <c r="P721" s="68">
        <f t="shared" si="176"/>
        <v>0</v>
      </c>
      <c r="Q721" s="16">
        <f t="shared" si="177"/>
        <v>0.15136043032474189</v>
      </c>
      <c r="R721" s="51">
        <f t="shared" si="185"/>
        <v>0</v>
      </c>
      <c r="S721" s="16">
        <f t="shared" si="186"/>
        <v>0</v>
      </c>
      <c r="T721" s="16">
        <f t="shared" si="187"/>
        <v>0</v>
      </c>
      <c r="U721" s="16">
        <f t="shared" si="188"/>
        <v>0</v>
      </c>
      <c r="V721" s="51">
        <f t="shared" si="189"/>
        <v>0</v>
      </c>
      <c r="W721" s="16">
        <f t="shared" si="178"/>
        <v>0</v>
      </c>
      <c r="X721" s="16">
        <f t="shared" si="179"/>
        <v>9.1544459348089413E-2</v>
      </c>
      <c r="Y721" s="16">
        <f t="shared" si="190"/>
        <v>0</v>
      </c>
      <c r="Z721" s="16">
        <f t="shared" si="191"/>
        <v>0</v>
      </c>
    </row>
    <row r="722" spans="10:26" x14ac:dyDescent="0.25">
      <c r="J722" s="68">
        <v>7110</v>
      </c>
      <c r="K722" s="68">
        <f t="shared" si="180"/>
        <v>0.81164383561643838</v>
      </c>
      <c r="L722" s="68">
        <f t="shared" si="181"/>
        <v>6.5078338276965186E-2</v>
      </c>
      <c r="M722" s="70">
        <f t="shared" si="182"/>
        <v>2.005839193468105</v>
      </c>
      <c r="N722" s="71">
        <f t="shared" si="183"/>
        <v>0</v>
      </c>
      <c r="O722" s="72">
        <f t="shared" si="184"/>
        <v>0</v>
      </c>
      <c r="P722" s="68">
        <f t="shared" si="176"/>
        <v>0</v>
      </c>
      <c r="Q722" s="16">
        <f t="shared" si="177"/>
        <v>0.15033580793871426</v>
      </c>
      <c r="R722" s="51">
        <f t="shared" si="185"/>
        <v>0</v>
      </c>
      <c r="S722" s="16">
        <f t="shared" si="186"/>
        <v>0</v>
      </c>
      <c r="T722" s="16">
        <f t="shared" si="187"/>
        <v>0</v>
      </c>
      <c r="U722" s="16">
        <f t="shared" si="188"/>
        <v>0</v>
      </c>
      <c r="V722" s="51">
        <f t="shared" si="189"/>
        <v>0</v>
      </c>
      <c r="W722" s="16">
        <f t="shared" si="178"/>
        <v>0</v>
      </c>
      <c r="X722" s="16">
        <f t="shared" si="179"/>
        <v>9.1129662867866057E-2</v>
      </c>
      <c r="Y722" s="16">
        <f t="shared" si="190"/>
        <v>0</v>
      </c>
      <c r="Z722" s="16">
        <f t="shared" si="191"/>
        <v>0</v>
      </c>
    </row>
    <row r="723" spans="10:26" x14ac:dyDescent="0.25">
      <c r="J723" s="68">
        <v>7120</v>
      </c>
      <c r="K723" s="68">
        <f t="shared" si="180"/>
        <v>0.81278538812785384</v>
      </c>
      <c r="L723" s="68">
        <f t="shared" si="181"/>
        <v>6.4868072203657867E-2</v>
      </c>
      <c r="M723" s="70">
        <f t="shared" si="182"/>
        <v>1.9993583898387697</v>
      </c>
      <c r="N723" s="71">
        <f t="shared" si="183"/>
        <v>0</v>
      </c>
      <c r="O723" s="72">
        <f t="shared" si="184"/>
        <v>0</v>
      </c>
      <c r="P723" s="68">
        <f t="shared" si="176"/>
        <v>0</v>
      </c>
      <c r="Q723" s="16">
        <f t="shared" si="177"/>
        <v>0.14931763171370105</v>
      </c>
      <c r="R723" s="51">
        <f t="shared" si="185"/>
        <v>0</v>
      </c>
      <c r="S723" s="16">
        <f t="shared" si="186"/>
        <v>0</v>
      </c>
      <c r="T723" s="16">
        <f t="shared" si="187"/>
        <v>0</v>
      </c>
      <c r="U723" s="16">
        <f t="shared" si="188"/>
        <v>0</v>
      </c>
      <c r="V723" s="51">
        <f t="shared" si="189"/>
        <v>0</v>
      </c>
      <c r="W723" s="16">
        <f t="shared" si="178"/>
        <v>0</v>
      </c>
      <c r="X723" s="16">
        <f t="shared" si="179"/>
        <v>9.0715857878012729E-2</v>
      </c>
      <c r="Y723" s="16">
        <f t="shared" si="190"/>
        <v>0</v>
      </c>
      <c r="Z723" s="16">
        <f t="shared" si="191"/>
        <v>0</v>
      </c>
    </row>
    <row r="724" spans="10:26" x14ac:dyDescent="0.25">
      <c r="J724" s="68">
        <v>7130</v>
      </c>
      <c r="K724" s="68">
        <f t="shared" si="180"/>
        <v>0.8139269406392694</v>
      </c>
      <c r="L724" s="68">
        <f t="shared" si="181"/>
        <v>6.4658054050907965E-2</v>
      </c>
      <c r="M724" s="70">
        <f t="shared" si="182"/>
        <v>1.9928852275964783</v>
      </c>
      <c r="N724" s="71">
        <f t="shared" si="183"/>
        <v>0</v>
      </c>
      <c r="O724" s="72">
        <f t="shared" si="184"/>
        <v>0</v>
      </c>
      <c r="P724" s="68">
        <f t="shared" si="176"/>
        <v>0</v>
      </c>
      <c r="Q724" s="16">
        <f t="shared" si="177"/>
        <v>0.14830581347606675</v>
      </c>
      <c r="R724" s="51">
        <f t="shared" si="185"/>
        <v>0</v>
      </c>
      <c r="S724" s="16">
        <f t="shared" si="186"/>
        <v>0</v>
      </c>
      <c r="T724" s="16">
        <f t="shared" si="187"/>
        <v>0</v>
      </c>
      <c r="U724" s="16">
        <f t="shared" si="188"/>
        <v>0</v>
      </c>
      <c r="V724" s="51">
        <f t="shared" si="189"/>
        <v>0</v>
      </c>
      <c r="W724" s="16">
        <f t="shared" si="178"/>
        <v>0</v>
      </c>
      <c r="X724" s="16">
        <f t="shared" si="179"/>
        <v>9.0303039201903967E-2</v>
      </c>
      <c r="Y724" s="16">
        <f t="shared" si="190"/>
        <v>0</v>
      </c>
      <c r="Z724" s="16">
        <f t="shared" si="191"/>
        <v>0</v>
      </c>
    </row>
    <row r="725" spans="10:26" x14ac:dyDescent="0.25">
      <c r="J725" s="68">
        <v>7140</v>
      </c>
      <c r="K725" s="68">
        <f t="shared" si="180"/>
        <v>0.81506849315068497</v>
      </c>
      <c r="L725" s="68">
        <f t="shared" si="181"/>
        <v>6.4448283179296739E-2</v>
      </c>
      <c r="M725" s="70">
        <f t="shared" si="182"/>
        <v>1.9864196870331186</v>
      </c>
      <c r="N725" s="71">
        <f t="shared" si="183"/>
        <v>0</v>
      </c>
      <c r="O725" s="72">
        <f t="shared" si="184"/>
        <v>0</v>
      </c>
      <c r="P725" s="68">
        <f t="shared" si="176"/>
        <v>0</v>
      </c>
      <c r="Q725" s="16">
        <f t="shared" si="177"/>
        <v>0.14730026690000819</v>
      </c>
      <c r="R725" s="51">
        <f t="shared" si="185"/>
        <v>0</v>
      </c>
      <c r="S725" s="16">
        <f t="shared" si="186"/>
        <v>0</v>
      </c>
      <c r="T725" s="16">
        <f t="shared" si="187"/>
        <v>0</v>
      </c>
      <c r="U725" s="16">
        <f t="shared" si="188"/>
        <v>0</v>
      </c>
      <c r="V725" s="51">
        <f t="shared" si="189"/>
        <v>0</v>
      </c>
      <c r="W725" s="16">
        <f t="shared" si="178"/>
        <v>0</v>
      </c>
      <c r="X725" s="16">
        <f t="shared" si="179"/>
        <v>8.9891201704512591E-2</v>
      </c>
      <c r="Y725" s="16">
        <f t="shared" si="190"/>
        <v>0</v>
      </c>
      <c r="Z725" s="16">
        <f t="shared" si="191"/>
        <v>0</v>
      </c>
    </row>
    <row r="726" spans="10:26" x14ac:dyDescent="0.25">
      <c r="J726" s="68">
        <v>7150</v>
      </c>
      <c r="K726" s="68">
        <f t="shared" si="180"/>
        <v>0.81621004566210043</v>
      </c>
      <c r="L726" s="68">
        <f t="shared" si="181"/>
        <v>6.4238758951947417E-2</v>
      </c>
      <c r="M726" s="70">
        <f t="shared" si="182"/>
        <v>1.9799617485189271</v>
      </c>
      <c r="N726" s="71">
        <f t="shared" si="183"/>
        <v>0</v>
      </c>
      <c r="O726" s="72">
        <f t="shared" si="184"/>
        <v>0</v>
      </c>
      <c r="P726" s="68">
        <f t="shared" si="176"/>
        <v>0</v>
      </c>
      <c r="Q726" s="16">
        <f t="shared" si="177"/>
        <v>0.14630090745557778</v>
      </c>
      <c r="R726" s="51">
        <f t="shared" si="185"/>
        <v>0</v>
      </c>
      <c r="S726" s="16">
        <f t="shared" si="186"/>
        <v>0</v>
      </c>
      <c r="T726" s="16">
        <f t="shared" si="187"/>
        <v>0</v>
      </c>
      <c r="U726" s="16">
        <f t="shared" si="188"/>
        <v>0</v>
      </c>
      <c r="V726" s="51">
        <f t="shared" si="189"/>
        <v>0</v>
      </c>
      <c r="W726" s="16">
        <f t="shared" si="178"/>
        <v>0</v>
      </c>
      <c r="X726" s="16">
        <f t="shared" si="179"/>
        <v>8.9480340291959171E-2</v>
      </c>
      <c r="Y726" s="16">
        <f t="shared" si="190"/>
        <v>0</v>
      </c>
      <c r="Z726" s="16">
        <f t="shared" si="191"/>
        <v>0</v>
      </c>
    </row>
    <row r="727" spans="10:26" x14ac:dyDescent="0.25">
      <c r="J727" s="68">
        <v>7160</v>
      </c>
      <c r="K727" s="68">
        <f t="shared" si="180"/>
        <v>0.81735159817351599</v>
      </c>
      <c r="L727" s="68">
        <f t="shared" si="181"/>
        <v>6.4029480734511424E-2</v>
      </c>
      <c r="M727" s="70">
        <f t="shared" si="182"/>
        <v>1.9735113925020642</v>
      </c>
      <c r="N727" s="71">
        <f t="shared" si="183"/>
        <v>0</v>
      </c>
      <c r="O727" s="72">
        <f t="shared" si="184"/>
        <v>0</v>
      </c>
      <c r="P727" s="68">
        <f t="shared" si="176"/>
        <v>0</v>
      </c>
      <c r="Q727" s="16">
        <f t="shared" si="177"/>
        <v>0.14530765235853615</v>
      </c>
      <c r="R727" s="51">
        <f t="shared" si="185"/>
        <v>0</v>
      </c>
      <c r="S727" s="16">
        <f t="shared" si="186"/>
        <v>0</v>
      </c>
      <c r="T727" s="16">
        <f t="shared" si="187"/>
        <v>0</v>
      </c>
      <c r="U727" s="16">
        <f t="shared" si="188"/>
        <v>0</v>
      </c>
      <c r="V727" s="51">
        <f t="shared" si="189"/>
        <v>0</v>
      </c>
      <c r="W727" s="16">
        <f t="shared" si="178"/>
        <v>0</v>
      </c>
      <c r="X727" s="16">
        <f t="shared" si="179"/>
        <v>8.907044991106694E-2</v>
      </c>
      <c r="Y727" s="16">
        <f t="shared" si="190"/>
        <v>0</v>
      </c>
      <c r="Z727" s="16">
        <f t="shared" si="191"/>
        <v>0</v>
      </c>
    </row>
    <row r="728" spans="10:26" x14ac:dyDescent="0.25">
      <c r="J728" s="68">
        <v>7170</v>
      </c>
      <c r="K728" s="68">
        <f t="shared" si="180"/>
        <v>0.81849315068493156</v>
      </c>
      <c r="L728" s="68">
        <f t="shared" si="181"/>
        <v>6.3820447895154842E-2</v>
      </c>
      <c r="M728" s="70">
        <f t="shared" si="182"/>
        <v>1.9670685995081971</v>
      </c>
      <c r="N728" s="71">
        <f t="shared" si="183"/>
        <v>0</v>
      </c>
      <c r="O728" s="72">
        <f t="shared" si="184"/>
        <v>0</v>
      </c>
      <c r="P728" s="68">
        <f t="shared" si="176"/>
        <v>0</v>
      </c>
      <c r="Q728" s="16">
        <f t="shared" si="177"/>
        <v>0.14432042052195748</v>
      </c>
      <c r="R728" s="51">
        <f t="shared" si="185"/>
        <v>0</v>
      </c>
      <c r="S728" s="16">
        <f t="shared" si="186"/>
        <v>0</v>
      </c>
      <c r="T728" s="16">
        <f t="shared" si="187"/>
        <v>0</v>
      </c>
      <c r="U728" s="16">
        <f t="shared" si="188"/>
        <v>0</v>
      </c>
      <c r="V728" s="51">
        <f t="shared" si="189"/>
        <v>0</v>
      </c>
      <c r="W728" s="16">
        <f t="shared" si="178"/>
        <v>0</v>
      </c>
      <c r="X728" s="16">
        <f t="shared" si="179"/>
        <v>8.8661525548924036E-2</v>
      </c>
      <c r="Y728" s="16">
        <f t="shared" si="190"/>
        <v>0</v>
      </c>
      <c r="Z728" s="16">
        <f t="shared" si="191"/>
        <v>0</v>
      </c>
    </row>
    <row r="729" spans="10:26" x14ac:dyDescent="0.25">
      <c r="J729" s="68">
        <v>7180</v>
      </c>
      <c r="K729" s="68">
        <f t="shared" si="180"/>
        <v>0.81963470319634701</v>
      </c>
      <c r="L729" s="68">
        <f t="shared" si="181"/>
        <v>6.3611659804544751E-2</v>
      </c>
      <c r="M729" s="70">
        <f t="shared" si="182"/>
        <v>1.9606333501400779</v>
      </c>
      <c r="N729" s="71">
        <f t="shared" si="183"/>
        <v>0</v>
      </c>
      <c r="O729" s="72">
        <f t="shared" si="184"/>
        <v>0</v>
      </c>
      <c r="P729" s="68">
        <f t="shared" si="176"/>
        <v>0</v>
      </c>
      <c r="Q729" s="16">
        <f t="shared" si="177"/>
        <v>0.14333913250951291</v>
      </c>
      <c r="R729" s="51">
        <f t="shared" si="185"/>
        <v>0</v>
      </c>
      <c r="S729" s="16">
        <f t="shared" si="186"/>
        <v>0</v>
      </c>
      <c r="T729" s="16">
        <f t="shared" si="187"/>
        <v>0</v>
      </c>
      <c r="U729" s="16">
        <f t="shared" si="188"/>
        <v>0</v>
      </c>
      <c r="V729" s="51">
        <f t="shared" si="189"/>
        <v>0</v>
      </c>
      <c r="W729" s="16">
        <f t="shared" si="178"/>
        <v>0</v>
      </c>
      <c r="X729" s="16">
        <f t="shared" si="179"/>
        <v>8.8253562232450289E-2</v>
      </c>
      <c r="Y729" s="16">
        <f t="shared" si="190"/>
        <v>0</v>
      </c>
      <c r="Z729" s="16">
        <f t="shared" si="191"/>
        <v>0</v>
      </c>
    </row>
    <row r="730" spans="10:26" x14ac:dyDescent="0.25">
      <c r="J730" s="68">
        <v>7190</v>
      </c>
      <c r="K730" s="68">
        <f t="shared" si="180"/>
        <v>0.82077625570776258</v>
      </c>
      <c r="L730" s="68">
        <f t="shared" si="181"/>
        <v>6.3403115835836243E-2</v>
      </c>
      <c r="M730" s="70">
        <f t="shared" si="182"/>
        <v>1.9542056250771445</v>
      </c>
      <c r="N730" s="71">
        <f t="shared" si="183"/>
        <v>0</v>
      </c>
      <c r="O730" s="72">
        <f t="shared" si="184"/>
        <v>0</v>
      </c>
      <c r="P730" s="68">
        <f t="shared" si="176"/>
        <v>0</v>
      </c>
      <c r="Q730" s="16">
        <f t="shared" si="177"/>
        <v>0.14236371049036356</v>
      </c>
      <c r="R730" s="51">
        <f t="shared" si="185"/>
        <v>0</v>
      </c>
      <c r="S730" s="16">
        <f t="shared" si="186"/>
        <v>0</v>
      </c>
      <c r="T730" s="16">
        <f t="shared" si="187"/>
        <v>0</v>
      </c>
      <c r="U730" s="16">
        <f t="shared" si="188"/>
        <v>0</v>
      </c>
      <c r="V730" s="51">
        <f t="shared" si="189"/>
        <v>0</v>
      </c>
      <c r="W730" s="16">
        <f t="shared" si="178"/>
        <v>0</v>
      </c>
      <c r="X730" s="16">
        <f t="shared" si="179"/>
        <v>8.7846555027970341E-2</v>
      </c>
      <c r="Y730" s="16">
        <f t="shared" si="190"/>
        <v>0</v>
      </c>
      <c r="Z730" s="16">
        <f t="shared" si="191"/>
        <v>0</v>
      </c>
    </row>
    <row r="731" spans="10:26" x14ac:dyDescent="0.25">
      <c r="J731" s="68">
        <v>7200</v>
      </c>
      <c r="K731" s="68">
        <f t="shared" si="180"/>
        <v>0.82191780821917804</v>
      </c>
      <c r="L731" s="68">
        <f t="shared" si="181"/>
        <v>6.3194815364659096E-2</v>
      </c>
      <c r="M731" s="70">
        <f t="shared" si="182"/>
        <v>1.9477854050751089</v>
      </c>
      <c r="N731" s="71">
        <f t="shared" si="183"/>
        <v>0</v>
      </c>
      <c r="O731" s="72">
        <f t="shared" si="184"/>
        <v>0</v>
      </c>
      <c r="P731" s="68">
        <f t="shared" si="176"/>
        <v>0</v>
      </c>
      <c r="Q731" s="16">
        <f t="shared" si="177"/>
        <v>0.14139407819559646</v>
      </c>
      <c r="R731" s="51">
        <f t="shared" si="185"/>
        <v>0</v>
      </c>
      <c r="S731" s="16">
        <f t="shared" si="186"/>
        <v>0</v>
      </c>
      <c r="T731" s="16">
        <f t="shared" si="187"/>
        <v>0</v>
      </c>
      <c r="U731" s="16">
        <f t="shared" si="188"/>
        <v>0</v>
      </c>
      <c r="V731" s="51">
        <f t="shared" si="189"/>
        <v>0</v>
      </c>
      <c r="W731" s="16">
        <f t="shared" si="178"/>
        <v>0</v>
      </c>
      <c r="X731" s="16">
        <f t="shared" si="179"/>
        <v>8.7440499040793429E-2</v>
      </c>
      <c r="Y731" s="16">
        <f t="shared" si="190"/>
        <v>0</v>
      </c>
      <c r="Z731" s="16">
        <f t="shared" si="191"/>
        <v>0</v>
      </c>
    </row>
    <row r="732" spans="10:26" x14ac:dyDescent="0.25">
      <c r="J732" s="68">
        <v>7210</v>
      </c>
      <c r="K732" s="68">
        <f t="shared" si="180"/>
        <v>0.8230593607305936</v>
      </c>
      <c r="L732" s="68">
        <f t="shared" si="181"/>
        <v>6.2986757769104229E-2</v>
      </c>
      <c r="M732" s="70">
        <f t="shared" si="182"/>
        <v>1.9413726709655412</v>
      </c>
      <c r="N732" s="71">
        <f t="shared" si="183"/>
        <v>0</v>
      </c>
      <c r="O732" s="72">
        <f t="shared" si="184"/>
        <v>0</v>
      </c>
      <c r="P732" s="68">
        <f t="shared" si="176"/>
        <v>0</v>
      </c>
      <c r="Q732" s="16">
        <f t="shared" si="177"/>
        <v>0.14043016087613891</v>
      </c>
      <c r="R732" s="51">
        <f t="shared" si="185"/>
        <v>0</v>
      </c>
      <c r="S732" s="16">
        <f t="shared" si="186"/>
        <v>0</v>
      </c>
      <c r="T732" s="16">
        <f t="shared" si="187"/>
        <v>0</v>
      </c>
      <c r="U732" s="16">
        <f t="shared" si="188"/>
        <v>0</v>
      </c>
      <c r="V732" s="51">
        <f t="shared" si="189"/>
        <v>0</v>
      </c>
      <c r="W732" s="16">
        <f t="shared" si="178"/>
        <v>0</v>
      </c>
      <c r="X732" s="16">
        <f t="shared" si="179"/>
        <v>8.7035389414797271E-2</v>
      </c>
      <c r="Y732" s="16">
        <f t="shared" si="190"/>
        <v>0</v>
      </c>
      <c r="Z732" s="16">
        <f t="shared" si="191"/>
        <v>0</v>
      </c>
    </row>
    <row r="733" spans="10:26" x14ac:dyDescent="0.25">
      <c r="J733" s="68">
        <v>7220</v>
      </c>
      <c r="K733" s="68">
        <f t="shared" si="180"/>
        <v>0.82420091324200917</v>
      </c>
      <c r="L733" s="68">
        <f t="shared" si="181"/>
        <v>6.2778942429710827E-2</v>
      </c>
      <c r="M733" s="70">
        <f t="shared" si="182"/>
        <v>1.9349674036554705</v>
      </c>
      <c r="N733" s="71">
        <f t="shared" si="183"/>
        <v>0</v>
      </c>
      <c r="O733" s="72">
        <f t="shared" si="184"/>
        <v>0</v>
      </c>
      <c r="P733" s="68">
        <f t="shared" si="176"/>
        <v>0</v>
      </c>
      <c r="Q733" s="16">
        <f t="shared" si="177"/>
        <v>0.13947188526209398</v>
      </c>
      <c r="R733" s="51">
        <f t="shared" si="185"/>
        <v>0</v>
      </c>
      <c r="S733" s="16">
        <f t="shared" si="186"/>
        <v>0</v>
      </c>
      <c r="T733" s="16">
        <f t="shared" si="187"/>
        <v>0</v>
      </c>
      <c r="U733" s="16">
        <f t="shared" si="188"/>
        <v>0</v>
      </c>
      <c r="V733" s="51">
        <f t="shared" si="189"/>
        <v>0</v>
      </c>
      <c r="W733" s="16">
        <f t="shared" si="178"/>
        <v>0</v>
      </c>
      <c r="X733" s="16">
        <f t="shared" si="179"/>
        <v>8.6631221332018837E-2</v>
      </c>
      <c r="Y733" s="16">
        <f t="shared" si="190"/>
        <v>0</v>
      </c>
      <c r="Z733" s="16">
        <f t="shared" si="191"/>
        <v>0</v>
      </c>
    </row>
    <row r="734" spans="10:26" x14ac:dyDescent="0.25">
      <c r="J734" s="68">
        <v>7230</v>
      </c>
      <c r="K734" s="68">
        <f t="shared" si="180"/>
        <v>0.82534246575342463</v>
      </c>
      <c r="L734" s="68">
        <f t="shared" si="181"/>
        <v>6.2571368729453458E-2</v>
      </c>
      <c r="M734" s="70">
        <f t="shared" si="182"/>
        <v>1.9285695841269901</v>
      </c>
      <c r="N734" s="71">
        <f t="shared" si="183"/>
        <v>0</v>
      </c>
      <c r="O734" s="72">
        <f t="shared" si="184"/>
        <v>0</v>
      </c>
      <c r="P734" s="68">
        <f t="shared" si="176"/>
        <v>0</v>
      </c>
      <c r="Q734" s="16">
        <f t="shared" si="177"/>
        <v>0.13851917952343629</v>
      </c>
      <c r="R734" s="51">
        <f t="shared" si="185"/>
        <v>0</v>
      </c>
      <c r="S734" s="16">
        <f t="shared" si="186"/>
        <v>0</v>
      </c>
      <c r="T734" s="16">
        <f t="shared" si="187"/>
        <v>0</v>
      </c>
      <c r="U734" s="16">
        <f t="shared" si="188"/>
        <v>0</v>
      </c>
      <c r="V734" s="51">
        <f t="shared" si="189"/>
        <v>0</v>
      </c>
      <c r="W734" s="16">
        <f t="shared" si="178"/>
        <v>0</v>
      </c>
      <c r="X734" s="16">
        <f t="shared" si="179"/>
        <v>8.6227990012249678E-2</v>
      </c>
      <c r="Y734" s="16">
        <f t="shared" si="190"/>
        <v>0</v>
      </c>
      <c r="Z734" s="16">
        <f t="shared" si="191"/>
        <v>0</v>
      </c>
    </row>
    <row r="735" spans="10:26" x14ac:dyDescent="0.25">
      <c r="J735" s="68">
        <v>7240</v>
      </c>
      <c r="K735" s="68">
        <f t="shared" si="180"/>
        <v>0.82648401826484019</v>
      </c>
      <c r="L735" s="68">
        <f t="shared" si="181"/>
        <v>6.2364036053728866E-2</v>
      </c>
      <c r="M735" s="70">
        <f t="shared" si="182"/>
        <v>1.9221791934368484</v>
      </c>
      <c r="N735" s="71">
        <f t="shared" si="183"/>
        <v>0</v>
      </c>
      <c r="O735" s="72">
        <f t="shared" si="184"/>
        <v>0</v>
      </c>
      <c r="P735" s="68">
        <f t="shared" si="176"/>
        <v>0</v>
      </c>
      <c r="Q735" s="16">
        <f t="shared" si="177"/>
        <v>0.13757197323201553</v>
      </c>
      <c r="R735" s="51">
        <f t="shared" si="185"/>
        <v>0</v>
      </c>
      <c r="S735" s="16">
        <f t="shared" si="186"/>
        <v>0</v>
      </c>
      <c r="T735" s="16">
        <f t="shared" si="187"/>
        <v>0</v>
      </c>
      <c r="U735" s="16">
        <f t="shared" si="188"/>
        <v>0</v>
      </c>
      <c r="V735" s="51">
        <f t="shared" si="189"/>
        <v>0</v>
      </c>
      <c r="W735" s="16">
        <f t="shared" si="178"/>
        <v>0</v>
      </c>
      <c r="X735" s="16">
        <f t="shared" si="179"/>
        <v>8.5825690712637015E-2</v>
      </c>
      <c r="Y735" s="16">
        <f t="shared" si="190"/>
        <v>0</v>
      </c>
      <c r="Z735" s="16">
        <f t="shared" si="191"/>
        <v>0</v>
      </c>
    </row>
    <row r="736" spans="10:26" x14ac:dyDescent="0.25">
      <c r="J736" s="68">
        <v>7250</v>
      </c>
      <c r="K736" s="68">
        <f t="shared" si="180"/>
        <v>0.82762557077625576</v>
      </c>
      <c r="L736" s="68">
        <f t="shared" si="181"/>
        <v>6.2156943790343311E-2</v>
      </c>
      <c r="M736" s="70">
        <f t="shared" si="182"/>
        <v>1.9157962127160608</v>
      </c>
      <c r="N736" s="71">
        <f t="shared" si="183"/>
        <v>0</v>
      </c>
      <c r="O736" s="72">
        <f t="shared" si="184"/>
        <v>0</v>
      </c>
      <c r="P736" s="68">
        <f t="shared" si="176"/>
        <v>0</v>
      </c>
      <c r="Q736" s="16">
        <f t="shared" si="177"/>
        <v>0.13663019732481529</v>
      </c>
      <c r="R736" s="51">
        <f t="shared" si="185"/>
        <v>0</v>
      </c>
      <c r="S736" s="16">
        <f t="shared" si="186"/>
        <v>0</v>
      </c>
      <c r="T736" s="16">
        <f t="shared" si="187"/>
        <v>0</v>
      </c>
      <c r="U736" s="16">
        <f t="shared" si="188"/>
        <v>0</v>
      </c>
      <c r="V736" s="51">
        <f t="shared" si="189"/>
        <v>0</v>
      </c>
      <c r="W736" s="16">
        <f t="shared" si="178"/>
        <v>0</v>
      </c>
      <c r="X736" s="16">
        <f t="shared" si="179"/>
        <v>8.5424318727290394E-2</v>
      </c>
      <c r="Y736" s="16">
        <f t="shared" si="190"/>
        <v>0</v>
      </c>
      <c r="Z736" s="16">
        <f t="shared" si="191"/>
        <v>0</v>
      </c>
    </row>
    <row r="737" spans="10:26" x14ac:dyDescent="0.25">
      <c r="J737" s="68">
        <v>7260</v>
      </c>
      <c r="K737" s="68">
        <f t="shared" si="180"/>
        <v>0.82876712328767121</v>
      </c>
      <c r="L737" s="68">
        <f t="shared" si="181"/>
        <v>6.1950091329499912E-2</v>
      </c>
      <c r="M737" s="70">
        <f t="shared" si="182"/>
        <v>1.9094206231695177</v>
      </c>
      <c r="N737" s="71">
        <f t="shared" si="183"/>
        <v>0</v>
      </c>
      <c r="O737" s="72">
        <f t="shared" si="184"/>
        <v>0</v>
      </c>
      <c r="P737" s="68">
        <f t="shared" si="176"/>
        <v>0</v>
      </c>
      <c r="Q737" s="16">
        <f t="shared" si="177"/>
        <v>0.1356937840684177</v>
      </c>
      <c r="R737" s="51">
        <f t="shared" si="185"/>
        <v>0</v>
      </c>
      <c r="S737" s="16">
        <f t="shared" si="186"/>
        <v>0</v>
      </c>
      <c r="T737" s="16">
        <f t="shared" si="187"/>
        <v>0</v>
      </c>
      <c r="U737" s="16">
        <f t="shared" si="188"/>
        <v>0</v>
      </c>
      <c r="V737" s="51">
        <f t="shared" si="189"/>
        <v>0</v>
      </c>
      <c r="W737" s="16">
        <f t="shared" si="178"/>
        <v>0</v>
      </c>
      <c r="X737" s="16">
        <f t="shared" si="179"/>
        <v>8.5023869386892881E-2</v>
      </c>
      <c r="Y737" s="16">
        <f t="shared" si="190"/>
        <v>0</v>
      </c>
      <c r="Z737" s="16">
        <f t="shared" si="191"/>
        <v>0</v>
      </c>
    </row>
    <row r="738" spans="10:26" x14ac:dyDescent="0.25">
      <c r="J738" s="68">
        <v>7270</v>
      </c>
      <c r="K738" s="68">
        <f t="shared" si="180"/>
        <v>0.82990867579908678</v>
      </c>
      <c r="L738" s="68">
        <f t="shared" si="181"/>
        <v>6.1743478063785551E-2</v>
      </c>
      <c r="M738" s="70">
        <f t="shared" si="182"/>
        <v>1.903052406075582</v>
      </c>
      <c r="N738" s="71">
        <f t="shared" si="183"/>
        <v>0</v>
      </c>
      <c r="O738" s="72">
        <f t="shared" si="184"/>
        <v>0</v>
      </c>
      <c r="P738" s="68">
        <f t="shared" si="176"/>
        <v>0</v>
      </c>
      <c r="Q738" s="16">
        <f t="shared" si="177"/>
        <v>0.13476266702462547</v>
      </c>
      <c r="R738" s="51">
        <f t="shared" si="185"/>
        <v>0</v>
      </c>
      <c r="S738" s="16">
        <f t="shared" si="186"/>
        <v>0</v>
      </c>
      <c r="T738" s="16">
        <f t="shared" si="187"/>
        <v>0</v>
      </c>
      <c r="U738" s="16">
        <f t="shared" si="188"/>
        <v>0</v>
      </c>
      <c r="V738" s="51">
        <f t="shared" si="189"/>
        <v>0</v>
      </c>
      <c r="W738" s="16">
        <f t="shared" si="178"/>
        <v>0</v>
      </c>
      <c r="X738" s="16">
        <f t="shared" si="179"/>
        <v>8.4624338058317927E-2</v>
      </c>
      <c r="Y738" s="16">
        <f t="shared" si="190"/>
        <v>0</v>
      </c>
      <c r="Z738" s="16">
        <f t="shared" si="191"/>
        <v>0</v>
      </c>
    </row>
    <row r="739" spans="10:26" x14ac:dyDescent="0.25">
      <c r="J739" s="68">
        <v>7280</v>
      </c>
      <c r="K739" s="68">
        <f t="shared" si="180"/>
        <v>0.83105022831050224</v>
      </c>
      <c r="L739" s="68">
        <f t="shared" si="181"/>
        <v>6.1537103388158876E-2</v>
      </c>
      <c r="M739" s="70">
        <f t="shared" si="182"/>
        <v>1.8966915427857187</v>
      </c>
      <c r="N739" s="71">
        <f t="shared" si="183"/>
        <v>0</v>
      </c>
      <c r="O739" s="72">
        <f t="shared" si="184"/>
        <v>0</v>
      </c>
      <c r="P739" s="68">
        <f t="shared" si="176"/>
        <v>0</v>
      </c>
      <c r="Q739" s="16">
        <f t="shared" si="177"/>
        <v>0.13383678101719743</v>
      </c>
      <c r="R739" s="51">
        <f t="shared" si="185"/>
        <v>0</v>
      </c>
      <c r="S739" s="16">
        <f t="shared" si="186"/>
        <v>0</v>
      </c>
      <c r="T739" s="16">
        <f t="shared" si="187"/>
        <v>0</v>
      </c>
      <c r="U739" s="16">
        <f t="shared" si="188"/>
        <v>0</v>
      </c>
      <c r="V739" s="51">
        <f t="shared" si="189"/>
        <v>0</v>
      </c>
      <c r="W739" s="16">
        <f t="shared" si="178"/>
        <v>0</v>
      </c>
      <c r="X739" s="16">
        <f t="shared" si="179"/>
        <v>8.4225720144251559E-2</v>
      </c>
      <c r="Y739" s="16">
        <f t="shared" si="190"/>
        <v>0</v>
      </c>
      <c r="Z739" s="16">
        <f t="shared" si="191"/>
        <v>0</v>
      </c>
    </row>
    <row r="740" spans="10:26" x14ac:dyDescent="0.25">
      <c r="J740" s="68">
        <v>7290</v>
      </c>
      <c r="K740" s="68">
        <f t="shared" si="180"/>
        <v>0.8321917808219178</v>
      </c>
      <c r="L740" s="68">
        <f t="shared" si="181"/>
        <v>6.1330966699937428E-2</v>
      </c>
      <c r="M740" s="70">
        <f t="shared" si="182"/>
        <v>1.8903380147240987</v>
      </c>
      <c r="N740" s="71">
        <f t="shared" si="183"/>
        <v>0</v>
      </c>
      <c r="O740" s="72">
        <f t="shared" si="184"/>
        <v>0</v>
      </c>
      <c r="P740" s="68">
        <f t="shared" si="176"/>
        <v>0</v>
      </c>
      <c r="Q740" s="16">
        <f t="shared" si="177"/>
        <v>0.13291606209965268</v>
      </c>
      <c r="R740" s="51">
        <f t="shared" si="185"/>
        <v>0</v>
      </c>
      <c r="S740" s="16">
        <f t="shared" si="186"/>
        <v>0</v>
      </c>
      <c r="T740" s="16">
        <f t="shared" si="187"/>
        <v>0</v>
      </c>
      <c r="U740" s="16">
        <f t="shared" si="188"/>
        <v>0</v>
      </c>
      <c r="V740" s="51">
        <f t="shared" si="189"/>
        <v>0</v>
      </c>
      <c r="W740" s="16">
        <f t="shared" si="178"/>
        <v>0</v>
      </c>
      <c r="X740" s="16">
        <f t="shared" si="179"/>
        <v>8.3828011082818232E-2</v>
      </c>
      <c r="Y740" s="16">
        <f t="shared" si="190"/>
        <v>0</v>
      </c>
      <c r="Z740" s="16">
        <f t="shared" si="191"/>
        <v>0</v>
      </c>
    </row>
    <row r="741" spans="10:26" x14ac:dyDescent="0.25">
      <c r="J741" s="68">
        <v>7300</v>
      </c>
      <c r="K741" s="68">
        <f t="shared" si="180"/>
        <v>0.83333333333333337</v>
      </c>
      <c r="L741" s="68">
        <f t="shared" si="181"/>
        <v>6.1125067398785093E-2</v>
      </c>
      <c r="M741" s="70">
        <f t="shared" si="182"/>
        <v>1.8839918033872116</v>
      </c>
      <c r="N741" s="71">
        <f t="shared" si="183"/>
        <v>0</v>
      </c>
      <c r="O741" s="72">
        <f t="shared" si="184"/>
        <v>0</v>
      </c>
      <c r="P741" s="68">
        <f t="shared" si="176"/>
        <v>0</v>
      </c>
      <c r="Q741" s="16">
        <f t="shared" si="177"/>
        <v>0.132000447524105</v>
      </c>
      <c r="R741" s="51">
        <f t="shared" si="185"/>
        <v>0</v>
      </c>
      <c r="S741" s="16">
        <f t="shared" si="186"/>
        <v>0</v>
      </c>
      <c r="T741" s="16">
        <f t="shared" si="187"/>
        <v>0</v>
      </c>
      <c r="U741" s="16">
        <f t="shared" si="188"/>
        <v>0</v>
      </c>
      <c r="V741" s="51">
        <f t="shared" si="189"/>
        <v>0</v>
      </c>
      <c r="W741" s="16">
        <f t="shared" si="178"/>
        <v>0</v>
      </c>
      <c r="X741" s="16">
        <f t="shared" si="179"/>
        <v>8.3431206347213349E-2</v>
      </c>
      <c r="Y741" s="16">
        <f t="shared" si="190"/>
        <v>0</v>
      </c>
      <c r="Z741" s="16">
        <f t="shared" si="191"/>
        <v>0</v>
      </c>
    </row>
    <row r="742" spans="10:26" x14ac:dyDescent="0.25">
      <c r="J742" s="68">
        <v>7310</v>
      </c>
      <c r="K742" s="68">
        <f t="shared" si="180"/>
        <v>0.83447488584474883</v>
      </c>
      <c r="L742" s="68">
        <f t="shared" si="181"/>
        <v>6.0919404886700446E-2</v>
      </c>
      <c r="M742" s="70">
        <f t="shared" si="182"/>
        <v>1.8776528903435068</v>
      </c>
      <c r="N742" s="71">
        <f t="shared" si="183"/>
        <v>0</v>
      </c>
      <c r="O742" s="72">
        <f t="shared" si="184"/>
        <v>0</v>
      </c>
      <c r="P742" s="68">
        <f t="shared" si="176"/>
        <v>0</v>
      </c>
      <c r="Q742" s="16">
        <f t="shared" si="177"/>
        <v>0.13108987571108399</v>
      </c>
      <c r="R742" s="51">
        <f t="shared" si="185"/>
        <v>0</v>
      </c>
      <c r="S742" s="16">
        <f t="shared" si="186"/>
        <v>0</v>
      </c>
      <c r="T742" s="16">
        <f t="shared" si="187"/>
        <v>0</v>
      </c>
      <c r="U742" s="16">
        <f t="shared" si="188"/>
        <v>0</v>
      </c>
      <c r="V742" s="51">
        <f t="shared" si="189"/>
        <v>0</v>
      </c>
      <c r="W742" s="16">
        <f t="shared" si="178"/>
        <v>0</v>
      </c>
      <c r="X742" s="16">
        <f t="shared" si="179"/>
        <v>8.3035301445338883E-2</v>
      </c>
      <c r="Y742" s="16">
        <f t="shared" si="190"/>
        <v>0</v>
      </c>
      <c r="Z742" s="16">
        <f t="shared" si="191"/>
        <v>0</v>
      </c>
    </row>
    <row r="743" spans="10:26" x14ac:dyDescent="0.25">
      <c r="J743" s="68">
        <v>7320</v>
      </c>
      <c r="K743" s="68">
        <f t="shared" si="180"/>
        <v>0.83561643835616439</v>
      </c>
      <c r="L743" s="68">
        <f t="shared" si="181"/>
        <v>6.0713978568003313E-2</v>
      </c>
      <c r="M743" s="70">
        <f t="shared" si="182"/>
        <v>1.8713212572329787</v>
      </c>
      <c r="N743" s="71">
        <f t="shared" si="183"/>
        <v>0</v>
      </c>
      <c r="O743" s="72">
        <f t="shared" si="184"/>
        <v>0</v>
      </c>
      <c r="P743" s="68">
        <f t="shared" si="176"/>
        <v>0</v>
      </c>
      <c r="Q743" s="16">
        <f t="shared" si="177"/>
        <v>0.13018428622030953</v>
      </c>
      <c r="R743" s="51">
        <f t="shared" si="185"/>
        <v>0</v>
      </c>
      <c r="S743" s="16">
        <f t="shared" si="186"/>
        <v>0</v>
      </c>
      <c r="T743" s="16">
        <f t="shared" si="187"/>
        <v>0</v>
      </c>
      <c r="U743" s="16">
        <f t="shared" si="188"/>
        <v>0</v>
      </c>
      <c r="V743" s="51">
        <f t="shared" si="189"/>
        <v>0</v>
      </c>
      <c r="W743" s="16">
        <f t="shared" si="178"/>
        <v>0</v>
      </c>
      <c r="X743" s="16">
        <f t="shared" si="179"/>
        <v>8.2640291919445441E-2</v>
      </c>
      <c r="Y743" s="16">
        <f t="shared" si="190"/>
        <v>0</v>
      </c>
      <c r="Z743" s="16">
        <f t="shared" si="191"/>
        <v>0</v>
      </c>
    </row>
    <row r="744" spans="10:26" x14ac:dyDescent="0.25">
      <c r="J744" s="68">
        <v>7330</v>
      </c>
      <c r="K744" s="68">
        <f t="shared" si="180"/>
        <v>0.83675799086757996</v>
      </c>
      <c r="L744" s="68">
        <f t="shared" si="181"/>
        <v>6.0508787849323897E-2</v>
      </c>
      <c r="M744" s="70">
        <f t="shared" si="182"/>
        <v>1.8649968857668324</v>
      </c>
      <c r="N744" s="71">
        <f t="shared" si="183"/>
        <v>0</v>
      </c>
      <c r="O744" s="72">
        <f t="shared" si="184"/>
        <v>0</v>
      </c>
      <c r="P744" s="68">
        <f t="shared" si="176"/>
        <v>0</v>
      </c>
      <c r="Q744" s="16">
        <f t="shared" si="177"/>
        <v>0.12928361972238123</v>
      </c>
      <c r="R744" s="51">
        <f t="shared" si="185"/>
        <v>0</v>
      </c>
      <c r="S744" s="16">
        <f t="shared" si="186"/>
        <v>0</v>
      </c>
      <c r="T744" s="16">
        <f t="shared" si="187"/>
        <v>0</v>
      </c>
      <c r="U744" s="16">
        <f t="shared" si="188"/>
        <v>0</v>
      </c>
      <c r="V744" s="51">
        <f t="shared" si="189"/>
        <v>0</v>
      </c>
      <c r="W744" s="16">
        <f t="shared" si="178"/>
        <v>0</v>
      </c>
      <c r="X744" s="16">
        <f t="shared" si="179"/>
        <v>8.2246173345777329E-2</v>
      </c>
      <c r="Y744" s="16">
        <f t="shared" si="190"/>
        <v>0</v>
      </c>
      <c r="Z744" s="16">
        <f t="shared" si="191"/>
        <v>0</v>
      </c>
    </row>
    <row r="745" spans="10:26" x14ac:dyDescent="0.25">
      <c r="J745" s="68">
        <v>7340</v>
      </c>
      <c r="K745" s="68">
        <f t="shared" si="180"/>
        <v>0.83789954337899542</v>
      </c>
      <c r="L745" s="68">
        <f t="shared" si="181"/>
        <v>6.0303832139589786E-2</v>
      </c>
      <c r="M745" s="70">
        <f t="shared" si="182"/>
        <v>1.8586797577270824</v>
      </c>
      <c r="N745" s="71">
        <f t="shared" si="183"/>
        <v>0</v>
      </c>
      <c r="O745" s="72">
        <f t="shared" si="184"/>
        <v>0</v>
      </c>
      <c r="P745" s="68">
        <f t="shared" si="176"/>
        <v>0</v>
      </c>
      <c r="Q745" s="16">
        <f t="shared" si="177"/>
        <v>0.12838781797134835</v>
      </c>
      <c r="R745" s="51">
        <f t="shared" si="185"/>
        <v>0</v>
      </c>
      <c r="S745" s="16">
        <f t="shared" si="186"/>
        <v>0</v>
      </c>
      <c r="T745" s="16">
        <f t="shared" si="187"/>
        <v>0</v>
      </c>
      <c r="U745" s="16">
        <f t="shared" si="188"/>
        <v>0</v>
      </c>
      <c r="V745" s="51">
        <f t="shared" si="189"/>
        <v>0</v>
      </c>
      <c r="W745" s="16">
        <f t="shared" si="178"/>
        <v>0</v>
      </c>
      <c r="X745" s="16">
        <f t="shared" si="179"/>
        <v>8.1852941334223273E-2</v>
      </c>
      <c r="Y745" s="16">
        <f t="shared" si="190"/>
        <v>0</v>
      </c>
      <c r="Z745" s="16">
        <f t="shared" si="191"/>
        <v>0</v>
      </c>
    </row>
    <row r="746" spans="10:26" x14ac:dyDescent="0.25">
      <c r="J746" s="68">
        <v>7350</v>
      </c>
      <c r="K746" s="68">
        <f t="shared" si="180"/>
        <v>0.83904109589041098</v>
      </c>
      <c r="L746" s="68">
        <f t="shared" si="181"/>
        <v>6.0099110850014625E-2</v>
      </c>
      <c r="M746" s="70">
        <f t="shared" si="182"/>
        <v>1.852369854966204</v>
      </c>
      <c r="N746" s="71">
        <f t="shared" si="183"/>
        <v>0</v>
      </c>
      <c r="O746" s="72">
        <f t="shared" si="184"/>
        <v>0</v>
      </c>
      <c r="P746" s="68">
        <f t="shared" si="176"/>
        <v>0</v>
      </c>
      <c r="Q746" s="16">
        <f t="shared" si="177"/>
        <v>0.12749682377812821</v>
      </c>
      <c r="R746" s="51">
        <f t="shared" si="185"/>
        <v>0</v>
      </c>
      <c r="S746" s="16">
        <f t="shared" si="186"/>
        <v>0</v>
      </c>
      <c r="T746" s="16">
        <f t="shared" si="187"/>
        <v>0</v>
      </c>
      <c r="U746" s="16">
        <f t="shared" si="188"/>
        <v>0</v>
      </c>
      <c r="V746" s="51">
        <f t="shared" si="189"/>
        <v>0</v>
      </c>
      <c r="W746" s="16">
        <f t="shared" si="178"/>
        <v>0</v>
      </c>
      <c r="X746" s="16">
        <f t="shared" si="179"/>
        <v>8.146059152797136E-2</v>
      </c>
      <c r="Y746" s="16">
        <f t="shared" si="190"/>
        <v>0</v>
      </c>
      <c r="Z746" s="16">
        <f t="shared" si="191"/>
        <v>0</v>
      </c>
    </row>
    <row r="747" spans="10:26" x14ac:dyDescent="0.25">
      <c r="J747" s="68">
        <v>7360</v>
      </c>
      <c r="K747" s="68">
        <f t="shared" si="180"/>
        <v>0.84018264840182644</v>
      </c>
      <c r="L747" s="68">
        <f t="shared" si="181"/>
        <v>5.9894623394085134E-2</v>
      </c>
      <c r="M747" s="70">
        <f t="shared" si="182"/>
        <v>1.8460671594067335</v>
      </c>
      <c r="N747" s="71">
        <f t="shared" si="183"/>
        <v>0</v>
      </c>
      <c r="O747" s="72">
        <f t="shared" si="184"/>
        <v>0</v>
      </c>
      <c r="P747" s="68">
        <f t="shared" si="176"/>
        <v>0</v>
      </c>
      <c r="Q747" s="16">
        <f t="shared" si="177"/>
        <v>0.12661058098474198</v>
      </c>
      <c r="R747" s="51">
        <f t="shared" si="185"/>
        <v>0</v>
      </c>
      <c r="S747" s="16">
        <f t="shared" si="186"/>
        <v>0</v>
      </c>
      <c r="T747" s="16">
        <f t="shared" si="187"/>
        <v>0</v>
      </c>
      <c r="U747" s="16">
        <f t="shared" si="188"/>
        <v>0</v>
      </c>
      <c r="V747" s="51">
        <f t="shared" si="189"/>
        <v>0</v>
      </c>
      <c r="W747" s="16">
        <f t="shared" si="178"/>
        <v>0</v>
      </c>
      <c r="X747" s="16">
        <f t="shared" si="179"/>
        <v>8.106911960316876E-2</v>
      </c>
      <c r="Y747" s="16">
        <f t="shared" si="190"/>
        <v>0</v>
      </c>
      <c r="Z747" s="16">
        <f t="shared" si="191"/>
        <v>0</v>
      </c>
    </row>
    <row r="748" spans="10:26" x14ac:dyDescent="0.25">
      <c r="J748" s="68">
        <v>7370</v>
      </c>
      <c r="K748" s="68">
        <f t="shared" si="180"/>
        <v>0.841324200913242</v>
      </c>
      <c r="L748" s="68">
        <f t="shared" si="181"/>
        <v>5.9690369187550441E-2</v>
      </c>
      <c r="M748" s="70">
        <f t="shared" si="182"/>
        <v>1.839771653040938</v>
      </c>
      <c r="N748" s="71">
        <f t="shared" si="183"/>
        <v>0</v>
      </c>
      <c r="O748" s="72">
        <f t="shared" si="184"/>
        <v>0</v>
      </c>
      <c r="P748" s="68">
        <f t="shared" si="176"/>
        <v>0</v>
      </c>
      <c r="Q748" s="16">
        <f t="shared" si="177"/>
        <v>0.12572903443933647</v>
      </c>
      <c r="R748" s="51">
        <f t="shared" si="185"/>
        <v>0</v>
      </c>
      <c r="S748" s="16">
        <f t="shared" si="186"/>
        <v>0</v>
      </c>
      <c r="T748" s="16">
        <f t="shared" si="187"/>
        <v>0</v>
      </c>
      <c r="U748" s="16">
        <f t="shared" si="188"/>
        <v>0</v>
      </c>
      <c r="V748" s="51">
        <f t="shared" si="189"/>
        <v>0</v>
      </c>
      <c r="W748" s="16">
        <f t="shared" si="178"/>
        <v>0</v>
      </c>
      <c r="X748" s="16">
        <f t="shared" si="179"/>
        <v>8.0678521268584769E-2</v>
      </c>
      <c r="Y748" s="16">
        <f t="shared" si="190"/>
        <v>0</v>
      </c>
      <c r="Z748" s="16">
        <f t="shared" si="191"/>
        <v>0</v>
      </c>
    </row>
    <row r="749" spans="10:26" x14ac:dyDescent="0.25">
      <c r="J749" s="68">
        <v>7380</v>
      </c>
      <c r="K749" s="68">
        <f t="shared" si="180"/>
        <v>0.84246575342465757</v>
      </c>
      <c r="L749" s="68">
        <f t="shared" si="181"/>
        <v>5.9486347648409876E-2</v>
      </c>
      <c r="M749" s="70">
        <f t="shared" si="182"/>
        <v>1.8334833179304413</v>
      </c>
      <c r="N749" s="71">
        <f t="shared" si="183"/>
        <v>0</v>
      </c>
      <c r="O749" s="72">
        <f t="shared" si="184"/>
        <v>0</v>
      </c>
      <c r="P749" s="68">
        <f t="shared" si="176"/>
        <v>0</v>
      </c>
      <c r="Q749" s="16">
        <f t="shared" si="177"/>
        <v>0.12485212997196404</v>
      </c>
      <c r="R749" s="51">
        <f t="shared" si="185"/>
        <v>0</v>
      </c>
      <c r="S749" s="16">
        <f t="shared" si="186"/>
        <v>0</v>
      </c>
      <c r="T749" s="16">
        <f t="shared" si="187"/>
        <v>0</v>
      </c>
      <c r="U749" s="16">
        <f t="shared" si="188"/>
        <v>0</v>
      </c>
      <c r="V749" s="51">
        <f t="shared" si="189"/>
        <v>0</v>
      </c>
      <c r="W749" s="16">
        <f t="shared" si="178"/>
        <v>0</v>
      </c>
      <c r="X749" s="16">
        <f t="shared" si="179"/>
        <v>8.0288792265279407E-2</v>
      </c>
      <c r="Y749" s="16">
        <f t="shared" si="190"/>
        <v>0</v>
      </c>
      <c r="Z749" s="16">
        <f t="shared" si="191"/>
        <v>0</v>
      </c>
    </row>
    <row r="750" spans="10:26" x14ac:dyDescent="0.25">
      <c r="J750" s="68">
        <v>7390</v>
      </c>
      <c r="K750" s="68">
        <f t="shared" si="180"/>
        <v>0.84360730593607303</v>
      </c>
      <c r="L750" s="68">
        <f t="shared" si="181"/>
        <v>5.9282558196900648E-2</v>
      </c>
      <c r="M750" s="70">
        <f t="shared" si="182"/>
        <v>1.8272021362058417</v>
      </c>
      <c r="N750" s="71">
        <f t="shared" si="183"/>
        <v>0</v>
      </c>
      <c r="O750" s="72">
        <f t="shared" si="184"/>
        <v>0</v>
      </c>
      <c r="P750" s="68">
        <f t="shared" si="176"/>
        <v>0</v>
      </c>
      <c r="Q750" s="16">
        <f t="shared" si="177"/>
        <v>0.12397981437109273</v>
      </c>
      <c r="R750" s="51">
        <f t="shared" si="185"/>
        <v>0</v>
      </c>
      <c r="S750" s="16">
        <f t="shared" si="186"/>
        <v>0</v>
      </c>
      <c r="T750" s="16">
        <f t="shared" si="187"/>
        <v>0</v>
      </c>
      <c r="U750" s="16">
        <f t="shared" si="188"/>
        <v>0</v>
      </c>
      <c r="V750" s="51">
        <f t="shared" si="189"/>
        <v>0</v>
      </c>
      <c r="W750" s="16">
        <f t="shared" si="178"/>
        <v>0</v>
      </c>
      <c r="X750" s="16">
        <f t="shared" si="179"/>
        <v>7.9899928366275685E-2</v>
      </c>
      <c r="Y750" s="16">
        <f t="shared" si="190"/>
        <v>0</v>
      </c>
      <c r="Z750" s="16">
        <f t="shared" si="191"/>
        <v>0</v>
      </c>
    </row>
    <row r="751" spans="10:26" x14ac:dyDescent="0.25">
      <c r="J751" s="68">
        <v>7400</v>
      </c>
      <c r="K751" s="68">
        <f t="shared" si="180"/>
        <v>0.84474885844748859</v>
      </c>
      <c r="L751" s="68">
        <f t="shared" si="181"/>
        <v>5.9079000255487069E-2</v>
      </c>
      <c r="M751" s="70">
        <f t="shared" si="182"/>
        <v>1.8209280900663822</v>
      </c>
      <c r="N751" s="71">
        <f t="shared" si="183"/>
        <v>0</v>
      </c>
      <c r="O751" s="72">
        <f t="shared" si="184"/>
        <v>0</v>
      </c>
      <c r="P751" s="68">
        <f t="shared" si="176"/>
        <v>0</v>
      </c>
      <c r="Q751" s="16">
        <f t="shared" si="177"/>
        <v>0.12311203536082038</v>
      </c>
      <c r="R751" s="51">
        <f t="shared" si="185"/>
        <v>0</v>
      </c>
      <c r="S751" s="16">
        <f t="shared" si="186"/>
        <v>0</v>
      </c>
      <c r="T751" s="16">
        <f t="shared" si="187"/>
        <v>0</v>
      </c>
      <c r="U751" s="16">
        <f t="shared" si="188"/>
        <v>0</v>
      </c>
      <c r="V751" s="51">
        <f t="shared" si="189"/>
        <v>0</v>
      </c>
      <c r="W751" s="16">
        <f t="shared" si="178"/>
        <v>0</v>
      </c>
      <c r="X751" s="16">
        <f t="shared" si="179"/>
        <v>7.9511925376236192E-2</v>
      </c>
      <c r="Y751" s="16">
        <f t="shared" si="190"/>
        <v>0</v>
      </c>
      <c r="Z751" s="16">
        <f t="shared" si="191"/>
        <v>0</v>
      </c>
    </row>
    <row r="752" spans="10:26" x14ac:dyDescent="0.25">
      <c r="J752" s="68">
        <v>7410</v>
      </c>
      <c r="K752" s="68">
        <f t="shared" si="180"/>
        <v>0.84589041095890416</v>
      </c>
      <c r="L752" s="68">
        <f t="shared" si="181"/>
        <v>5.8875673248848792E-2</v>
      </c>
      <c r="M752" s="70">
        <f t="shared" si="182"/>
        <v>1.814661161779586</v>
      </c>
      <c r="N752" s="71">
        <f t="shared" si="183"/>
        <v>0</v>
      </c>
      <c r="O752" s="72">
        <f t="shared" si="184"/>
        <v>0</v>
      </c>
      <c r="P752" s="68">
        <f t="shared" si="176"/>
        <v>0</v>
      </c>
      <c r="Q752" s="16">
        <f t="shared" si="177"/>
        <v>0.12224874157876697</v>
      </c>
      <c r="R752" s="51">
        <f t="shared" si="185"/>
        <v>0</v>
      </c>
      <c r="S752" s="16">
        <f t="shared" si="186"/>
        <v>0</v>
      </c>
      <c r="T752" s="16">
        <f t="shared" si="187"/>
        <v>0</v>
      </c>
      <c r="U752" s="16">
        <f t="shared" si="188"/>
        <v>0</v>
      </c>
      <c r="V752" s="51">
        <f t="shared" si="189"/>
        <v>0</v>
      </c>
      <c r="W752" s="16">
        <f t="shared" si="178"/>
        <v>0</v>
      </c>
      <c r="X752" s="16">
        <f t="shared" si="179"/>
        <v>7.9124779131143463E-2</v>
      </c>
      <c r="Y752" s="16">
        <f t="shared" si="190"/>
        <v>0</v>
      </c>
      <c r="Z752" s="16">
        <f t="shared" si="191"/>
        <v>0</v>
      </c>
    </row>
    <row r="753" spans="10:26" x14ac:dyDescent="0.25">
      <c r="J753" s="68">
        <v>7420</v>
      </c>
      <c r="K753" s="68">
        <f t="shared" si="180"/>
        <v>0.84703196347031962</v>
      </c>
      <c r="L753" s="68">
        <f t="shared" si="181"/>
        <v>5.8672576603869153E-2</v>
      </c>
      <c r="M753" s="70">
        <f t="shared" si="182"/>
        <v>1.8084013336808984</v>
      </c>
      <c r="N753" s="71">
        <f t="shared" si="183"/>
        <v>0</v>
      </c>
      <c r="O753" s="72">
        <f t="shared" si="184"/>
        <v>0</v>
      </c>
      <c r="P753" s="68">
        <f t="shared" si="176"/>
        <v>0</v>
      </c>
      <c r="Q753" s="16">
        <f t="shared" si="177"/>
        <v>0.12138988255462246</v>
      </c>
      <c r="R753" s="51">
        <f t="shared" si="185"/>
        <v>0</v>
      </c>
      <c r="S753" s="16">
        <f t="shared" si="186"/>
        <v>0</v>
      </c>
      <c r="T753" s="16">
        <f t="shared" si="187"/>
        <v>0</v>
      </c>
      <c r="U753" s="16">
        <f t="shared" si="188"/>
        <v>0</v>
      </c>
      <c r="V753" s="51">
        <f t="shared" si="189"/>
        <v>0</v>
      </c>
      <c r="W753" s="16">
        <f t="shared" si="178"/>
        <v>0</v>
      </c>
      <c r="X753" s="16">
        <f t="shared" si="179"/>
        <v>7.87384854979849E-2</v>
      </c>
      <c r="Y753" s="16">
        <f t="shared" si="190"/>
        <v>0</v>
      </c>
      <c r="Z753" s="16">
        <f t="shared" si="191"/>
        <v>0</v>
      </c>
    </row>
    <row r="754" spans="10:26" x14ac:dyDescent="0.25">
      <c r="J754" s="68">
        <v>7430</v>
      </c>
      <c r="K754" s="68">
        <f t="shared" si="180"/>
        <v>0.84817351598173518</v>
      </c>
      <c r="L754" s="68">
        <f t="shared" si="181"/>
        <v>5.8469709749623733E-2</v>
      </c>
      <c r="M754" s="70">
        <f t="shared" si="182"/>
        <v>1.8021485881733341</v>
      </c>
      <c r="N754" s="71">
        <f t="shared" si="183"/>
        <v>0</v>
      </c>
      <c r="O754" s="72">
        <f t="shared" si="184"/>
        <v>0</v>
      </c>
      <c r="P754" s="68">
        <f t="shared" si="176"/>
        <v>0</v>
      </c>
      <c r="Q754" s="16">
        <f t="shared" si="177"/>
        <v>0.12053540868932411</v>
      </c>
      <c r="R754" s="51">
        <f t="shared" si="185"/>
        <v>0</v>
      </c>
      <c r="S754" s="16">
        <f t="shared" si="186"/>
        <v>0</v>
      </c>
      <c r="T754" s="16">
        <f t="shared" si="187"/>
        <v>0</v>
      </c>
      <c r="U754" s="16">
        <f t="shared" si="188"/>
        <v>0</v>
      </c>
      <c r="V754" s="51">
        <f t="shared" si="189"/>
        <v>0</v>
      </c>
      <c r="W754" s="16">
        <f t="shared" si="178"/>
        <v>0</v>
      </c>
      <c r="X754" s="16">
        <f t="shared" si="179"/>
        <v>7.8353040374441241E-2</v>
      </c>
      <c r="Y754" s="16">
        <f t="shared" si="190"/>
        <v>0</v>
      </c>
      <c r="Z754" s="16">
        <f t="shared" si="191"/>
        <v>0</v>
      </c>
    </row>
    <row r="755" spans="10:26" x14ac:dyDescent="0.25">
      <c r="J755" s="68">
        <v>7440</v>
      </c>
      <c r="K755" s="68">
        <f t="shared" si="180"/>
        <v>0.84931506849315064</v>
      </c>
      <c r="L755" s="68">
        <f t="shared" si="181"/>
        <v>5.8267072117369034E-2</v>
      </c>
      <c r="M755" s="70">
        <f t="shared" si="182"/>
        <v>1.7959029077271276</v>
      </c>
      <c r="N755" s="71">
        <f t="shared" si="183"/>
        <v>0</v>
      </c>
      <c r="O755" s="72">
        <f t="shared" si="184"/>
        <v>0</v>
      </c>
      <c r="P755" s="68">
        <f t="shared" si="176"/>
        <v>0</v>
      </c>
      <c r="Q755" s="16">
        <f t="shared" si="177"/>
        <v>0.11968527123484407</v>
      </c>
      <c r="R755" s="51">
        <f t="shared" si="185"/>
        <v>0</v>
      </c>
      <c r="S755" s="16">
        <f t="shared" si="186"/>
        <v>0</v>
      </c>
      <c r="T755" s="16">
        <f t="shared" si="187"/>
        <v>0</v>
      </c>
      <c r="U755" s="16">
        <f t="shared" si="188"/>
        <v>0</v>
      </c>
      <c r="V755" s="51">
        <f t="shared" si="189"/>
        <v>0</v>
      </c>
      <c r="W755" s="16">
        <f t="shared" si="178"/>
        <v>0</v>
      </c>
      <c r="X755" s="16">
        <f t="shared" si="179"/>
        <v>7.796843968857925E-2</v>
      </c>
      <c r="Y755" s="16">
        <f t="shared" si="190"/>
        <v>0</v>
      </c>
      <c r="Z755" s="16">
        <f t="shared" si="191"/>
        <v>0</v>
      </c>
    </row>
    <row r="756" spans="10:26" x14ac:dyDescent="0.25">
      <c r="J756" s="68">
        <v>7450</v>
      </c>
      <c r="K756" s="68">
        <f t="shared" si="180"/>
        <v>0.8504566210045662</v>
      </c>
      <c r="L756" s="68">
        <f t="shared" si="181"/>
        <v>5.8064663140531714E-2</v>
      </c>
      <c r="M756" s="70">
        <f t="shared" si="182"/>
        <v>1.7896642748794021</v>
      </c>
      <c r="N756" s="71">
        <f t="shared" si="183"/>
        <v>0</v>
      </c>
      <c r="O756" s="72">
        <f t="shared" si="184"/>
        <v>0</v>
      </c>
      <c r="P756" s="68">
        <f t="shared" si="176"/>
        <v>0</v>
      </c>
      <c r="Q756" s="16">
        <f t="shared" si="177"/>
        <v>0.11883942227456334</v>
      </c>
      <c r="R756" s="51">
        <f t="shared" si="185"/>
        <v>0</v>
      </c>
      <c r="S756" s="16">
        <f t="shared" si="186"/>
        <v>0</v>
      </c>
      <c r="T756" s="16">
        <f t="shared" si="187"/>
        <v>0</v>
      </c>
      <c r="U756" s="16">
        <f t="shared" si="188"/>
        <v>0</v>
      </c>
      <c r="V756" s="51">
        <f t="shared" si="189"/>
        <v>0</v>
      </c>
      <c r="W756" s="16">
        <f t="shared" si="178"/>
        <v>0</v>
      </c>
      <c r="X756" s="16">
        <f t="shared" si="179"/>
        <v>7.7584679398548406E-2</v>
      </c>
      <c r="Y756" s="16">
        <f t="shared" si="190"/>
        <v>0</v>
      </c>
      <c r="Z756" s="16">
        <f t="shared" si="191"/>
        <v>0</v>
      </c>
    </row>
    <row r="757" spans="10:26" x14ac:dyDescent="0.25">
      <c r="J757" s="68">
        <v>7460</v>
      </c>
      <c r="K757" s="68">
        <f t="shared" si="180"/>
        <v>0.85159817351598177</v>
      </c>
      <c r="L757" s="68">
        <f t="shared" si="181"/>
        <v>5.786248225469659E-2</v>
      </c>
      <c r="M757" s="70">
        <f t="shared" si="182"/>
        <v>1.783432672233799</v>
      </c>
      <c r="N757" s="71">
        <f t="shared" si="183"/>
        <v>0</v>
      </c>
      <c r="O757" s="72">
        <f t="shared" si="184"/>
        <v>0</v>
      </c>
      <c r="P757" s="68">
        <f t="shared" si="176"/>
        <v>0</v>
      </c>
      <c r="Q757" s="16">
        <f t="shared" si="177"/>
        <v>0.11799781470421444</v>
      </c>
      <c r="R757" s="51">
        <f t="shared" si="185"/>
        <v>0</v>
      </c>
      <c r="S757" s="16">
        <f t="shared" si="186"/>
        <v>0</v>
      </c>
      <c r="T757" s="16">
        <f t="shared" si="187"/>
        <v>0</v>
      </c>
      <c r="U757" s="16">
        <f t="shared" si="188"/>
        <v>0</v>
      </c>
      <c r="V757" s="51">
        <f t="shared" si="189"/>
        <v>0</v>
      </c>
      <c r="W757" s="16">
        <f t="shared" si="178"/>
        <v>0</v>
      </c>
      <c r="X757" s="16">
        <f t="shared" si="179"/>
        <v>7.7201755492280921E-2</v>
      </c>
      <c r="Y757" s="16">
        <f t="shared" si="190"/>
        <v>0</v>
      </c>
      <c r="Z757" s="16">
        <f t="shared" si="191"/>
        <v>0</v>
      </c>
    </row>
    <row r="758" spans="10:26" x14ac:dyDescent="0.25">
      <c r="J758" s="68">
        <v>7470</v>
      </c>
      <c r="K758" s="68">
        <f t="shared" si="180"/>
        <v>0.85273972602739723</v>
      </c>
      <c r="L758" s="68">
        <f t="shared" si="181"/>
        <v>5.7660528897596652E-2</v>
      </c>
      <c r="M758" s="70">
        <f t="shared" si="182"/>
        <v>1.7772080824601706</v>
      </c>
      <c r="N758" s="71">
        <f t="shared" si="183"/>
        <v>0</v>
      </c>
      <c r="O758" s="72">
        <f t="shared" si="184"/>
        <v>0</v>
      </c>
      <c r="P758" s="68">
        <f t="shared" si="176"/>
        <v>0</v>
      </c>
      <c r="Q758" s="16">
        <f t="shared" si="177"/>
        <v>0.1171604022133691</v>
      </c>
      <c r="R758" s="51">
        <f t="shared" si="185"/>
        <v>0</v>
      </c>
      <c r="S758" s="16">
        <f t="shared" si="186"/>
        <v>0</v>
      </c>
      <c r="T758" s="16">
        <f t="shared" si="187"/>
        <v>0</v>
      </c>
      <c r="U758" s="16">
        <f t="shared" si="188"/>
        <v>0</v>
      </c>
      <c r="V758" s="51">
        <f t="shared" si="189"/>
        <v>0</v>
      </c>
      <c r="W758" s="16">
        <f t="shared" si="178"/>
        <v>0</v>
      </c>
      <c r="X758" s="16">
        <f t="shared" si="179"/>
        <v>7.681966398719553E-2</v>
      </c>
      <c r="Y758" s="16">
        <f t="shared" si="190"/>
        <v>0</v>
      </c>
      <c r="Z758" s="16">
        <f t="shared" si="191"/>
        <v>0</v>
      </c>
    </row>
    <row r="759" spans="10:26" x14ac:dyDescent="0.25">
      <c r="J759" s="68">
        <v>7480</v>
      </c>
      <c r="K759" s="68">
        <f t="shared" si="180"/>
        <v>0.85388127853881279</v>
      </c>
      <c r="L759" s="68">
        <f t="shared" si="181"/>
        <v>5.7458802509100626E-2</v>
      </c>
      <c r="M759" s="70">
        <f t="shared" si="182"/>
        <v>1.7709904882941974</v>
      </c>
      <c r="N759" s="71">
        <f t="shared" si="183"/>
        <v>0</v>
      </c>
      <c r="O759" s="72">
        <f t="shared" si="184"/>
        <v>0</v>
      </c>
      <c r="P759" s="68">
        <f t="shared" si="176"/>
        <v>0</v>
      </c>
      <c r="Q759" s="16">
        <f t="shared" si="177"/>
        <v>0.11632713926745675</v>
      </c>
      <c r="R759" s="51">
        <f t="shared" si="185"/>
        <v>0</v>
      </c>
      <c r="S759" s="16">
        <f t="shared" si="186"/>
        <v>0</v>
      </c>
      <c r="T759" s="16">
        <f t="shared" si="187"/>
        <v>0</v>
      </c>
      <c r="U759" s="16">
        <f t="shared" si="188"/>
        <v>0</v>
      </c>
      <c r="V759" s="51">
        <f t="shared" si="189"/>
        <v>0</v>
      </c>
      <c r="W759" s="16">
        <f t="shared" si="178"/>
        <v>0</v>
      </c>
      <c r="X759" s="16">
        <f t="shared" si="179"/>
        <v>7.6438400929905947E-2</v>
      </c>
      <c r="Y759" s="16">
        <f t="shared" si="190"/>
        <v>0</v>
      </c>
      <c r="Z759" s="16">
        <f t="shared" si="191"/>
        <v>0</v>
      </c>
    </row>
    <row r="760" spans="10:26" x14ac:dyDescent="0.25">
      <c r="J760" s="68">
        <v>7490</v>
      </c>
      <c r="K760" s="68">
        <f t="shared" si="180"/>
        <v>0.85502283105022836</v>
      </c>
      <c r="L760" s="68">
        <f t="shared" si="181"/>
        <v>5.7257302531203313E-2</v>
      </c>
      <c r="M760" s="70">
        <f t="shared" si="182"/>
        <v>1.7647798725370882</v>
      </c>
      <c r="N760" s="71">
        <f t="shared" si="183"/>
        <v>0</v>
      </c>
      <c r="O760" s="72">
        <f t="shared" si="184"/>
        <v>0</v>
      </c>
      <c r="P760" s="68">
        <f t="shared" si="176"/>
        <v>0</v>
      </c>
      <c r="Q760" s="16">
        <f t="shared" si="177"/>
        <v>0.11549798109029163</v>
      </c>
      <c r="R760" s="51">
        <f t="shared" si="185"/>
        <v>0</v>
      </c>
      <c r="S760" s="16">
        <f t="shared" si="186"/>
        <v>0</v>
      </c>
      <c r="T760" s="16">
        <f t="shared" si="187"/>
        <v>0</v>
      </c>
      <c r="U760" s="16">
        <f t="shared" si="188"/>
        <v>0</v>
      </c>
      <c r="V760" s="51">
        <f t="shared" si="189"/>
        <v>0</v>
      </c>
      <c r="W760" s="16">
        <f t="shared" si="178"/>
        <v>0</v>
      </c>
      <c r="X760" s="16">
        <f t="shared" si="179"/>
        <v>7.6057962395931544E-2</v>
      </c>
      <c r="Y760" s="16">
        <f t="shared" si="190"/>
        <v>0</v>
      </c>
      <c r="Z760" s="16">
        <f t="shared" si="191"/>
        <v>0</v>
      </c>
    </row>
    <row r="761" spans="10:26" x14ac:dyDescent="0.25">
      <c r="J761" s="68">
        <v>7500</v>
      </c>
      <c r="K761" s="68">
        <f t="shared" si="180"/>
        <v>0.85616438356164382</v>
      </c>
      <c r="L761" s="68">
        <f t="shared" si="181"/>
        <v>5.7056028408013604E-2</v>
      </c>
      <c r="M761" s="70">
        <f t="shared" si="182"/>
        <v>1.7585762180552138</v>
      </c>
      <c r="N761" s="71">
        <f t="shared" si="183"/>
        <v>0</v>
      </c>
      <c r="O761" s="72">
        <f t="shared" si="184"/>
        <v>0</v>
      </c>
      <c r="P761" s="68">
        <f t="shared" si="176"/>
        <v>0</v>
      </c>
      <c r="Q761" s="16">
        <f t="shared" si="177"/>
        <v>0.11467288364709471</v>
      </c>
      <c r="R761" s="51">
        <f t="shared" si="185"/>
        <v>0</v>
      </c>
      <c r="S761" s="16">
        <f t="shared" si="186"/>
        <v>0</v>
      </c>
      <c r="T761" s="16">
        <f t="shared" si="187"/>
        <v>0</v>
      </c>
      <c r="U761" s="16">
        <f t="shared" si="188"/>
        <v>0</v>
      </c>
      <c r="V761" s="51">
        <f t="shared" si="189"/>
        <v>0</v>
      </c>
      <c r="W761" s="16">
        <f t="shared" si="178"/>
        <v>0</v>
      </c>
      <c r="X761" s="16">
        <f t="shared" si="179"/>
        <v>7.5678344489412686E-2</v>
      </c>
      <c r="Y761" s="16">
        <f t="shared" si="190"/>
        <v>0</v>
      </c>
      <c r="Z761" s="16">
        <f t="shared" si="191"/>
        <v>0</v>
      </c>
    </row>
    <row r="762" spans="10:26" x14ac:dyDescent="0.25">
      <c r="J762" s="68">
        <v>7510</v>
      </c>
      <c r="K762" s="68">
        <f t="shared" si="180"/>
        <v>0.85730593607305938</v>
      </c>
      <c r="L762" s="68">
        <f t="shared" si="181"/>
        <v>5.6854979585744481E-2</v>
      </c>
      <c r="M762" s="70">
        <f t="shared" si="182"/>
        <v>1.7523795077797955</v>
      </c>
      <c r="N762" s="71">
        <f t="shared" si="183"/>
        <v>0</v>
      </c>
      <c r="O762" s="72">
        <f t="shared" si="184"/>
        <v>0</v>
      </c>
      <c r="P762" s="68">
        <f t="shared" si="176"/>
        <v>0</v>
      </c>
      <c r="Q762" s="16">
        <f t="shared" si="177"/>
        <v>0.11385180362798974</v>
      </c>
      <c r="R762" s="51">
        <f t="shared" si="185"/>
        <v>0</v>
      </c>
      <c r="S762" s="16">
        <f t="shared" si="186"/>
        <v>0</v>
      </c>
      <c r="T762" s="16">
        <f t="shared" si="187"/>
        <v>0</v>
      </c>
      <c r="U762" s="16">
        <f t="shared" si="188"/>
        <v>0</v>
      </c>
      <c r="V762" s="51">
        <f t="shared" si="189"/>
        <v>0</v>
      </c>
      <c r="W762" s="16">
        <f t="shared" si="178"/>
        <v>0</v>
      </c>
      <c r="X762" s="16">
        <f t="shared" si="179"/>
        <v>7.52995433428294E-2</v>
      </c>
      <c r="Y762" s="16">
        <f t="shared" si="190"/>
        <v>0</v>
      </c>
      <c r="Z762" s="16">
        <f t="shared" si="191"/>
        <v>0</v>
      </c>
    </row>
    <row r="763" spans="10:26" x14ac:dyDescent="0.25">
      <c r="J763" s="68">
        <v>7520</v>
      </c>
      <c r="K763" s="68">
        <f t="shared" si="180"/>
        <v>0.85844748858447484</v>
      </c>
      <c r="L763" s="68">
        <f t="shared" si="181"/>
        <v>5.6654155512702364E-2</v>
      </c>
      <c r="M763" s="70">
        <f t="shared" si="182"/>
        <v>1.7461897247065796</v>
      </c>
      <c r="N763" s="71">
        <f t="shared" si="183"/>
        <v>0</v>
      </c>
      <c r="O763" s="72">
        <f t="shared" si="184"/>
        <v>0</v>
      </c>
      <c r="P763" s="68">
        <f t="shared" si="176"/>
        <v>0</v>
      </c>
      <c r="Q763" s="16">
        <f t="shared" si="177"/>
        <v>0.11303469843196201</v>
      </c>
      <c r="R763" s="51">
        <f t="shared" si="185"/>
        <v>0</v>
      </c>
      <c r="S763" s="16">
        <f t="shared" si="186"/>
        <v>0</v>
      </c>
      <c r="T763" s="16">
        <f t="shared" si="187"/>
        <v>0</v>
      </c>
      <c r="U763" s="16">
        <f t="shared" si="188"/>
        <v>0</v>
      </c>
      <c r="V763" s="51">
        <f t="shared" si="189"/>
        <v>0</v>
      </c>
      <c r="W763" s="16">
        <f t="shared" si="178"/>
        <v>0</v>
      </c>
      <c r="X763" s="16">
        <f t="shared" si="179"/>
        <v>7.4921555116722494E-2</v>
      </c>
      <c r="Y763" s="16">
        <f t="shared" si="190"/>
        <v>0</v>
      </c>
      <c r="Z763" s="16">
        <f t="shared" si="191"/>
        <v>0</v>
      </c>
    </row>
    <row r="764" spans="10:26" x14ac:dyDescent="0.25">
      <c r="J764" s="68">
        <v>7530</v>
      </c>
      <c r="K764" s="68">
        <f t="shared" si="180"/>
        <v>0.8595890410958904</v>
      </c>
      <c r="L764" s="68">
        <f t="shared" si="181"/>
        <v>5.6453555639275121E-2</v>
      </c>
      <c r="M764" s="70">
        <f t="shared" si="182"/>
        <v>1.7400068518954659</v>
      </c>
      <c r="N764" s="71">
        <f t="shared" si="183"/>
        <v>0</v>
      </c>
      <c r="O764" s="72">
        <f t="shared" si="184"/>
        <v>0</v>
      </c>
      <c r="P764" s="68">
        <f t="shared" si="176"/>
        <v>0</v>
      </c>
      <c r="Q764" s="16">
        <f t="shared" si="177"/>
        <v>0.11222152615126035</v>
      </c>
      <c r="R764" s="51">
        <f t="shared" si="185"/>
        <v>0</v>
      </c>
      <c r="S764" s="16">
        <f t="shared" si="186"/>
        <v>0</v>
      </c>
      <c r="T764" s="16">
        <f t="shared" si="187"/>
        <v>0</v>
      </c>
      <c r="U764" s="16">
        <f t="shared" si="188"/>
        <v>0</v>
      </c>
      <c r="V764" s="51">
        <f t="shared" si="189"/>
        <v>0</v>
      </c>
      <c r="W764" s="16">
        <f t="shared" si="178"/>
        <v>0</v>
      </c>
      <c r="X764" s="16">
        <f t="shared" si="179"/>
        <v>7.4544375999420098E-2</v>
      </c>
      <c r="Y764" s="16">
        <f t="shared" si="190"/>
        <v>0</v>
      </c>
      <c r="Z764" s="16">
        <f t="shared" si="191"/>
        <v>0</v>
      </c>
    </row>
    <row r="765" spans="10:26" x14ac:dyDescent="0.25">
      <c r="J765" s="68">
        <v>7540</v>
      </c>
      <c r="K765" s="68">
        <f t="shared" si="180"/>
        <v>0.86073059360730597</v>
      </c>
      <c r="L765" s="68">
        <f t="shared" si="181"/>
        <v>5.6253179417923072E-2</v>
      </c>
      <c r="M765" s="70">
        <f t="shared" si="182"/>
        <v>1.7338308724702316</v>
      </c>
      <c r="N765" s="71">
        <f t="shared" si="183"/>
        <v>0</v>
      </c>
      <c r="O765" s="72">
        <f t="shared" si="184"/>
        <v>0</v>
      </c>
      <c r="P765" s="68">
        <f t="shared" si="176"/>
        <v>0</v>
      </c>
      <c r="Q765" s="16">
        <f t="shared" si="177"/>
        <v>0.11141224555622986</v>
      </c>
      <c r="R765" s="51">
        <f t="shared" si="185"/>
        <v>0</v>
      </c>
      <c r="S765" s="16">
        <f t="shared" si="186"/>
        <v>0</v>
      </c>
      <c r="T765" s="16">
        <f t="shared" si="187"/>
        <v>0</v>
      </c>
      <c r="U765" s="16">
        <f t="shared" si="188"/>
        <v>0</v>
      </c>
      <c r="V765" s="51">
        <f t="shared" si="189"/>
        <v>0</v>
      </c>
      <c r="W765" s="16">
        <f t="shared" si="178"/>
        <v>0</v>
      </c>
      <c r="X765" s="16">
        <f t="shared" si="179"/>
        <v>7.4168002206765782E-2</v>
      </c>
      <c r="Y765" s="16">
        <f t="shared" si="190"/>
        <v>0</v>
      </c>
      <c r="Z765" s="16">
        <f t="shared" si="191"/>
        <v>0</v>
      </c>
    </row>
    <row r="766" spans="10:26" x14ac:dyDescent="0.25">
      <c r="J766" s="68">
        <v>7550</v>
      </c>
      <c r="K766" s="68">
        <f t="shared" si="180"/>
        <v>0.86187214611872143</v>
      </c>
      <c r="L766" s="68">
        <f t="shared" si="181"/>
        <v>5.6053026303167663E-2</v>
      </c>
      <c r="M766" s="70">
        <f t="shared" si="182"/>
        <v>1.7276617696181813</v>
      </c>
      <c r="N766" s="71">
        <f t="shared" si="183"/>
        <v>0</v>
      </c>
      <c r="O766" s="72">
        <f t="shared" si="184"/>
        <v>0</v>
      </c>
      <c r="P766" s="68">
        <f t="shared" si="176"/>
        <v>0</v>
      </c>
      <c r="Q766" s="16">
        <f t="shared" si="177"/>
        <v>0.11060681608056055</v>
      </c>
      <c r="R766" s="51">
        <f t="shared" si="185"/>
        <v>0</v>
      </c>
      <c r="S766" s="16">
        <f t="shared" si="186"/>
        <v>0</v>
      </c>
      <c r="T766" s="16">
        <f t="shared" si="187"/>
        <v>0</v>
      </c>
      <c r="U766" s="16">
        <f t="shared" si="188"/>
        <v>0</v>
      </c>
      <c r="V766" s="51">
        <f t="shared" si="189"/>
        <v>0</v>
      </c>
      <c r="W766" s="16">
        <f t="shared" si="178"/>
        <v>0</v>
      </c>
      <c r="X766" s="16">
        <f t="shared" si="179"/>
        <v>7.3792429981850649E-2</v>
      </c>
      <c r="Y766" s="16">
        <f t="shared" si="190"/>
        <v>0</v>
      </c>
      <c r="Z766" s="16">
        <f t="shared" si="191"/>
        <v>0</v>
      </c>
    </row>
    <row r="767" spans="10:26" x14ac:dyDescent="0.25">
      <c r="J767" s="68">
        <v>7560</v>
      </c>
      <c r="K767" s="68">
        <f t="shared" si="180"/>
        <v>0.86301369863013699</v>
      </c>
      <c r="L767" s="68">
        <f t="shared" si="181"/>
        <v>5.5853095751580817E-2</v>
      </c>
      <c r="M767" s="70">
        <f t="shared" si="182"/>
        <v>1.7214995265898196</v>
      </c>
      <c r="N767" s="71">
        <f t="shared" si="183"/>
        <v>0</v>
      </c>
      <c r="O767" s="72">
        <f t="shared" si="184"/>
        <v>0</v>
      </c>
      <c r="P767" s="68">
        <f t="shared" si="176"/>
        <v>0</v>
      </c>
      <c r="Q767" s="16">
        <f t="shared" si="177"/>
        <v>0.10980519780693765</v>
      </c>
      <c r="R767" s="51">
        <f t="shared" si="185"/>
        <v>0</v>
      </c>
      <c r="S767" s="16">
        <f t="shared" si="186"/>
        <v>0</v>
      </c>
      <c r="T767" s="16">
        <f t="shared" si="187"/>
        <v>0</v>
      </c>
      <c r="U767" s="16">
        <f t="shared" si="188"/>
        <v>0</v>
      </c>
      <c r="V767" s="51">
        <f t="shared" si="189"/>
        <v>0</v>
      </c>
      <c r="W767" s="16">
        <f t="shared" si="178"/>
        <v>0</v>
      </c>
      <c r="X767" s="16">
        <f t="shared" si="179"/>
        <v>7.3417655594748998E-2</v>
      </c>
      <c r="Y767" s="16">
        <f t="shared" si="190"/>
        <v>0</v>
      </c>
      <c r="Z767" s="16">
        <f t="shared" si="191"/>
        <v>0</v>
      </c>
    </row>
    <row r="768" spans="10:26" x14ac:dyDescent="0.25">
      <c r="J768" s="68">
        <v>7570</v>
      </c>
      <c r="K768" s="68">
        <f t="shared" si="180"/>
        <v>0.86415525114155256</v>
      </c>
      <c r="L768" s="68">
        <f t="shared" si="181"/>
        <v>5.565338722177493E-2</v>
      </c>
      <c r="M768" s="70">
        <f t="shared" si="182"/>
        <v>1.7153441266985423</v>
      </c>
      <c r="N768" s="71">
        <f t="shared" si="183"/>
        <v>0</v>
      </c>
      <c r="O768" s="72">
        <f t="shared" si="184"/>
        <v>0</v>
      </c>
      <c r="P768" s="68">
        <f t="shared" si="176"/>
        <v>0</v>
      </c>
      <c r="Q768" s="16">
        <f t="shared" si="177"/>
        <v>0.10900735145308205</v>
      </c>
      <c r="R768" s="51">
        <f t="shared" si="185"/>
        <v>0</v>
      </c>
      <c r="S768" s="16">
        <f t="shared" si="186"/>
        <v>0</v>
      </c>
      <c r="T768" s="16">
        <f t="shared" si="187"/>
        <v>0</v>
      </c>
      <c r="U768" s="16">
        <f t="shared" si="188"/>
        <v>0</v>
      </c>
      <c r="V768" s="51">
        <f t="shared" si="189"/>
        <v>0</v>
      </c>
      <c r="W768" s="16">
        <f t="shared" si="178"/>
        <v>0</v>
      </c>
      <c r="X768" s="16">
        <f t="shared" si="179"/>
        <v>7.3043675342256531E-2</v>
      </c>
      <c r="Y768" s="16">
        <f t="shared" si="190"/>
        <v>0</v>
      </c>
      <c r="Z768" s="16">
        <f t="shared" si="191"/>
        <v>0</v>
      </c>
    </row>
    <row r="769" spans="10:26" x14ac:dyDescent="0.25">
      <c r="J769" s="68">
        <v>7580</v>
      </c>
      <c r="K769" s="68">
        <f t="shared" si="180"/>
        <v>0.86529680365296802</v>
      </c>
      <c r="L769" s="68">
        <f t="shared" si="181"/>
        <v>5.5453900174392445E-2</v>
      </c>
      <c r="M769" s="70">
        <f t="shared" si="182"/>
        <v>1.7091955533203149</v>
      </c>
      <c r="N769" s="71">
        <f t="shared" si="183"/>
        <v>0</v>
      </c>
      <c r="O769" s="72">
        <f t="shared" si="184"/>
        <v>0</v>
      </c>
      <c r="P769" s="68">
        <f t="shared" si="176"/>
        <v>0</v>
      </c>
      <c r="Q769" s="16">
        <f t="shared" si="177"/>
        <v>0.1082132383581661</v>
      </c>
      <c r="R769" s="51">
        <f t="shared" si="185"/>
        <v>0</v>
      </c>
      <c r="S769" s="16">
        <f t="shared" si="186"/>
        <v>0</v>
      </c>
      <c r="T769" s="16">
        <f t="shared" si="187"/>
        <v>0</v>
      </c>
      <c r="U769" s="16">
        <f t="shared" si="188"/>
        <v>0</v>
      </c>
      <c r="V769" s="51">
        <f t="shared" si="189"/>
        <v>0</v>
      </c>
      <c r="W769" s="16">
        <f t="shared" si="178"/>
        <v>0</v>
      </c>
      <c r="X769" s="16">
        <f t="shared" si="179"/>
        <v>7.2670485547633112E-2</v>
      </c>
      <c r="Y769" s="16">
        <f t="shared" si="190"/>
        <v>0</v>
      </c>
      <c r="Z769" s="16">
        <f t="shared" si="191"/>
        <v>0</v>
      </c>
    </row>
    <row r="770" spans="10:26" x14ac:dyDescent="0.25">
      <c r="J770" s="68">
        <v>7590</v>
      </c>
      <c r="K770" s="68">
        <f t="shared" si="180"/>
        <v>0.86643835616438358</v>
      </c>
      <c r="L770" s="68">
        <f t="shared" si="181"/>
        <v>5.5254634072095188E-2</v>
      </c>
      <c r="M770" s="70">
        <f t="shared" si="182"/>
        <v>1.7030537898933447</v>
      </c>
      <c r="N770" s="71">
        <f t="shared" si="183"/>
        <v>0</v>
      </c>
      <c r="O770" s="72">
        <f t="shared" si="184"/>
        <v>0</v>
      </c>
      <c r="P770" s="68">
        <f t="shared" si="176"/>
        <v>0</v>
      </c>
      <c r="Q770" s="16">
        <f t="shared" si="177"/>
        <v>0.10742282046959351</v>
      </c>
      <c r="R770" s="51">
        <f t="shared" si="185"/>
        <v>0</v>
      </c>
      <c r="S770" s="16">
        <f t="shared" si="186"/>
        <v>0</v>
      </c>
      <c r="T770" s="16">
        <f t="shared" si="187"/>
        <v>0</v>
      </c>
      <c r="U770" s="16">
        <f t="shared" si="188"/>
        <v>0</v>
      </c>
      <c r="V770" s="51">
        <f t="shared" si="189"/>
        <v>0</v>
      </c>
      <c r="W770" s="16">
        <f t="shared" si="178"/>
        <v>0</v>
      </c>
      <c r="X770" s="16">
        <f t="shared" si="179"/>
        <v>7.2298082560346311E-2</v>
      </c>
      <c r="Y770" s="16">
        <f t="shared" si="190"/>
        <v>0</v>
      </c>
      <c r="Z770" s="16">
        <f t="shared" si="191"/>
        <v>0</v>
      </c>
    </row>
    <row r="771" spans="10:26" x14ac:dyDescent="0.25">
      <c r="J771" s="68">
        <v>7600</v>
      </c>
      <c r="K771" s="68">
        <f t="shared" si="180"/>
        <v>0.86757990867579904</v>
      </c>
      <c r="L771" s="68">
        <f t="shared" si="181"/>
        <v>5.5055588379554932E-2</v>
      </c>
      <c r="M771" s="70">
        <f t="shared" si="182"/>
        <v>1.6969188199177889</v>
      </c>
      <c r="N771" s="71">
        <f t="shared" si="183"/>
        <v>0</v>
      </c>
      <c r="O771" s="72">
        <f t="shared" si="184"/>
        <v>0</v>
      </c>
      <c r="P771" s="68">
        <f t="shared" si="176"/>
        <v>0</v>
      </c>
      <c r="Q771" s="16">
        <f t="shared" si="177"/>
        <v>0.10663606033013351</v>
      </c>
      <c r="R771" s="51">
        <f t="shared" si="185"/>
        <v>0</v>
      </c>
      <c r="S771" s="16">
        <f t="shared" si="186"/>
        <v>0</v>
      </c>
      <c r="T771" s="16">
        <f t="shared" si="187"/>
        <v>0</v>
      </c>
      <c r="U771" s="16">
        <f t="shared" si="188"/>
        <v>0</v>
      </c>
      <c r="V771" s="51">
        <f t="shared" si="189"/>
        <v>0</v>
      </c>
      <c r="W771" s="16">
        <f t="shared" si="178"/>
        <v>0</v>
      </c>
      <c r="X771" s="16">
        <f t="shared" si="179"/>
        <v>7.1926462755820819E-2</v>
      </c>
      <c r="Y771" s="16">
        <f t="shared" si="190"/>
        <v>0</v>
      </c>
      <c r="Z771" s="16">
        <f t="shared" si="191"/>
        <v>0</v>
      </c>
    </row>
    <row r="772" spans="10:26" x14ac:dyDescent="0.25">
      <c r="J772" s="68">
        <v>7610</v>
      </c>
      <c r="K772" s="68">
        <f t="shared" si="180"/>
        <v>0.86872146118721461</v>
      </c>
      <c r="L772" s="68">
        <f t="shared" si="181"/>
        <v>5.4856762563442518E-2</v>
      </c>
      <c r="M772" s="70">
        <f t="shared" si="182"/>
        <v>1.69079062695542</v>
      </c>
      <c r="N772" s="71">
        <f t="shared" si="183"/>
        <v>0</v>
      </c>
      <c r="O772" s="72">
        <f t="shared" si="184"/>
        <v>0</v>
      </c>
      <c r="P772" s="68">
        <f t="shared" si="176"/>
        <v>0</v>
      </c>
      <c r="Q772" s="16">
        <f t="shared" si="177"/>
        <v>0.10585292106539324</v>
      </c>
      <c r="R772" s="51">
        <f t="shared" si="185"/>
        <v>0</v>
      </c>
      <c r="S772" s="16">
        <f t="shared" si="186"/>
        <v>0</v>
      </c>
      <c r="T772" s="16">
        <f t="shared" si="187"/>
        <v>0</v>
      </c>
      <c r="U772" s="16">
        <f t="shared" si="188"/>
        <v>0</v>
      </c>
      <c r="V772" s="51">
        <f t="shared" si="189"/>
        <v>0</v>
      </c>
      <c r="W772" s="16">
        <f t="shared" si="178"/>
        <v>0</v>
      </c>
      <c r="X772" s="16">
        <f t="shared" si="179"/>
        <v>7.1555622535188212E-2</v>
      </c>
      <c r="Y772" s="16">
        <f t="shared" si="190"/>
        <v>0</v>
      </c>
      <c r="Z772" s="16">
        <f t="shared" si="191"/>
        <v>0</v>
      </c>
    </row>
    <row r="773" spans="10:26" x14ac:dyDescent="0.25">
      <c r="J773" s="68">
        <v>7620</v>
      </c>
      <c r="K773" s="68">
        <f t="shared" si="180"/>
        <v>0.86986301369863017</v>
      </c>
      <c r="L773" s="68">
        <f t="shared" si="181"/>
        <v>5.4658156092417753E-2</v>
      </c>
      <c r="M773" s="70">
        <f t="shared" si="182"/>
        <v>1.6846691946293142</v>
      </c>
      <c r="N773" s="71">
        <f t="shared" si="183"/>
        <v>0</v>
      </c>
      <c r="O773" s="72">
        <f t="shared" si="184"/>
        <v>0</v>
      </c>
      <c r="P773" s="68">
        <f t="shared" si="176"/>
        <v>0</v>
      </c>
      <c r="Q773" s="16">
        <f t="shared" si="177"/>
        <v>0.10507336637162368</v>
      </c>
      <c r="R773" s="51">
        <f t="shared" si="185"/>
        <v>0</v>
      </c>
      <c r="S773" s="16">
        <f t="shared" si="186"/>
        <v>0</v>
      </c>
      <c r="T773" s="16">
        <f t="shared" si="187"/>
        <v>0</v>
      </c>
      <c r="U773" s="16">
        <f t="shared" si="188"/>
        <v>0</v>
      </c>
      <c r="V773" s="51">
        <f t="shared" si="189"/>
        <v>0</v>
      </c>
      <c r="W773" s="16">
        <f t="shared" si="178"/>
        <v>0</v>
      </c>
      <c r="X773" s="16">
        <f t="shared" si="179"/>
        <v>7.1185558325042253E-2</v>
      </c>
      <c r="Y773" s="16">
        <f t="shared" si="190"/>
        <v>0</v>
      </c>
      <c r="Z773" s="16">
        <f t="shared" si="191"/>
        <v>0</v>
      </c>
    </row>
    <row r="774" spans="10:26" x14ac:dyDescent="0.25">
      <c r="J774" s="68">
        <v>7630</v>
      </c>
      <c r="K774" s="68">
        <f t="shared" si="180"/>
        <v>0.87100456621004563</v>
      </c>
      <c r="L774" s="68">
        <f t="shared" si="181"/>
        <v>5.4459768437120415E-2</v>
      </c>
      <c r="M774" s="70">
        <f t="shared" si="182"/>
        <v>1.6785545066235743</v>
      </c>
      <c r="N774" s="71">
        <f t="shared" si="183"/>
        <v>0</v>
      </c>
      <c r="O774" s="72">
        <f t="shared" si="184"/>
        <v>0</v>
      </c>
      <c r="P774" s="68">
        <f t="shared" si="176"/>
        <v>0</v>
      </c>
      <c r="Q774" s="16">
        <f t="shared" si="177"/>
        <v>0.10429736050384297</v>
      </c>
      <c r="R774" s="51">
        <f t="shared" si="185"/>
        <v>0</v>
      </c>
      <c r="S774" s="16">
        <f t="shared" si="186"/>
        <v>0</v>
      </c>
      <c r="T774" s="16">
        <f t="shared" si="187"/>
        <v>0</v>
      </c>
      <c r="U774" s="16">
        <f t="shared" si="188"/>
        <v>0</v>
      </c>
      <c r="V774" s="51">
        <f t="shared" si="189"/>
        <v>0</v>
      </c>
      <c r="W774" s="16">
        <f t="shared" si="178"/>
        <v>0</v>
      </c>
      <c r="X774" s="16">
        <f t="shared" si="179"/>
        <v>7.0816266577195308E-2</v>
      </c>
      <c r="Y774" s="16">
        <f t="shared" si="190"/>
        <v>0</v>
      </c>
      <c r="Z774" s="16">
        <f t="shared" si="191"/>
        <v>0</v>
      </c>
    </row>
    <row r="775" spans="10:26" x14ac:dyDescent="0.25">
      <c r="J775" s="68">
        <v>7640</v>
      </c>
      <c r="K775" s="68">
        <f t="shared" si="180"/>
        <v>0.87214611872146119</v>
      </c>
      <c r="L775" s="68">
        <f t="shared" si="181"/>
        <v>5.4261599070158706E-2</v>
      </c>
      <c r="M775" s="70">
        <f t="shared" si="182"/>
        <v>1.6724465466829737</v>
      </c>
      <c r="N775" s="71">
        <f t="shared" si="183"/>
        <v>0</v>
      </c>
      <c r="O775" s="72">
        <f t="shared" si="184"/>
        <v>0</v>
      </c>
      <c r="P775" s="68">
        <f t="shared" si="176"/>
        <v>0</v>
      </c>
      <c r="Q775" s="16">
        <f t="shared" si="177"/>
        <v>0.10352486826427099</v>
      </c>
      <c r="R775" s="51">
        <f t="shared" si="185"/>
        <v>0</v>
      </c>
      <c r="S775" s="16">
        <f t="shared" si="186"/>
        <v>0</v>
      </c>
      <c r="T775" s="16">
        <f t="shared" si="187"/>
        <v>0</v>
      </c>
      <c r="U775" s="16">
        <f t="shared" si="188"/>
        <v>0</v>
      </c>
      <c r="V775" s="51">
        <f t="shared" si="189"/>
        <v>0</v>
      </c>
      <c r="W775" s="16">
        <f t="shared" si="178"/>
        <v>0</v>
      </c>
      <c r="X775" s="16">
        <f t="shared" si="179"/>
        <v>7.0447743768437876E-2</v>
      </c>
      <c r="Y775" s="16">
        <f t="shared" si="190"/>
        <v>0</v>
      </c>
      <c r="Z775" s="16">
        <f t="shared" si="191"/>
        <v>0</v>
      </c>
    </row>
    <row r="776" spans="10:26" x14ac:dyDescent="0.25">
      <c r="J776" s="68">
        <v>7650</v>
      </c>
      <c r="K776" s="68">
        <f t="shared" si="180"/>
        <v>0.87328767123287676</v>
      </c>
      <c r="L776" s="68">
        <f t="shared" si="181"/>
        <v>5.4063647466101039E-2</v>
      </c>
      <c r="M776" s="70">
        <f t="shared" si="182"/>
        <v>1.6663452986127032</v>
      </c>
      <c r="N776" s="71">
        <f t="shared" si="183"/>
        <v>0</v>
      </c>
      <c r="O776" s="72">
        <f t="shared" si="184"/>
        <v>0</v>
      </c>
      <c r="P776" s="68">
        <f t="shared" si="176"/>
        <v>0</v>
      </c>
      <c r="Q776" s="16">
        <f t="shared" si="177"/>
        <v>0.10275585499106354</v>
      </c>
      <c r="R776" s="51">
        <f t="shared" si="185"/>
        <v>0</v>
      </c>
      <c r="S776" s="16">
        <f t="shared" si="186"/>
        <v>0</v>
      </c>
      <c r="T776" s="16">
        <f t="shared" si="187"/>
        <v>0</v>
      </c>
      <c r="U776" s="16">
        <f t="shared" si="188"/>
        <v>0</v>
      </c>
      <c r="V776" s="51">
        <f t="shared" si="189"/>
        <v>0</v>
      </c>
      <c r="W776" s="16">
        <f t="shared" si="178"/>
        <v>0</v>
      </c>
      <c r="X776" s="16">
        <f t="shared" si="179"/>
        <v>7.0079986400302552E-2</v>
      </c>
      <c r="Y776" s="16">
        <f t="shared" si="190"/>
        <v>0</v>
      </c>
      <c r="Z776" s="16">
        <f t="shared" si="191"/>
        <v>0</v>
      </c>
    </row>
    <row r="777" spans="10:26" x14ac:dyDescent="0.25">
      <c r="J777" s="68">
        <v>7660</v>
      </c>
      <c r="K777" s="68">
        <f t="shared" si="180"/>
        <v>0.87442922374429222</v>
      </c>
      <c r="L777" s="68">
        <f t="shared" si="181"/>
        <v>5.3865913101464602E-2</v>
      </c>
      <c r="M777" s="70">
        <f t="shared" si="182"/>
        <v>1.6602507462780185</v>
      </c>
      <c r="N777" s="71">
        <f t="shared" si="183"/>
        <v>0</v>
      </c>
      <c r="O777" s="72">
        <f t="shared" si="184"/>
        <v>0</v>
      </c>
      <c r="P777" s="68">
        <f t="shared" si="176"/>
        <v>0</v>
      </c>
      <c r="Q777" s="16">
        <f t="shared" si="177"/>
        <v>0.10199028654733766</v>
      </c>
      <c r="R777" s="51">
        <f t="shared" si="185"/>
        <v>0</v>
      </c>
      <c r="S777" s="16">
        <f t="shared" si="186"/>
        <v>0</v>
      </c>
      <c r="T777" s="16">
        <f t="shared" si="187"/>
        <v>0</v>
      </c>
      <c r="U777" s="16">
        <f t="shared" si="188"/>
        <v>0</v>
      </c>
      <c r="V777" s="51">
        <f t="shared" si="189"/>
        <v>0</v>
      </c>
      <c r="W777" s="16">
        <f t="shared" si="178"/>
        <v>0</v>
      </c>
      <c r="X777" s="16">
        <f t="shared" si="179"/>
        <v>6.9712990998828661E-2</v>
      </c>
      <c r="Y777" s="16">
        <f t="shared" si="190"/>
        <v>0</v>
      </c>
      <c r="Z777" s="16">
        <f t="shared" si="191"/>
        <v>0</v>
      </c>
    </row>
    <row r="778" spans="10:26" x14ac:dyDescent="0.25">
      <c r="J778" s="68">
        <v>7670</v>
      </c>
      <c r="K778" s="68">
        <f t="shared" si="180"/>
        <v>0.87557077625570778</v>
      </c>
      <c r="L778" s="68">
        <f t="shared" si="181"/>
        <v>5.3668395454706808E-2</v>
      </c>
      <c r="M778" s="70">
        <f t="shared" si="182"/>
        <v>1.6541628736039768</v>
      </c>
      <c r="N778" s="71">
        <f t="shared" si="183"/>
        <v>0</v>
      </c>
      <c r="O778" s="72">
        <f t="shared" si="184"/>
        <v>0</v>
      </c>
      <c r="P778" s="68">
        <f t="shared" si="176"/>
        <v>0</v>
      </c>
      <c r="Q778" s="16">
        <f t="shared" si="177"/>
        <v>0.10122812931047764</v>
      </c>
      <c r="R778" s="51">
        <f t="shared" si="185"/>
        <v>0</v>
      </c>
      <c r="S778" s="16">
        <f t="shared" si="186"/>
        <v>0</v>
      </c>
      <c r="T778" s="16">
        <f t="shared" si="187"/>
        <v>0</v>
      </c>
      <c r="U778" s="16">
        <f t="shared" si="188"/>
        <v>0</v>
      </c>
      <c r="V778" s="51">
        <f t="shared" si="189"/>
        <v>0</v>
      </c>
      <c r="W778" s="16">
        <f t="shared" si="178"/>
        <v>0</v>
      </c>
      <c r="X778" s="16">
        <f t="shared" si="179"/>
        <v>6.9346754114331E-2</v>
      </c>
      <c r="Y778" s="16">
        <f t="shared" si="190"/>
        <v>0</v>
      </c>
      <c r="Z778" s="16">
        <f t="shared" si="191"/>
        <v>0</v>
      </c>
    </row>
    <row r="779" spans="10:26" x14ac:dyDescent="0.25">
      <c r="J779" s="68">
        <v>7680</v>
      </c>
      <c r="K779" s="68">
        <f t="shared" si="180"/>
        <v>0.87671232876712324</v>
      </c>
      <c r="L779" s="68">
        <f t="shared" si="181"/>
        <v>5.3471094006215414E-2</v>
      </c>
      <c r="M779" s="70">
        <f t="shared" si="182"/>
        <v>1.6480816645751326</v>
      </c>
      <c r="N779" s="71">
        <f t="shared" si="183"/>
        <v>0</v>
      </c>
      <c r="O779" s="72">
        <f t="shared" si="184"/>
        <v>0</v>
      </c>
      <c r="P779" s="68">
        <f t="shared" ref="P779:P842" si="192">IF(K779&lt;=$B$116,1-$E$24*(K779/$B$116)^$E$25,0)</f>
        <v>0</v>
      </c>
      <c r="Q779" s="16">
        <f t="shared" ref="Q779:Q842" si="193">IF(K779&gt;$B$116,1-$E$24*((K779-$B$116)/(1-$B$116))^$E$25,0)</f>
        <v>0.1004693501617161</v>
      </c>
      <c r="R779" s="51">
        <f t="shared" si="185"/>
        <v>0</v>
      </c>
      <c r="S779" s="16">
        <f t="shared" si="186"/>
        <v>0</v>
      </c>
      <c r="T779" s="16">
        <f t="shared" si="187"/>
        <v>0</v>
      </c>
      <c r="U779" s="16">
        <f t="shared" si="188"/>
        <v>0</v>
      </c>
      <c r="V779" s="51">
        <f t="shared" si="189"/>
        <v>0</v>
      </c>
      <c r="W779" s="16">
        <f t="shared" ref="W779:W842" si="194">IF(K779&lt;=$B$272,1-$E$24*(K779/$B$272)^$E$25,0)</f>
        <v>0</v>
      </c>
      <c r="X779" s="16">
        <f t="shared" ref="X779:X842" si="195">IF(K779&gt;$B$272,1-$E$24*((K779-$B$272)/(1-$B$272))^$E$25,0)</f>
        <v>6.8981272321171572E-2</v>
      </c>
      <c r="Y779" s="16">
        <f t="shared" si="190"/>
        <v>0</v>
      </c>
      <c r="Z779" s="16">
        <f t="shared" si="191"/>
        <v>0</v>
      </c>
    </row>
    <row r="780" spans="10:26" x14ac:dyDescent="0.25">
      <c r="J780" s="68">
        <v>7690</v>
      </c>
      <c r="K780" s="68">
        <f t="shared" ref="K780:K843" si="196">J780/8760</f>
        <v>0.87785388127853881</v>
      </c>
      <c r="L780" s="68">
        <f t="shared" ref="L780:L843" si="197">1-$E$24*K780^$E$25</f>
        <v>5.3274008238297865E-2</v>
      </c>
      <c r="M780" s="70">
        <f t="shared" ref="M780:M843" si="198">L780*$B$28</f>
        <v>1.6420071032352082</v>
      </c>
      <c r="N780" s="71">
        <f t="shared" ref="N780:N843" si="199">IF(K780&lt;=$B$116,$B$110,0)</f>
        <v>0</v>
      </c>
      <c r="O780" s="72">
        <f t="shared" ref="O780:O843" si="200">IF(L780&gt;N780,N780,IF(K780&gt;$B$116,0,L780))</f>
        <v>0</v>
      </c>
      <c r="P780" s="68">
        <f t="shared" si="192"/>
        <v>0</v>
      </c>
      <c r="Q780" s="16">
        <f t="shared" si="193"/>
        <v>9.9713916475977493E-2</v>
      </c>
      <c r="R780" s="51">
        <f t="shared" ref="R780:R843" si="201">IF(P780&gt;N780,N780,P780)</f>
        <v>0</v>
      </c>
      <c r="S780" s="16">
        <f t="shared" ref="S780:S843" si="202">IF(K780&lt;=$B$272,$F$272,N780)</f>
        <v>0</v>
      </c>
      <c r="T780" s="16">
        <f t="shared" ref="T780:T843" si="203">IF(S780&lt;L780,S780,L780)</f>
        <v>0</v>
      </c>
      <c r="U780" s="16">
        <f t="shared" ref="U780:U843" si="204">IF(K780&lt;0.04,S780,0)</f>
        <v>0</v>
      </c>
      <c r="V780" s="51">
        <f t="shared" ref="V780:V843" si="205">IF(K780&lt;0.23,T780,0)</f>
        <v>0</v>
      </c>
      <c r="W780" s="16">
        <f t="shared" si="194"/>
        <v>0</v>
      </c>
      <c r="X780" s="16">
        <f t="shared" si="195"/>
        <v>6.861654221753255E-2</v>
      </c>
      <c r="Y780" s="16">
        <f t="shared" ref="Y780:Y843" si="206">IF(W780&gt;$F$272,$F$272,W780)</f>
        <v>0</v>
      </c>
      <c r="Z780" s="16">
        <f t="shared" ref="Z780:Z843" si="207">IF(W780&gt;$B$110,$B$110,W780)</f>
        <v>0</v>
      </c>
    </row>
    <row r="781" spans="10:26" x14ac:dyDescent="0.25">
      <c r="J781" s="68">
        <v>7700</v>
      </c>
      <c r="K781" s="68">
        <f t="shared" si="196"/>
        <v>0.87899543378995437</v>
      </c>
      <c r="L781" s="68">
        <f t="shared" si="197"/>
        <v>5.3077137635173077E-2</v>
      </c>
      <c r="M781" s="70">
        <f t="shared" si="198"/>
        <v>1.6359391736868414</v>
      </c>
      <c r="N781" s="71">
        <f t="shared" si="199"/>
        <v>0</v>
      </c>
      <c r="O781" s="72">
        <f t="shared" si="200"/>
        <v>0</v>
      </c>
      <c r="P781" s="68">
        <f t="shared" si="192"/>
        <v>0</v>
      </c>
      <c r="Q781" s="16">
        <f t="shared" si="193"/>
        <v>9.8961796111980416E-2</v>
      </c>
      <c r="R781" s="51">
        <f t="shared" si="201"/>
        <v>0</v>
      </c>
      <c r="S781" s="16">
        <f t="shared" si="202"/>
        <v>0</v>
      </c>
      <c r="T781" s="16">
        <f t="shared" si="203"/>
        <v>0</v>
      </c>
      <c r="U781" s="16">
        <f t="shared" si="204"/>
        <v>0</v>
      </c>
      <c r="V781" s="51">
        <f t="shared" si="205"/>
        <v>0</v>
      </c>
      <c r="W781" s="16">
        <f t="shared" si="194"/>
        <v>0</v>
      </c>
      <c r="X781" s="16">
        <f t="shared" si="195"/>
        <v>6.8252560425193676E-2</v>
      </c>
      <c r="Y781" s="16">
        <f t="shared" si="206"/>
        <v>0</v>
      </c>
      <c r="Z781" s="16">
        <f t="shared" si="207"/>
        <v>0</v>
      </c>
    </row>
    <row r="782" spans="10:26" x14ac:dyDescent="0.25">
      <c r="J782" s="68">
        <v>7710</v>
      </c>
      <c r="K782" s="68">
        <f t="shared" si="196"/>
        <v>0.88013698630136983</v>
      </c>
      <c r="L782" s="68">
        <f t="shared" si="197"/>
        <v>5.2880481682961111E-2</v>
      </c>
      <c r="M782" s="70">
        <f t="shared" si="198"/>
        <v>1.6298778600912671</v>
      </c>
      <c r="N782" s="71">
        <f t="shared" si="199"/>
        <v>0</v>
      </c>
      <c r="O782" s="72">
        <f t="shared" si="200"/>
        <v>0</v>
      </c>
      <c r="P782" s="68">
        <f t="shared" si="192"/>
        <v>0</v>
      </c>
      <c r="Q782" s="16">
        <f t="shared" si="193"/>
        <v>9.8212957402587064E-2</v>
      </c>
      <c r="R782" s="51">
        <f t="shared" si="201"/>
        <v>0</v>
      </c>
      <c r="S782" s="16">
        <f t="shared" si="202"/>
        <v>0</v>
      </c>
      <c r="T782" s="16">
        <f t="shared" si="203"/>
        <v>0</v>
      </c>
      <c r="U782" s="16">
        <f t="shared" si="204"/>
        <v>0</v>
      </c>
      <c r="V782" s="51">
        <f t="shared" si="205"/>
        <v>0</v>
      </c>
      <c r="W782" s="16">
        <f t="shared" si="194"/>
        <v>0</v>
      </c>
      <c r="X782" s="16">
        <f t="shared" si="195"/>
        <v>6.788932358931099E-2</v>
      </c>
      <c r="Y782" s="16">
        <f t="shared" si="206"/>
        <v>0</v>
      </c>
      <c r="Z782" s="16">
        <f t="shared" si="207"/>
        <v>0</v>
      </c>
    </row>
    <row r="783" spans="10:26" x14ac:dyDescent="0.25">
      <c r="J783" s="68">
        <v>7720</v>
      </c>
      <c r="K783" s="68">
        <f t="shared" si="196"/>
        <v>0.88127853881278539</v>
      </c>
      <c r="L783" s="68">
        <f t="shared" si="197"/>
        <v>5.2684039869673738E-2</v>
      </c>
      <c r="M783" s="70">
        <f t="shared" si="198"/>
        <v>1.623823146668026</v>
      </c>
      <c r="N783" s="71">
        <f t="shared" si="199"/>
        <v>0</v>
      </c>
      <c r="O783" s="72">
        <f t="shared" si="200"/>
        <v>0</v>
      </c>
      <c r="P783" s="68">
        <f t="shared" si="192"/>
        <v>0</v>
      </c>
      <c r="Q783" s="16">
        <f t="shared" si="193"/>
        <v>9.7467369145394556E-2</v>
      </c>
      <c r="R783" s="51">
        <f t="shared" si="201"/>
        <v>0</v>
      </c>
      <c r="S783" s="16">
        <f t="shared" si="202"/>
        <v>0</v>
      </c>
      <c r="T783" s="16">
        <f t="shared" si="203"/>
        <v>0</v>
      </c>
      <c r="U783" s="16">
        <f t="shared" si="204"/>
        <v>0</v>
      </c>
      <c r="V783" s="51">
        <f t="shared" si="205"/>
        <v>0</v>
      </c>
      <c r="W783" s="16">
        <f t="shared" si="194"/>
        <v>0</v>
      </c>
      <c r="X783" s="16">
        <f t="shared" si="195"/>
        <v>6.7526828378198789E-2</v>
      </c>
      <c r="Y783" s="16">
        <f t="shared" si="206"/>
        <v>0</v>
      </c>
      <c r="Z783" s="16">
        <f t="shared" si="207"/>
        <v>0</v>
      </c>
    </row>
    <row r="784" spans="10:26" x14ac:dyDescent="0.25">
      <c r="J784" s="68">
        <v>7730</v>
      </c>
      <c r="K784" s="68">
        <f t="shared" si="196"/>
        <v>0.88242009132420096</v>
      </c>
      <c r="L784" s="68">
        <f t="shared" si="197"/>
        <v>5.2487811685205332E-2</v>
      </c>
      <c r="M784" s="70">
        <f t="shared" si="198"/>
        <v>1.6177750176946848</v>
      </c>
      <c r="N784" s="71">
        <f t="shared" si="199"/>
        <v>0</v>
      </c>
      <c r="O784" s="72">
        <f t="shared" si="200"/>
        <v>0</v>
      </c>
      <c r="P784" s="68">
        <f t="shared" si="192"/>
        <v>0</v>
      </c>
      <c r="Q784" s="16">
        <f t="shared" si="193"/>
        <v>9.6725000593561483E-2</v>
      </c>
      <c r="R784" s="51">
        <f t="shared" si="201"/>
        <v>0</v>
      </c>
      <c r="S784" s="16">
        <f t="shared" si="202"/>
        <v>0</v>
      </c>
      <c r="T784" s="16">
        <f t="shared" si="203"/>
        <v>0</v>
      </c>
      <c r="U784" s="16">
        <f t="shared" si="204"/>
        <v>0</v>
      </c>
      <c r="V784" s="51">
        <f t="shared" si="205"/>
        <v>0</v>
      </c>
      <c r="W784" s="16">
        <f t="shared" si="194"/>
        <v>0</v>
      </c>
      <c r="X784" s="16">
        <f t="shared" si="195"/>
        <v>6.7165071483114125E-2</v>
      </c>
      <c r="Y784" s="16">
        <f t="shared" si="206"/>
        <v>0</v>
      </c>
      <c r="Z784" s="16">
        <f t="shared" si="207"/>
        <v>0</v>
      </c>
    </row>
    <row r="785" spans="10:26" x14ac:dyDescent="0.25">
      <c r="J785" s="68">
        <v>7740</v>
      </c>
      <c r="K785" s="68">
        <f t="shared" si="196"/>
        <v>0.88356164383561642</v>
      </c>
      <c r="L785" s="68">
        <f t="shared" si="197"/>
        <v>5.229179662132355E-2</v>
      </c>
      <c r="M785" s="70">
        <f t="shared" si="198"/>
        <v>1.6117334575065476</v>
      </c>
      <c r="N785" s="71">
        <f t="shared" si="199"/>
        <v>0</v>
      </c>
      <c r="O785" s="72">
        <f t="shared" si="200"/>
        <v>0</v>
      </c>
      <c r="P785" s="68">
        <f t="shared" si="192"/>
        <v>0</v>
      </c>
      <c r="Q785" s="16">
        <f t="shared" si="193"/>
        <v>9.5985821446859521E-2</v>
      </c>
      <c r="R785" s="51">
        <f t="shared" si="201"/>
        <v>0</v>
      </c>
      <c r="S785" s="16">
        <f t="shared" si="202"/>
        <v>0</v>
      </c>
      <c r="T785" s="16">
        <f t="shared" si="203"/>
        <v>0</v>
      </c>
      <c r="U785" s="16">
        <f t="shared" si="204"/>
        <v>0</v>
      </c>
      <c r="V785" s="51">
        <f t="shared" si="205"/>
        <v>0</v>
      </c>
      <c r="W785" s="16">
        <f t="shared" si="194"/>
        <v>0</v>
      </c>
      <c r="X785" s="16">
        <f t="shared" si="195"/>
        <v>6.6804049618043537E-2</v>
      </c>
      <c r="Y785" s="16">
        <f t="shared" si="206"/>
        <v>0</v>
      </c>
      <c r="Z785" s="16">
        <f t="shared" si="207"/>
        <v>0</v>
      </c>
    </row>
    <row r="786" spans="10:26" x14ac:dyDescent="0.25">
      <c r="J786" s="68">
        <v>7750</v>
      </c>
      <c r="K786" s="68">
        <f t="shared" si="196"/>
        <v>0.88470319634703198</v>
      </c>
      <c r="L786" s="68">
        <f t="shared" si="197"/>
        <v>5.2095994171659443E-2</v>
      </c>
      <c r="M786" s="70">
        <f t="shared" si="198"/>
        <v>1.6056984504963525</v>
      </c>
      <c r="N786" s="71">
        <f t="shared" si="199"/>
        <v>0</v>
      </c>
      <c r="O786" s="72">
        <f t="shared" si="200"/>
        <v>0</v>
      </c>
      <c r="P786" s="68">
        <f t="shared" si="192"/>
        <v>0</v>
      </c>
      <c r="Q786" s="16">
        <f t="shared" si="193"/>
        <v>9.524980184294729E-2</v>
      </c>
      <c r="R786" s="51">
        <f t="shared" si="201"/>
        <v>0</v>
      </c>
      <c r="S786" s="16">
        <f t="shared" si="202"/>
        <v>0</v>
      </c>
      <c r="T786" s="16">
        <f t="shared" si="203"/>
        <v>0</v>
      </c>
      <c r="U786" s="16">
        <f t="shared" si="204"/>
        <v>0</v>
      </c>
      <c r="V786" s="51">
        <f t="shared" si="205"/>
        <v>0</v>
      </c>
      <c r="W786" s="16">
        <f t="shared" si="194"/>
        <v>0</v>
      </c>
      <c r="X786" s="16">
        <f t="shared" si="195"/>
        <v>6.6443759519492551E-2</v>
      </c>
      <c r="Y786" s="16">
        <f t="shared" si="206"/>
        <v>0</v>
      </c>
      <c r="Z786" s="16">
        <f t="shared" si="207"/>
        <v>0</v>
      </c>
    </row>
    <row r="787" spans="10:26" x14ac:dyDescent="0.25">
      <c r="J787" s="68">
        <v>7760</v>
      </c>
      <c r="K787" s="68">
        <f t="shared" si="196"/>
        <v>0.88584474885844744</v>
      </c>
      <c r="L787" s="68">
        <f t="shared" si="197"/>
        <v>5.1900403831698916E-2</v>
      </c>
      <c r="M787" s="70">
        <f t="shared" si="198"/>
        <v>1.5996699811140076</v>
      </c>
      <c r="N787" s="71">
        <f t="shared" si="199"/>
        <v>0</v>
      </c>
      <c r="O787" s="72">
        <f t="shared" si="200"/>
        <v>0</v>
      </c>
      <c r="P787" s="68">
        <f t="shared" si="192"/>
        <v>0</v>
      </c>
      <c r="Q787" s="16">
        <f t="shared" si="193"/>
        <v>9.451691234885673E-2</v>
      </c>
      <c r="R787" s="51">
        <f t="shared" si="201"/>
        <v>0</v>
      </c>
      <c r="S787" s="16">
        <f t="shared" si="202"/>
        <v>0</v>
      </c>
      <c r="T787" s="16">
        <f t="shared" si="203"/>
        <v>0</v>
      </c>
      <c r="U787" s="16">
        <f t="shared" si="204"/>
        <v>0</v>
      </c>
      <c r="V787" s="51">
        <f t="shared" si="205"/>
        <v>0</v>
      </c>
      <c r="W787" s="16">
        <f t="shared" si="194"/>
        <v>0</v>
      </c>
      <c r="X787" s="16">
        <f t="shared" si="195"/>
        <v>6.6084197946277512E-2</v>
      </c>
      <c r="Y787" s="16">
        <f t="shared" si="206"/>
        <v>0</v>
      </c>
      <c r="Z787" s="16">
        <f t="shared" si="207"/>
        <v>0</v>
      </c>
    </row>
    <row r="788" spans="10:26" x14ac:dyDescent="0.25">
      <c r="J788" s="68">
        <v>7770</v>
      </c>
      <c r="K788" s="68">
        <f t="shared" si="196"/>
        <v>0.88698630136986301</v>
      </c>
      <c r="L788" s="68">
        <f t="shared" si="197"/>
        <v>5.1705025098773394E-2</v>
      </c>
      <c r="M788" s="70">
        <f t="shared" si="198"/>
        <v>1.593648033866303</v>
      </c>
      <c r="N788" s="71">
        <f t="shared" si="199"/>
        <v>0</v>
      </c>
      <c r="O788" s="72">
        <f t="shared" si="200"/>
        <v>0</v>
      </c>
      <c r="P788" s="68">
        <f t="shared" si="192"/>
        <v>0</v>
      </c>
      <c r="Q788" s="16">
        <f t="shared" si="193"/>
        <v>9.3787123952687734E-2</v>
      </c>
      <c r="R788" s="51">
        <f t="shared" si="201"/>
        <v>0</v>
      </c>
      <c r="S788" s="16">
        <f t="shared" si="202"/>
        <v>0</v>
      </c>
      <c r="T788" s="16">
        <f t="shared" si="203"/>
        <v>0</v>
      </c>
      <c r="U788" s="16">
        <f t="shared" si="204"/>
        <v>0</v>
      </c>
      <c r="V788" s="51">
        <f t="shared" si="205"/>
        <v>0</v>
      </c>
      <c r="W788" s="16">
        <f t="shared" si="194"/>
        <v>0</v>
      </c>
      <c r="X788" s="16">
        <f t="shared" si="195"/>
        <v>6.5725361679319527E-2</v>
      </c>
      <c r="Y788" s="16">
        <f t="shared" si="206"/>
        <v>0</v>
      </c>
      <c r="Z788" s="16">
        <f t="shared" si="207"/>
        <v>0</v>
      </c>
    </row>
    <row r="789" spans="10:26" x14ac:dyDescent="0.25">
      <c r="J789" s="68">
        <v>7780</v>
      </c>
      <c r="K789" s="68">
        <f t="shared" si="196"/>
        <v>0.88812785388127857</v>
      </c>
      <c r="L789" s="68">
        <f t="shared" si="197"/>
        <v>5.1509857472050391E-2</v>
      </c>
      <c r="M789" s="70">
        <f t="shared" si="198"/>
        <v>1.5876325933166215</v>
      </c>
      <c r="N789" s="71">
        <f t="shared" si="199"/>
        <v>0</v>
      </c>
      <c r="O789" s="72">
        <f t="shared" si="200"/>
        <v>0</v>
      </c>
      <c r="P789" s="68">
        <f t="shared" si="192"/>
        <v>0</v>
      </c>
      <c r="Q789" s="16">
        <f t="shared" si="193"/>
        <v>9.3060408055504529E-2</v>
      </c>
      <c r="R789" s="51">
        <f t="shared" si="201"/>
        <v>0</v>
      </c>
      <c r="S789" s="16">
        <f t="shared" si="202"/>
        <v>0</v>
      </c>
      <c r="T789" s="16">
        <f t="shared" si="203"/>
        <v>0</v>
      </c>
      <c r="U789" s="16">
        <f t="shared" si="204"/>
        <v>0</v>
      </c>
      <c r="V789" s="51">
        <f t="shared" si="205"/>
        <v>0</v>
      </c>
      <c r="W789" s="16">
        <f t="shared" si="194"/>
        <v>0</v>
      </c>
      <c r="X789" s="16">
        <f t="shared" si="195"/>
        <v>6.5367247521441851E-2</v>
      </c>
      <c r="Y789" s="16">
        <f t="shared" si="206"/>
        <v>0</v>
      </c>
      <c r="Z789" s="16">
        <f t="shared" si="207"/>
        <v>0</v>
      </c>
    </row>
    <row r="790" spans="10:26" x14ac:dyDescent="0.25">
      <c r="J790" s="68">
        <v>7790</v>
      </c>
      <c r="K790" s="68">
        <f t="shared" si="196"/>
        <v>0.88926940639269403</v>
      </c>
      <c r="L790" s="68">
        <f t="shared" si="197"/>
        <v>5.1314900452524959E-2</v>
      </c>
      <c r="M790" s="70">
        <f t="shared" si="198"/>
        <v>1.5816236440846734</v>
      </c>
      <c r="N790" s="71">
        <f t="shared" si="199"/>
        <v>0</v>
      </c>
      <c r="O790" s="72">
        <f t="shared" si="200"/>
        <v>0</v>
      </c>
      <c r="P790" s="68">
        <f t="shared" si="192"/>
        <v>0</v>
      </c>
      <c r="Q790" s="16">
        <f t="shared" si="193"/>
        <v>9.2336736463426661E-2</v>
      </c>
      <c r="R790" s="51">
        <f t="shared" si="201"/>
        <v>0</v>
      </c>
      <c r="S790" s="16">
        <f t="shared" si="202"/>
        <v>0</v>
      </c>
      <c r="T790" s="16">
        <f t="shared" si="203"/>
        <v>0</v>
      </c>
      <c r="U790" s="16">
        <f t="shared" si="204"/>
        <v>0</v>
      </c>
      <c r="V790" s="51">
        <f t="shared" si="205"/>
        <v>0</v>
      </c>
      <c r="W790" s="16">
        <f t="shared" si="194"/>
        <v>0</v>
      </c>
      <c r="X790" s="16">
        <f t="shared" si="195"/>
        <v>6.5009852297167936E-2</v>
      </c>
      <c r="Y790" s="16">
        <f t="shared" si="206"/>
        <v>0</v>
      </c>
      <c r="Z790" s="16">
        <f t="shared" si="207"/>
        <v>0</v>
      </c>
    </row>
    <row r="791" spans="10:26" x14ac:dyDescent="0.25">
      <c r="J791" s="68">
        <v>7800</v>
      </c>
      <c r="K791" s="68">
        <f t="shared" si="196"/>
        <v>0.8904109589041096</v>
      </c>
      <c r="L791" s="68">
        <f t="shared" si="197"/>
        <v>5.1120153543009694E-2</v>
      </c>
      <c r="M791" s="70">
        <f t="shared" si="198"/>
        <v>1.5756211708461891</v>
      </c>
      <c r="N791" s="71">
        <f t="shared" si="199"/>
        <v>0</v>
      </c>
      <c r="O791" s="72">
        <f t="shared" si="200"/>
        <v>0</v>
      </c>
      <c r="P791" s="68">
        <f t="shared" si="192"/>
        <v>0</v>
      </c>
      <c r="Q791" s="16">
        <f t="shared" si="193"/>
        <v>9.1616081379910397E-2</v>
      </c>
      <c r="R791" s="51">
        <f t="shared" si="201"/>
        <v>0</v>
      </c>
      <c r="S791" s="16">
        <f t="shared" si="202"/>
        <v>0</v>
      </c>
      <c r="T791" s="16">
        <f t="shared" si="203"/>
        <v>0</v>
      </c>
      <c r="U791" s="16">
        <f t="shared" si="204"/>
        <v>0</v>
      </c>
      <c r="V791" s="51">
        <f t="shared" si="205"/>
        <v>0</v>
      </c>
      <c r="W791" s="16">
        <f t="shared" si="194"/>
        <v>0</v>
      </c>
      <c r="X791" s="16">
        <f t="shared" si="195"/>
        <v>6.4653172852523699E-2</v>
      </c>
      <c r="Y791" s="16">
        <f t="shared" si="206"/>
        <v>0</v>
      </c>
      <c r="Z791" s="16">
        <f t="shared" si="207"/>
        <v>0</v>
      </c>
    </row>
    <row r="792" spans="10:26" x14ac:dyDescent="0.25">
      <c r="J792" s="68">
        <v>7810</v>
      </c>
      <c r="K792" s="68">
        <f t="shared" si="196"/>
        <v>0.89155251141552516</v>
      </c>
      <c r="L792" s="68">
        <f t="shared" si="197"/>
        <v>5.0925616248127525E-2</v>
      </c>
      <c r="M792" s="70">
        <f t="shared" si="198"/>
        <v>1.5696251583326977</v>
      </c>
      <c r="N792" s="71">
        <f t="shared" si="199"/>
        <v>0</v>
      </c>
      <c r="O792" s="72">
        <f t="shared" si="200"/>
        <v>0</v>
      </c>
      <c r="P792" s="68">
        <f t="shared" si="192"/>
        <v>0</v>
      </c>
      <c r="Q792" s="16">
        <f t="shared" si="193"/>
        <v>9.0898415398215637E-2</v>
      </c>
      <c r="R792" s="51">
        <f t="shared" si="201"/>
        <v>0</v>
      </c>
      <c r="S792" s="16">
        <f t="shared" si="202"/>
        <v>0</v>
      </c>
      <c r="T792" s="16">
        <f t="shared" si="203"/>
        <v>0</v>
      </c>
      <c r="U792" s="16">
        <f t="shared" si="204"/>
        <v>0</v>
      </c>
      <c r="V792" s="51">
        <f t="shared" si="205"/>
        <v>0</v>
      </c>
      <c r="W792" s="16">
        <f t="shared" si="194"/>
        <v>0</v>
      </c>
      <c r="X792" s="16">
        <f t="shared" si="195"/>
        <v>6.429720605484035E-2</v>
      </c>
      <c r="Y792" s="16">
        <f t="shared" si="206"/>
        <v>0</v>
      </c>
      <c r="Z792" s="16">
        <f t="shared" si="207"/>
        <v>0</v>
      </c>
    </row>
    <row r="793" spans="10:26" x14ac:dyDescent="0.25">
      <c r="J793" s="68">
        <v>7820</v>
      </c>
      <c r="K793" s="68">
        <f t="shared" si="196"/>
        <v>0.89269406392694062</v>
      </c>
      <c r="L793" s="68">
        <f t="shared" si="197"/>
        <v>5.0731288074301051E-2</v>
      </c>
      <c r="M793" s="70">
        <f t="shared" si="198"/>
        <v>1.5636355913311966</v>
      </c>
      <c r="N793" s="71">
        <f t="shared" si="199"/>
        <v>0</v>
      </c>
      <c r="O793" s="72">
        <f t="shared" si="200"/>
        <v>0</v>
      </c>
      <c r="P793" s="68">
        <f t="shared" si="192"/>
        <v>0</v>
      </c>
      <c r="Q793" s="16">
        <f t="shared" si="193"/>
        <v>9.0183711494049801E-2</v>
      </c>
      <c r="R793" s="51">
        <f t="shared" si="201"/>
        <v>0</v>
      </c>
      <c r="S793" s="16">
        <f t="shared" si="202"/>
        <v>0</v>
      </c>
      <c r="T793" s="16">
        <f t="shared" si="203"/>
        <v>0</v>
      </c>
      <c r="U793" s="16">
        <f t="shared" si="204"/>
        <v>0</v>
      </c>
      <c r="V793" s="51">
        <f t="shared" si="205"/>
        <v>0</v>
      </c>
      <c r="W793" s="16">
        <f t="shared" si="194"/>
        <v>0</v>
      </c>
      <c r="X793" s="16">
        <f t="shared" si="195"/>
        <v>6.3941948792560654E-2</v>
      </c>
      <c r="Y793" s="16">
        <f t="shared" si="206"/>
        <v>0</v>
      </c>
      <c r="Z793" s="16">
        <f t="shared" si="207"/>
        <v>0</v>
      </c>
    </row>
    <row r="794" spans="10:26" x14ac:dyDescent="0.25">
      <c r="J794" s="68">
        <v>7830</v>
      </c>
      <c r="K794" s="68">
        <f t="shared" si="196"/>
        <v>0.89383561643835618</v>
      </c>
      <c r="L794" s="68">
        <f t="shared" si="197"/>
        <v>5.0537168529744547E-2</v>
      </c>
      <c r="M794" s="70">
        <f t="shared" si="198"/>
        <v>1.5576524546839072</v>
      </c>
      <c r="N794" s="71">
        <f t="shared" si="199"/>
        <v>0</v>
      </c>
      <c r="O794" s="72">
        <f t="shared" si="200"/>
        <v>0</v>
      </c>
      <c r="P794" s="68">
        <f t="shared" si="192"/>
        <v>0</v>
      </c>
      <c r="Q794" s="16">
        <f t="shared" si="193"/>
        <v>8.9471943018388012E-2</v>
      </c>
      <c r="R794" s="51">
        <f t="shared" si="201"/>
        <v>0</v>
      </c>
      <c r="S794" s="16">
        <f t="shared" si="202"/>
        <v>0</v>
      </c>
      <c r="T794" s="16">
        <f t="shared" si="203"/>
        <v>0</v>
      </c>
      <c r="U794" s="16">
        <f t="shared" si="204"/>
        <v>0</v>
      </c>
      <c r="V794" s="51">
        <f t="shared" si="205"/>
        <v>0</v>
      </c>
      <c r="W794" s="16">
        <f t="shared" si="194"/>
        <v>0</v>
      </c>
      <c r="X794" s="16">
        <f t="shared" si="195"/>
        <v>6.3587397975047089E-2</v>
      </c>
      <c r="Y794" s="16">
        <f t="shared" si="206"/>
        <v>0</v>
      </c>
      <c r="Z794" s="16">
        <f t="shared" si="207"/>
        <v>0</v>
      </c>
    </row>
    <row r="795" spans="10:26" x14ac:dyDescent="0.25">
      <c r="J795" s="68">
        <v>7840</v>
      </c>
      <c r="K795" s="68">
        <f t="shared" si="196"/>
        <v>0.89497716894977164</v>
      </c>
      <c r="L795" s="68">
        <f t="shared" si="197"/>
        <v>5.034325712445531E-2</v>
      </c>
      <c r="M795" s="70">
        <f t="shared" si="198"/>
        <v>1.551675733288006</v>
      </c>
      <c r="N795" s="71">
        <f t="shared" si="199"/>
        <v>0</v>
      </c>
      <c r="O795" s="72">
        <f t="shared" si="200"/>
        <v>0</v>
      </c>
      <c r="P795" s="68">
        <f t="shared" si="192"/>
        <v>0</v>
      </c>
      <c r="Q795" s="16">
        <f t="shared" si="193"/>
        <v>8.8763083690461153E-2</v>
      </c>
      <c r="R795" s="51">
        <f t="shared" si="201"/>
        <v>0</v>
      </c>
      <c r="S795" s="16">
        <f t="shared" si="202"/>
        <v>0</v>
      </c>
      <c r="T795" s="16">
        <f t="shared" si="203"/>
        <v>0</v>
      </c>
      <c r="U795" s="16">
        <f t="shared" si="204"/>
        <v>0</v>
      </c>
      <c r="V795" s="51">
        <f t="shared" si="205"/>
        <v>0</v>
      </c>
      <c r="W795" s="16">
        <f t="shared" si="194"/>
        <v>0</v>
      </c>
      <c r="X795" s="16">
        <f t="shared" si="195"/>
        <v>6.3233550532391658E-2</v>
      </c>
      <c r="Y795" s="16">
        <f t="shared" si="206"/>
        <v>0</v>
      </c>
      <c r="Z795" s="16">
        <f t="shared" si="207"/>
        <v>0</v>
      </c>
    </row>
    <row r="796" spans="10:26" x14ac:dyDescent="0.25">
      <c r="J796" s="68">
        <v>7850</v>
      </c>
      <c r="K796" s="68">
        <f t="shared" si="196"/>
        <v>0.89611872146118721</v>
      </c>
      <c r="L796" s="68">
        <f t="shared" si="197"/>
        <v>5.0149553370204325E-2</v>
      </c>
      <c r="M796" s="70">
        <f t="shared" si="198"/>
        <v>1.5457054120953386</v>
      </c>
      <c r="N796" s="71">
        <f t="shared" si="199"/>
        <v>0</v>
      </c>
      <c r="O796" s="72">
        <f t="shared" si="200"/>
        <v>0</v>
      </c>
      <c r="P796" s="68">
        <f t="shared" si="192"/>
        <v>0</v>
      </c>
      <c r="Q796" s="16">
        <f t="shared" si="193"/>
        <v>8.805710759090779E-2</v>
      </c>
      <c r="R796" s="51">
        <f t="shared" si="201"/>
        <v>0</v>
      </c>
      <c r="S796" s="16">
        <f t="shared" si="202"/>
        <v>0</v>
      </c>
      <c r="T796" s="16">
        <f t="shared" si="203"/>
        <v>0</v>
      </c>
      <c r="U796" s="16">
        <f t="shared" si="204"/>
        <v>0</v>
      </c>
      <c r="V796" s="51">
        <f t="shared" si="205"/>
        <v>0</v>
      </c>
      <c r="W796" s="16">
        <f t="shared" si="194"/>
        <v>0</v>
      </c>
      <c r="X796" s="16">
        <f t="shared" si="195"/>
        <v>6.2880403415228936E-2</v>
      </c>
      <c r="Y796" s="16">
        <f t="shared" si="206"/>
        <v>0</v>
      </c>
      <c r="Z796" s="16">
        <f t="shared" si="207"/>
        <v>0</v>
      </c>
    </row>
    <row r="797" spans="10:26" x14ac:dyDescent="0.25">
      <c r="J797" s="68">
        <v>7860</v>
      </c>
      <c r="K797" s="68">
        <f t="shared" si="196"/>
        <v>0.89726027397260277</v>
      </c>
      <c r="L797" s="68">
        <f t="shared" si="197"/>
        <v>4.9956056780528502E-2</v>
      </c>
      <c r="M797" s="70">
        <f t="shared" si="198"/>
        <v>1.5397414761121797</v>
      </c>
      <c r="N797" s="71">
        <f t="shared" si="199"/>
        <v>0</v>
      </c>
      <c r="O797" s="72">
        <f t="shared" si="200"/>
        <v>0</v>
      </c>
      <c r="P797" s="68">
        <f t="shared" si="192"/>
        <v>0</v>
      </c>
      <c r="Q797" s="16">
        <f t="shared" si="193"/>
        <v>8.7353989155087741E-2</v>
      </c>
      <c r="R797" s="51">
        <f t="shared" si="201"/>
        <v>0</v>
      </c>
      <c r="S797" s="16">
        <f t="shared" si="202"/>
        <v>0</v>
      </c>
      <c r="T797" s="16">
        <f t="shared" si="203"/>
        <v>0</v>
      </c>
      <c r="U797" s="16">
        <f t="shared" si="204"/>
        <v>0</v>
      </c>
      <c r="V797" s="51">
        <f t="shared" si="205"/>
        <v>0</v>
      </c>
      <c r="W797" s="16">
        <f t="shared" si="194"/>
        <v>0</v>
      </c>
      <c r="X797" s="16">
        <f t="shared" si="195"/>
        <v>6.2527953594550323E-2</v>
      </c>
      <c r="Y797" s="16">
        <f t="shared" si="206"/>
        <v>0</v>
      </c>
      <c r="Z797" s="16">
        <f t="shared" si="207"/>
        <v>0</v>
      </c>
    </row>
    <row r="798" spans="10:26" x14ac:dyDescent="0.25">
      <c r="J798" s="68">
        <v>7870</v>
      </c>
      <c r="K798" s="68">
        <f t="shared" si="196"/>
        <v>0.89840182648401823</v>
      </c>
      <c r="L798" s="68">
        <f t="shared" si="197"/>
        <v>4.9762766870721009E-2</v>
      </c>
      <c r="M798" s="70">
        <f t="shared" si="198"/>
        <v>1.533783910398935</v>
      </c>
      <c r="N798" s="71">
        <f t="shared" si="199"/>
        <v>0</v>
      </c>
      <c r="O798" s="72">
        <f t="shared" si="200"/>
        <v>0</v>
      </c>
      <c r="P798" s="68">
        <f t="shared" si="192"/>
        <v>0</v>
      </c>
      <c r="Q798" s="16">
        <f t="shared" si="193"/>
        <v>8.6653703166548746E-2</v>
      </c>
      <c r="R798" s="51">
        <f t="shared" si="201"/>
        <v>0</v>
      </c>
      <c r="S798" s="16">
        <f t="shared" si="202"/>
        <v>0</v>
      </c>
      <c r="T798" s="16">
        <f t="shared" si="203"/>
        <v>0</v>
      </c>
      <c r="U798" s="16">
        <f t="shared" si="204"/>
        <v>0</v>
      </c>
      <c r="V798" s="51">
        <f t="shared" si="205"/>
        <v>0</v>
      </c>
      <c r="W798" s="16">
        <f t="shared" si="194"/>
        <v>0</v>
      </c>
      <c r="X798" s="16">
        <f t="shared" si="195"/>
        <v>6.2176198061520638E-2</v>
      </c>
      <c r="Y798" s="16">
        <f t="shared" si="206"/>
        <v>0</v>
      </c>
      <c r="Z798" s="16">
        <f t="shared" si="207"/>
        <v>0</v>
      </c>
    </row>
    <row r="799" spans="10:26" x14ac:dyDescent="0.25">
      <c r="J799" s="68">
        <v>7880</v>
      </c>
      <c r="K799" s="68">
        <f t="shared" si="196"/>
        <v>0.8995433789954338</v>
      </c>
      <c r="L799" s="68">
        <f t="shared" si="197"/>
        <v>4.9569683157823508E-2</v>
      </c>
      <c r="M799" s="70">
        <f t="shared" si="198"/>
        <v>1.5278327000699026</v>
      </c>
      <c r="N799" s="71">
        <f t="shared" si="199"/>
        <v>0</v>
      </c>
      <c r="O799" s="72">
        <f t="shared" si="200"/>
        <v>0</v>
      </c>
      <c r="P799" s="68">
        <f t="shared" si="192"/>
        <v>0</v>
      </c>
      <c r="Q799" s="16">
        <f t="shared" si="193"/>
        <v>8.5956224750645238E-2</v>
      </c>
      <c r="R799" s="51">
        <f t="shared" si="201"/>
        <v>0</v>
      </c>
      <c r="S799" s="16">
        <f t="shared" si="202"/>
        <v>0</v>
      </c>
      <c r="T799" s="16">
        <f t="shared" si="203"/>
        <v>0</v>
      </c>
      <c r="U799" s="16">
        <f t="shared" si="204"/>
        <v>0</v>
      </c>
      <c r="V799" s="51">
        <f t="shared" si="205"/>
        <v>0</v>
      </c>
      <c r="W799" s="16">
        <f t="shared" si="194"/>
        <v>0</v>
      </c>
      <c r="X799" s="16">
        <f t="shared" si="195"/>
        <v>6.1825133827297041E-2</v>
      </c>
      <c r="Y799" s="16">
        <f t="shared" si="206"/>
        <v>0</v>
      </c>
      <c r="Z799" s="16">
        <f t="shared" si="207"/>
        <v>0</v>
      </c>
    </row>
    <row r="800" spans="10:26" x14ac:dyDescent="0.25">
      <c r="J800" s="68">
        <v>7890</v>
      </c>
      <c r="K800" s="68">
        <f t="shared" si="196"/>
        <v>0.90068493150684936</v>
      </c>
      <c r="L800" s="68">
        <f t="shared" si="197"/>
        <v>4.9376805160617154E-2</v>
      </c>
      <c r="M800" s="70">
        <f t="shared" si="198"/>
        <v>1.5218878302929943</v>
      </c>
      <c r="N800" s="71">
        <f t="shared" si="199"/>
        <v>0</v>
      </c>
      <c r="O800" s="72">
        <f t="shared" si="200"/>
        <v>0</v>
      </c>
      <c r="P800" s="68">
        <f t="shared" si="192"/>
        <v>0</v>
      </c>
      <c r="Q800" s="16">
        <f t="shared" si="193"/>
        <v>8.5261529368303557E-2</v>
      </c>
      <c r="R800" s="51">
        <f t="shared" si="201"/>
        <v>0</v>
      </c>
      <c r="S800" s="16">
        <f t="shared" si="202"/>
        <v>0</v>
      </c>
      <c r="T800" s="16">
        <f t="shared" si="203"/>
        <v>0</v>
      </c>
      <c r="U800" s="16">
        <f t="shared" si="204"/>
        <v>0</v>
      </c>
      <c r="V800" s="51">
        <f t="shared" si="205"/>
        <v>0</v>
      </c>
      <c r="W800" s="16">
        <f t="shared" si="194"/>
        <v>0</v>
      </c>
      <c r="X800" s="16">
        <f t="shared" si="195"/>
        <v>6.1474757922849732E-2</v>
      </c>
      <c r="Y800" s="16">
        <f t="shared" si="206"/>
        <v>0</v>
      </c>
      <c r="Z800" s="16">
        <f t="shared" si="207"/>
        <v>0</v>
      </c>
    </row>
    <row r="801" spans="10:26" x14ac:dyDescent="0.25">
      <c r="J801" s="68">
        <v>7900</v>
      </c>
      <c r="K801" s="68">
        <f t="shared" si="196"/>
        <v>0.90182648401826482</v>
      </c>
      <c r="L801" s="68">
        <f t="shared" si="197"/>
        <v>4.9184132399614611E-2</v>
      </c>
      <c r="M801" s="70">
        <f t="shared" si="198"/>
        <v>1.5159492862894912</v>
      </c>
      <c r="N801" s="71">
        <f t="shared" si="199"/>
        <v>0</v>
      </c>
      <c r="O801" s="72">
        <f t="shared" si="200"/>
        <v>0</v>
      </c>
      <c r="P801" s="68">
        <f t="shared" si="192"/>
        <v>0</v>
      </c>
      <c r="Q801" s="16">
        <f t="shared" si="193"/>
        <v>8.4569592809929928E-2</v>
      </c>
      <c r="R801" s="51">
        <f t="shared" si="201"/>
        <v>0</v>
      </c>
      <c r="S801" s="16">
        <f t="shared" si="202"/>
        <v>0</v>
      </c>
      <c r="T801" s="16">
        <f t="shared" si="203"/>
        <v>0</v>
      </c>
      <c r="U801" s="16">
        <f t="shared" si="204"/>
        <v>0</v>
      </c>
      <c r="V801" s="51">
        <f t="shared" si="205"/>
        <v>0</v>
      </c>
      <c r="W801" s="16">
        <f t="shared" si="194"/>
        <v>0</v>
      </c>
      <c r="X801" s="16">
        <f t="shared" si="195"/>
        <v>6.1125067398785204E-2</v>
      </c>
      <c r="Y801" s="16">
        <f t="shared" si="206"/>
        <v>0</v>
      </c>
      <c r="Z801" s="16">
        <f t="shared" si="207"/>
        <v>0</v>
      </c>
    </row>
    <row r="802" spans="10:26" x14ac:dyDescent="0.25">
      <c r="J802" s="68">
        <v>7910</v>
      </c>
      <c r="K802" s="68">
        <f t="shared" si="196"/>
        <v>0.90296803652968038</v>
      </c>
      <c r="L802" s="68">
        <f t="shared" si="197"/>
        <v>4.8991664397050938E-2</v>
      </c>
      <c r="M802" s="70">
        <f t="shared" si="198"/>
        <v>1.5100170533337618</v>
      </c>
      <c r="N802" s="71">
        <f t="shared" si="199"/>
        <v>0</v>
      </c>
      <c r="O802" s="72">
        <f t="shared" si="200"/>
        <v>0</v>
      </c>
      <c r="P802" s="68">
        <f t="shared" si="192"/>
        <v>0</v>
      </c>
      <c r="Q802" s="16">
        <f t="shared" si="193"/>
        <v>8.3880391189456449E-2</v>
      </c>
      <c r="R802" s="51">
        <f t="shared" si="201"/>
        <v>0</v>
      </c>
      <c r="S802" s="16">
        <f t="shared" si="202"/>
        <v>0</v>
      </c>
      <c r="T802" s="16">
        <f t="shared" si="203"/>
        <v>0</v>
      </c>
      <c r="U802" s="16">
        <f t="shared" si="204"/>
        <v>0</v>
      </c>
      <c r="V802" s="51">
        <f t="shared" si="205"/>
        <v>0</v>
      </c>
      <c r="W802" s="16">
        <f t="shared" si="194"/>
        <v>0</v>
      </c>
      <c r="X802" s="16">
        <f t="shared" si="195"/>
        <v>6.0776059325170162E-2</v>
      </c>
      <c r="Y802" s="16">
        <f t="shared" si="206"/>
        <v>0</v>
      </c>
      <c r="Z802" s="16">
        <f t="shared" si="207"/>
        <v>0</v>
      </c>
    </row>
    <row r="803" spans="10:26" x14ac:dyDescent="0.25">
      <c r="J803" s="68">
        <v>7920</v>
      </c>
      <c r="K803" s="68">
        <f t="shared" si="196"/>
        <v>0.90410958904109584</v>
      </c>
      <c r="L803" s="68">
        <f t="shared" si="197"/>
        <v>4.8799400676876048E-2</v>
      </c>
      <c r="M803" s="70">
        <f t="shared" si="198"/>
        <v>1.5040911167530289</v>
      </c>
      <c r="N803" s="71">
        <f t="shared" si="199"/>
        <v>0</v>
      </c>
      <c r="O803" s="72">
        <f t="shared" si="200"/>
        <v>0</v>
      </c>
      <c r="P803" s="68">
        <f t="shared" si="192"/>
        <v>0</v>
      </c>
      <c r="Q803" s="16">
        <f t="shared" si="193"/>
        <v>8.3193900938523524E-2</v>
      </c>
      <c r="R803" s="51">
        <f t="shared" si="201"/>
        <v>0</v>
      </c>
      <c r="S803" s="16">
        <f t="shared" si="202"/>
        <v>0</v>
      </c>
      <c r="T803" s="16">
        <f t="shared" si="203"/>
        <v>0</v>
      </c>
      <c r="U803" s="16">
        <f t="shared" si="204"/>
        <v>0</v>
      </c>
      <c r="V803" s="51">
        <f t="shared" si="205"/>
        <v>0</v>
      </c>
      <c r="W803" s="16">
        <f t="shared" si="194"/>
        <v>0</v>
      </c>
      <c r="X803" s="16">
        <f t="shared" si="195"/>
        <v>6.0427730791359213E-2</v>
      </c>
      <c r="Y803" s="16">
        <f t="shared" si="206"/>
        <v>0</v>
      </c>
      <c r="Z803" s="16">
        <f t="shared" si="207"/>
        <v>0</v>
      </c>
    </row>
    <row r="804" spans="10:26" x14ac:dyDescent="0.25">
      <c r="J804" s="68">
        <v>7930</v>
      </c>
      <c r="K804" s="68">
        <f t="shared" si="196"/>
        <v>0.90525114155251141</v>
      </c>
      <c r="L804" s="68">
        <f t="shared" si="197"/>
        <v>4.8607340764745821E-2</v>
      </c>
      <c r="M804" s="70">
        <f t="shared" si="198"/>
        <v>1.4981714619270972</v>
      </c>
      <c r="N804" s="71">
        <f t="shared" si="199"/>
        <v>0</v>
      </c>
      <c r="O804" s="72">
        <f t="shared" si="200"/>
        <v>0</v>
      </c>
      <c r="P804" s="68">
        <f t="shared" si="192"/>
        <v>0</v>
      </c>
      <c r="Q804" s="16">
        <f t="shared" si="193"/>
        <v>8.2510098800791964E-2</v>
      </c>
      <c r="R804" s="51">
        <f t="shared" si="201"/>
        <v>0</v>
      </c>
      <c r="S804" s="16">
        <f t="shared" si="202"/>
        <v>0</v>
      </c>
      <c r="T804" s="16">
        <f t="shared" si="203"/>
        <v>0</v>
      </c>
      <c r="U804" s="16">
        <f t="shared" si="204"/>
        <v>0</v>
      </c>
      <c r="V804" s="51">
        <f t="shared" si="205"/>
        <v>0</v>
      </c>
      <c r="W804" s="16">
        <f t="shared" si="194"/>
        <v>0</v>
      </c>
      <c r="X804" s="16">
        <f t="shared" si="195"/>
        <v>6.008007890582312E-2</v>
      </c>
      <c r="Y804" s="16">
        <f t="shared" si="206"/>
        <v>0</v>
      </c>
      <c r="Z804" s="16">
        <f t="shared" si="207"/>
        <v>0</v>
      </c>
    </row>
    <row r="805" spans="10:26" x14ac:dyDescent="0.25">
      <c r="J805" s="68">
        <v>7940</v>
      </c>
      <c r="K805" s="68">
        <f t="shared" si="196"/>
        <v>0.90639269406392697</v>
      </c>
      <c r="L805" s="68">
        <f t="shared" si="197"/>
        <v>4.8415484188014002E-2</v>
      </c>
      <c r="M805" s="70">
        <f t="shared" si="198"/>
        <v>1.4922580742881026</v>
      </c>
      <c r="N805" s="71">
        <f t="shared" si="199"/>
        <v>0</v>
      </c>
      <c r="O805" s="72">
        <f t="shared" si="200"/>
        <v>0</v>
      </c>
      <c r="P805" s="68">
        <f t="shared" si="192"/>
        <v>0</v>
      </c>
      <c r="Q805" s="16">
        <f t="shared" si="193"/>
        <v>8.1828961826384328E-2</v>
      </c>
      <c r="R805" s="51">
        <f t="shared" si="201"/>
        <v>0</v>
      </c>
      <c r="S805" s="16">
        <f t="shared" si="202"/>
        <v>0</v>
      </c>
      <c r="T805" s="16">
        <f t="shared" si="203"/>
        <v>0</v>
      </c>
      <c r="U805" s="16">
        <f t="shared" si="204"/>
        <v>0</v>
      </c>
      <c r="V805" s="51">
        <f t="shared" si="205"/>
        <v>0</v>
      </c>
      <c r="W805" s="16">
        <f t="shared" si="194"/>
        <v>0</v>
      </c>
      <c r="X805" s="16">
        <f t="shared" si="195"/>
        <v>5.9733100795979377E-2</v>
      </c>
      <c r="Y805" s="16">
        <f t="shared" si="206"/>
        <v>0</v>
      </c>
      <c r="Z805" s="16">
        <f t="shared" si="207"/>
        <v>0</v>
      </c>
    </row>
    <row r="806" spans="10:26" x14ac:dyDescent="0.25">
      <c r="J806" s="68">
        <v>7950</v>
      </c>
      <c r="K806" s="68">
        <f t="shared" si="196"/>
        <v>0.90753424657534243</v>
      </c>
      <c r="L806" s="68">
        <f t="shared" si="197"/>
        <v>4.8223830475723872E-2</v>
      </c>
      <c r="M806" s="70">
        <f t="shared" si="198"/>
        <v>1.4863509393202563</v>
      </c>
      <c r="N806" s="71">
        <f t="shared" si="199"/>
        <v>0</v>
      </c>
      <c r="O806" s="72">
        <f t="shared" si="200"/>
        <v>0</v>
      </c>
      <c r="P806" s="68">
        <f t="shared" si="192"/>
        <v>0</v>
      </c>
      <c r="Q806" s="16">
        <f t="shared" si="193"/>
        <v>8.1150467366448709E-2</v>
      </c>
      <c r="R806" s="51">
        <f t="shared" si="201"/>
        <v>0</v>
      </c>
      <c r="S806" s="16">
        <f t="shared" si="202"/>
        <v>0</v>
      </c>
      <c r="T806" s="16">
        <f t="shared" si="203"/>
        <v>0</v>
      </c>
      <c r="U806" s="16">
        <f t="shared" si="204"/>
        <v>0</v>
      </c>
      <c r="V806" s="51">
        <f t="shared" si="205"/>
        <v>0</v>
      </c>
      <c r="W806" s="16">
        <f t="shared" si="194"/>
        <v>0</v>
      </c>
      <c r="X806" s="16">
        <f t="shared" si="195"/>
        <v>5.9386793608025124E-2</v>
      </c>
      <c r="Y806" s="16">
        <f t="shared" si="206"/>
        <v>0</v>
      </c>
      <c r="Z806" s="16">
        <f t="shared" si="207"/>
        <v>0</v>
      </c>
    </row>
    <row r="807" spans="10:26" x14ac:dyDescent="0.25">
      <c r="J807" s="68">
        <v>7960</v>
      </c>
      <c r="K807" s="68">
        <f t="shared" si="196"/>
        <v>0.908675799086758</v>
      </c>
      <c r="L807" s="68">
        <f t="shared" si="197"/>
        <v>4.8032379158600702E-2</v>
      </c>
      <c r="M807" s="70">
        <f t="shared" si="198"/>
        <v>1.4804500425596105</v>
      </c>
      <c r="N807" s="71">
        <f t="shared" si="199"/>
        <v>0</v>
      </c>
      <c r="O807" s="72">
        <f t="shared" si="200"/>
        <v>0</v>
      </c>
      <c r="P807" s="68">
        <f t="shared" si="192"/>
        <v>0</v>
      </c>
      <c r="Q807" s="16">
        <f t="shared" si="193"/>
        <v>8.0474593067845546E-2</v>
      </c>
      <c r="R807" s="51">
        <f t="shared" si="201"/>
        <v>0</v>
      </c>
      <c r="S807" s="16">
        <f t="shared" si="202"/>
        <v>0</v>
      </c>
      <c r="T807" s="16">
        <f t="shared" si="203"/>
        <v>0</v>
      </c>
      <c r="U807" s="16">
        <f t="shared" si="204"/>
        <v>0</v>
      </c>
      <c r="V807" s="51">
        <f t="shared" si="205"/>
        <v>0</v>
      </c>
      <c r="W807" s="16">
        <f t="shared" si="194"/>
        <v>0</v>
      </c>
      <c r="X807" s="16">
        <f t="shared" si="195"/>
        <v>5.9041154506771276E-2</v>
      </c>
      <c r="Y807" s="16">
        <f t="shared" si="206"/>
        <v>0</v>
      </c>
      <c r="Z807" s="16">
        <f t="shared" si="207"/>
        <v>0</v>
      </c>
    </row>
    <row r="808" spans="10:26" x14ac:dyDescent="0.25">
      <c r="J808" s="68">
        <v>7970</v>
      </c>
      <c r="K808" s="68">
        <f t="shared" si="196"/>
        <v>0.90981735159817356</v>
      </c>
      <c r="L808" s="68">
        <f t="shared" si="197"/>
        <v>4.7841129769042756E-2</v>
      </c>
      <c r="M808" s="70">
        <f t="shared" si="198"/>
        <v>1.4745553695937834</v>
      </c>
      <c r="N808" s="71">
        <f t="shared" si="199"/>
        <v>0</v>
      </c>
      <c r="O808" s="72">
        <f t="shared" si="200"/>
        <v>0</v>
      </c>
      <c r="P808" s="68">
        <f t="shared" si="192"/>
        <v>0</v>
      </c>
      <c r="Q808" s="16">
        <f t="shared" si="193"/>
        <v>7.9801316867950223E-2</v>
      </c>
      <c r="R808" s="51">
        <f t="shared" si="201"/>
        <v>0</v>
      </c>
      <c r="S808" s="16">
        <f t="shared" si="202"/>
        <v>0</v>
      </c>
      <c r="T808" s="16">
        <f t="shared" si="203"/>
        <v>0</v>
      </c>
      <c r="U808" s="16">
        <f t="shared" si="204"/>
        <v>0</v>
      </c>
      <c r="V808" s="51">
        <f t="shared" si="205"/>
        <v>0</v>
      </c>
      <c r="W808" s="16">
        <f t="shared" si="194"/>
        <v>0</v>
      </c>
      <c r="X808" s="16">
        <f t="shared" si="195"/>
        <v>5.8696180675478549E-2</v>
      </c>
      <c r="Y808" s="16">
        <f t="shared" si="206"/>
        <v>0</v>
      </c>
      <c r="Z808" s="16">
        <f t="shared" si="207"/>
        <v>0</v>
      </c>
    </row>
    <row r="809" spans="10:26" x14ac:dyDescent="0.25">
      <c r="J809" s="68">
        <v>7980</v>
      </c>
      <c r="K809" s="68">
        <f t="shared" si="196"/>
        <v>0.91095890410958902</v>
      </c>
      <c r="L809" s="68">
        <f t="shared" si="197"/>
        <v>4.7650081841113856E-2</v>
      </c>
      <c r="M809" s="70">
        <f t="shared" si="198"/>
        <v>1.4686669060617283</v>
      </c>
      <c r="N809" s="71">
        <f t="shared" si="199"/>
        <v>0</v>
      </c>
      <c r="O809" s="72">
        <f t="shared" si="200"/>
        <v>0</v>
      </c>
      <c r="P809" s="68">
        <f t="shared" si="192"/>
        <v>0</v>
      </c>
      <c r="Q809" s="16">
        <f t="shared" si="193"/>
        <v>7.9130616989572022E-2</v>
      </c>
      <c r="R809" s="51">
        <f t="shared" si="201"/>
        <v>0</v>
      </c>
      <c r="S809" s="16">
        <f t="shared" si="202"/>
        <v>0</v>
      </c>
      <c r="T809" s="16">
        <f t="shared" si="203"/>
        <v>0</v>
      </c>
      <c r="U809" s="16">
        <f t="shared" si="204"/>
        <v>0</v>
      </c>
      <c r="V809" s="51">
        <f t="shared" si="205"/>
        <v>0</v>
      </c>
      <c r="W809" s="16">
        <f t="shared" si="194"/>
        <v>0</v>
      </c>
      <c r="X809" s="16">
        <f t="shared" si="195"/>
        <v>5.8351869315695915E-2</v>
      </c>
      <c r="Y809" s="16">
        <f t="shared" si="206"/>
        <v>0</v>
      </c>
      <c r="Z809" s="16">
        <f t="shared" si="207"/>
        <v>0</v>
      </c>
    </row>
    <row r="810" spans="10:26" x14ac:dyDescent="0.25">
      <c r="J810" s="68">
        <v>7990</v>
      </c>
      <c r="K810" s="68">
        <f t="shared" si="196"/>
        <v>0.91210045662100458</v>
      </c>
      <c r="L810" s="68">
        <f t="shared" si="197"/>
        <v>4.7459234910534942E-2</v>
      </c>
      <c r="M810" s="70">
        <f t="shared" si="198"/>
        <v>1.4627846376534741</v>
      </c>
      <c r="N810" s="71">
        <f t="shared" si="199"/>
        <v>0</v>
      </c>
      <c r="O810" s="72">
        <f t="shared" si="200"/>
        <v>0</v>
      </c>
      <c r="P810" s="68">
        <f t="shared" si="192"/>
        <v>0</v>
      </c>
      <c r="Q810" s="16">
        <f t="shared" si="193"/>
        <v>7.8462471935982658E-2</v>
      </c>
      <c r="R810" s="51">
        <f t="shared" si="201"/>
        <v>0</v>
      </c>
      <c r="S810" s="16">
        <f t="shared" si="202"/>
        <v>0</v>
      </c>
      <c r="T810" s="16">
        <f t="shared" si="203"/>
        <v>0</v>
      </c>
      <c r="U810" s="16">
        <f t="shared" si="204"/>
        <v>0</v>
      </c>
      <c r="V810" s="51">
        <f t="shared" si="205"/>
        <v>0</v>
      </c>
      <c r="W810" s="16">
        <f t="shared" si="194"/>
        <v>0</v>
      </c>
      <c r="X810" s="16">
        <f t="shared" si="195"/>
        <v>5.8008217647100069E-2</v>
      </c>
      <c r="Y810" s="16">
        <f t="shared" si="206"/>
        <v>0</v>
      </c>
      <c r="Z810" s="16">
        <f t="shared" si="207"/>
        <v>0</v>
      </c>
    </row>
    <row r="811" spans="10:26" x14ac:dyDescent="0.25">
      <c r="J811" s="68">
        <v>8000</v>
      </c>
      <c r="K811" s="68">
        <f t="shared" si="196"/>
        <v>0.91324200913242004</v>
      </c>
      <c r="L811" s="68">
        <f t="shared" si="197"/>
        <v>4.7268588514676635E-2</v>
      </c>
      <c r="M811" s="70">
        <f t="shared" si="198"/>
        <v>1.4569085501098962</v>
      </c>
      <c r="N811" s="71">
        <f t="shared" si="199"/>
        <v>0</v>
      </c>
      <c r="O811" s="72">
        <f t="shared" si="200"/>
        <v>0</v>
      </c>
      <c r="P811" s="68">
        <f t="shared" si="192"/>
        <v>0</v>
      </c>
      <c r="Q811" s="16">
        <f t="shared" si="193"/>
        <v>7.7796860486055275E-2</v>
      </c>
      <c r="R811" s="51">
        <f t="shared" si="201"/>
        <v>0</v>
      </c>
      <c r="S811" s="16">
        <f t="shared" si="202"/>
        <v>0</v>
      </c>
      <c r="T811" s="16">
        <f t="shared" si="203"/>
        <v>0</v>
      </c>
      <c r="U811" s="16">
        <f t="shared" si="204"/>
        <v>0</v>
      </c>
      <c r="V811" s="51">
        <f t="shared" si="205"/>
        <v>0</v>
      </c>
      <c r="W811" s="16">
        <f t="shared" si="194"/>
        <v>0</v>
      </c>
      <c r="X811" s="16">
        <f t="shared" si="195"/>
        <v>5.766522290733711E-2</v>
      </c>
      <c r="Y811" s="16">
        <f t="shared" si="206"/>
        <v>0</v>
      </c>
      <c r="Z811" s="16">
        <f t="shared" si="207"/>
        <v>0</v>
      </c>
    </row>
    <row r="812" spans="10:26" x14ac:dyDescent="0.25">
      <c r="J812" s="68">
        <v>8010</v>
      </c>
      <c r="K812" s="68">
        <f t="shared" si="196"/>
        <v>0.91438356164383561</v>
      </c>
      <c r="L812" s="68">
        <f t="shared" si="197"/>
        <v>4.7078142192550909E-2</v>
      </c>
      <c r="M812" s="70">
        <f t="shared" si="198"/>
        <v>1.4510386292224595</v>
      </c>
      <c r="N812" s="71">
        <f t="shared" si="199"/>
        <v>0</v>
      </c>
      <c r="O812" s="72">
        <f t="shared" si="200"/>
        <v>0</v>
      </c>
      <c r="P812" s="68">
        <f t="shared" si="192"/>
        <v>0</v>
      </c>
      <c r="Q812" s="16">
        <f t="shared" si="193"/>
        <v>7.7133761689508251E-2</v>
      </c>
      <c r="R812" s="51">
        <f t="shared" si="201"/>
        <v>0</v>
      </c>
      <c r="S812" s="16">
        <f t="shared" si="202"/>
        <v>0</v>
      </c>
      <c r="T812" s="16">
        <f t="shared" si="203"/>
        <v>0</v>
      </c>
      <c r="U812" s="16">
        <f t="shared" si="204"/>
        <v>0</v>
      </c>
      <c r="V812" s="51">
        <f t="shared" si="205"/>
        <v>0</v>
      </c>
      <c r="W812" s="16">
        <f t="shared" si="194"/>
        <v>0</v>
      </c>
      <c r="X812" s="16">
        <f t="shared" si="195"/>
        <v>5.7322882351866111E-2</v>
      </c>
      <c r="Y812" s="16">
        <f t="shared" si="206"/>
        <v>0</v>
      </c>
      <c r="Z812" s="16">
        <f t="shared" si="207"/>
        <v>0</v>
      </c>
    </row>
    <row r="813" spans="10:26" x14ac:dyDescent="0.25">
      <c r="J813" s="68">
        <v>8020</v>
      </c>
      <c r="K813" s="68">
        <f t="shared" si="196"/>
        <v>0.91552511415525117</v>
      </c>
      <c r="L813" s="68">
        <f t="shared" si="197"/>
        <v>4.6887895484803321E-2</v>
      </c>
      <c r="M813" s="70">
        <f t="shared" si="198"/>
        <v>1.4451748608329791</v>
      </c>
      <c r="N813" s="71">
        <f t="shared" si="199"/>
        <v>0</v>
      </c>
      <c r="O813" s="72">
        <f t="shared" si="200"/>
        <v>0</v>
      </c>
      <c r="P813" s="68">
        <f t="shared" si="192"/>
        <v>0</v>
      </c>
      <c r="Q813" s="16">
        <f t="shared" si="193"/>
        <v>7.6473154862251702E-2</v>
      </c>
      <c r="R813" s="51">
        <f t="shared" si="201"/>
        <v>0</v>
      </c>
      <c r="S813" s="16">
        <f t="shared" si="202"/>
        <v>0</v>
      </c>
      <c r="T813" s="16">
        <f t="shared" si="203"/>
        <v>0</v>
      </c>
      <c r="U813" s="16">
        <f t="shared" si="204"/>
        <v>0</v>
      </c>
      <c r="V813" s="51">
        <f t="shared" si="205"/>
        <v>0</v>
      </c>
      <c r="W813" s="16">
        <f t="shared" si="194"/>
        <v>0</v>
      </c>
      <c r="X813" s="16">
        <f t="shared" si="195"/>
        <v>5.6981193253803908E-2</v>
      </c>
      <c r="Y813" s="16">
        <f t="shared" si="206"/>
        <v>0</v>
      </c>
      <c r="Z813" s="16">
        <f t="shared" si="207"/>
        <v>0</v>
      </c>
    </row>
    <row r="814" spans="10:26" x14ac:dyDescent="0.25">
      <c r="J814" s="68">
        <v>8030</v>
      </c>
      <c r="K814" s="68">
        <f t="shared" si="196"/>
        <v>0.91666666666666663</v>
      </c>
      <c r="L814" s="68">
        <f t="shared" si="197"/>
        <v>4.6697847933705239E-2</v>
      </c>
      <c r="M814" s="70">
        <f t="shared" si="198"/>
        <v>1.4393172308333806</v>
      </c>
      <c r="N814" s="71">
        <f t="shared" si="199"/>
        <v>0</v>
      </c>
      <c r="O814" s="72">
        <f t="shared" si="200"/>
        <v>0</v>
      </c>
      <c r="P814" s="68">
        <f t="shared" si="192"/>
        <v>0</v>
      </c>
      <c r="Q814" s="16">
        <f t="shared" si="193"/>
        <v>7.5815019581835452E-2</v>
      </c>
      <c r="R814" s="51">
        <f t="shared" si="201"/>
        <v>0</v>
      </c>
      <c r="S814" s="16">
        <f t="shared" si="202"/>
        <v>0</v>
      </c>
      <c r="T814" s="16">
        <f t="shared" si="203"/>
        <v>0</v>
      </c>
      <c r="U814" s="16">
        <f t="shared" si="204"/>
        <v>0</v>
      </c>
      <c r="V814" s="51">
        <f t="shared" si="205"/>
        <v>0</v>
      </c>
      <c r="W814" s="16">
        <f t="shared" si="194"/>
        <v>0</v>
      </c>
      <c r="X814" s="16">
        <f t="shared" si="195"/>
        <v>5.6640152903771557E-2</v>
      </c>
      <c r="Y814" s="16">
        <f t="shared" si="206"/>
        <v>0</v>
      </c>
      <c r="Z814" s="16">
        <f t="shared" si="207"/>
        <v>0</v>
      </c>
    </row>
    <row r="815" spans="10:26" x14ac:dyDescent="0.25">
      <c r="J815" s="68">
        <v>8040</v>
      </c>
      <c r="K815" s="68">
        <f t="shared" si="196"/>
        <v>0.9178082191780822</v>
      </c>
      <c r="L815" s="68">
        <f t="shared" si="197"/>
        <v>4.6507999083145846E-2</v>
      </c>
      <c r="M815" s="70">
        <f t="shared" si="198"/>
        <v>1.4334657251654541</v>
      </c>
      <c r="N815" s="71">
        <f t="shared" si="199"/>
        <v>0</v>
      </c>
      <c r="O815" s="72">
        <f t="shared" si="200"/>
        <v>0</v>
      </c>
      <c r="P815" s="68">
        <f t="shared" si="192"/>
        <v>0</v>
      </c>
      <c r="Q815" s="16">
        <f t="shared" si="193"/>
        <v>7.5159335682993156E-2</v>
      </c>
      <c r="R815" s="51">
        <f t="shared" si="201"/>
        <v>0</v>
      </c>
      <c r="S815" s="16">
        <f t="shared" si="202"/>
        <v>0</v>
      </c>
      <c r="T815" s="16">
        <f t="shared" si="203"/>
        <v>0</v>
      </c>
      <c r="U815" s="16">
        <f t="shared" si="204"/>
        <v>0</v>
      </c>
      <c r="V815" s="51">
        <f t="shared" si="205"/>
        <v>0</v>
      </c>
      <c r="W815" s="16">
        <f t="shared" si="194"/>
        <v>0</v>
      </c>
      <c r="X815" s="16">
        <f t="shared" si="195"/>
        <v>5.6299758609743566E-2</v>
      </c>
      <c r="Y815" s="16">
        <f t="shared" si="206"/>
        <v>0</v>
      </c>
      <c r="Z815" s="16">
        <f t="shared" si="207"/>
        <v>0</v>
      </c>
    </row>
    <row r="816" spans="10:26" x14ac:dyDescent="0.25">
      <c r="J816" s="68">
        <v>8050</v>
      </c>
      <c r="K816" s="68">
        <f t="shared" si="196"/>
        <v>0.91894977168949776</v>
      </c>
      <c r="L816" s="68">
        <f t="shared" si="197"/>
        <v>4.6318348478625149E-2</v>
      </c>
      <c r="M816" s="70">
        <f t="shared" si="198"/>
        <v>1.427620329820638</v>
      </c>
      <c r="N816" s="71">
        <f t="shared" si="199"/>
        <v>0</v>
      </c>
      <c r="O816" s="72">
        <f t="shared" si="200"/>
        <v>0</v>
      </c>
      <c r="P816" s="68">
        <f t="shared" si="192"/>
        <v>0</v>
      </c>
      <c r="Q816" s="16">
        <f t="shared" si="193"/>
        <v>7.4506083253283006E-2</v>
      </c>
      <c r="R816" s="51">
        <f t="shared" si="201"/>
        <v>0</v>
      </c>
      <c r="S816" s="16">
        <f t="shared" si="202"/>
        <v>0</v>
      </c>
      <c r="T816" s="16">
        <f t="shared" si="203"/>
        <v>0</v>
      </c>
      <c r="U816" s="16">
        <f t="shared" si="204"/>
        <v>0</v>
      </c>
      <c r="V816" s="51">
        <f t="shared" si="205"/>
        <v>0</v>
      </c>
      <c r="W816" s="16">
        <f t="shared" si="194"/>
        <v>0</v>
      </c>
      <c r="X816" s="16">
        <f t="shared" si="195"/>
        <v>5.596000769689724E-2</v>
      </c>
      <c r="Y816" s="16">
        <f t="shared" si="206"/>
        <v>0</v>
      </c>
      <c r="Z816" s="16">
        <f t="shared" si="207"/>
        <v>0</v>
      </c>
    </row>
    <row r="817" spans="10:26" x14ac:dyDescent="0.25">
      <c r="J817" s="68">
        <v>8060</v>
      </c>
      <c r="K817" s="68">
        <f t="shared" si="196"/>
        <v>0.92009132420091322</v>
      </c>
      <c r="L817" s="68">
        <f t="shared" si="197"/>
        <v>4.6128895667245318E-2</v>
      </c>
      <c r="M817" s="70">
        <f t="shared" si="198"/>
        <v>1.4217810308397529</v>
      </c>
      <c r="N817" s="71">
        <f t="shared" si="199"/>
        <v>0</v>
      </c>
      <c r="O817" s="72">
        <f t="shared" si="200"/>
        <v>0</v>
      </c>
      <c r="P817" s="68">
        <f t="shared" si="192"/>
        <v>0</v>
      </c>
      <c r="Q817" s="16">
        <f t="shared" si="193"/>
        <v>7.3855242628820372E-2</v>
      </c>
      <c r="R817" s="51">
        <f t="shared" si="201"/>
        <v>0</v>
      </c>
      <c r="S817" s="16">
        <f t="shared" si="202"/>
        <v>0</v>
      </c>
      <c r="T817" s="16">
        <f t="shared" si="203"/>
        <v>0</v>
      </c>
      <c r="U817" s="16">
        <f t="shared" si="204"/>
        <v>0</v>
      </c>
      <c r="V817" s="51">
        <f t="shared" si="205"/>
        <v>0</v>
      </c>
      <c r="W817" s="16">
        <f t="shared" si="194"/>
        <v>0</v>
      </c>
      <c r="X817" s="16">
        <f t="shared" si="195"/>
        <v>5.5620897507464351E-2</v>
      </c>
      <c r="Y817" s="16">
        <f t="shared" si="206"/>
        <v>0</v>
      </c>
      <c r="Z817" s="16">
        <f t="shared" si="207"/>
        <v>0</v>
      </c>
    </row>
    <row r="818" spans="10:26" x14ac:dyDescent="0.25">
      <c r="J818" s="68">
        <v>8070</v>
      </c>
      <c r="K818" s="68">
        <f t="shared" si="196"/>
        <v>0.92123287671232879</v>
      </c>
      <c r="L818" s="68">
        <f t="shared" si="197"/>
        <v>4.593964019770358E-2</v>
      </c>
      <c r="M818" s="70">
        <f t="shared" si="198"/>
        <v>1.4159478143127815</v>
      </c>
      <c r="N818" s="71">
        <f t="shared" si="199"/>
        <v>0</v>
      </c>
      <c r="O818" s="72">
        <f t="shared" si="200"/>
        <v>0</v>
      </c>
      <c r="P818" s="68">
        <f t="shared" si="192"/>
        <v>0</v>
      </c>
      <c r="Q818" s="16">
        <f t="shared" si="193"/>
        <v>7.3206794390101027E-2</v>
      </c>
      <c r="R818" s="51">
        <f t="shared" si="201"/>
        <v>0</v>
      </c>
      <c r="S818" s="16">
        <f t="shared" si="202"/>
        <v>0</v>
      </c>
      <c r="T818" s="16">
        <f t="shared" si="203"/>
        <v>0</v>
      </c>
      <c r="U818" s="16">
        <f t="shared" si="204"/>
        <v>0</v>
      </c>
      <c r="V818" s="51">
        <f t="shared" si="205"/>
        <v>0</v>
      </c>
      <c r="W818" s="16">
        <f t="shared" si="194"/>
        <v>0</v>
      </c>
      <c r="X818" s="16">
        <f t="shared" si="195"/>
        <v>5.5282425400585256E-2</v>
      </c>
      <c r="Y818" s="16">
        <f t="shared" si="206"/>
        <v>0</v>
      </c>
      <c r="Z818" s="16">
        <f t="shared" si="207"/>
        <v>0</v>
      </c>
    </row>
    <row r="819" spans="10:26" x14ac:dyDescent="0.25">
      <c r="J819" s="68">
        <v>8080</v>
      </c>
      <c r="K819" s="68">
        <f t="shared" si="196"/>
        <v>0.92237442922374424</v>
      </c>
      <c r="L819" s="68">
        <f t="shared" si="197"/>
        <v>4.5750581620284669E-2</v>
      </c>
      <c r="M819" s="70">
        <f t="shared" si="198"/>
        <v>1.410120666378637</v>
      </c>
      <c r="N819" s="71">
        <f t="shared" si="199"/>
        <v>0</v>
      </c>
      <c r="O819" s="72">
        <f t="shared" si="200"/>
        <v>0</v>
      </c>
      <c r="P819" s="68">
        <f t="shared" si="192"/>
        <v>0</v>
      </c>
      <c r="Q819" s="16">
        <f t="shared" si="193"/>
        <v>7.2560719357912973E-2</v>
      </c>
      <c r="R819" s="51">
        <f t="shared" si="201"/>
        <v>0</v>
      </c>
      <c r="S819" s="16">
        <f t="shared" si="202"/>
        <v>0</v>
      </c>
      <c r="T819" s="16">
        <f t="shared" si="203"/>
        <v>0</v>
      </c>
      <c r="U819" s="16">
        <f t="shared" si="204"/>
        <v>0</v>
      </c>
      <c r="V819" s="51">
        <f t="shared" si="205"/>
        <v>0</v>
      </c>
      <c r="W819" s="16">
        <f t="shared" si="194"/>
        <v>0</v>
      </c>
      <c r="X819" s="16">
        <f t="shared" si="195"/>
        <v>5.4944588752162682E-2</v>
      </c>
      <c r="Y819" s="16">
        <f t="shared" si="206"/>
        <v>0</v>
      </c>
      <c r="Z819" s="16">
        <f t="shared" si="207"/>
        <v>0</v>
      </c>
    </row>
    <row r="820" spans="10:26" x14ac:dyDescent="0.25">
      <c r="J820" s="68">
        <v>8090</v>
      </c>
      <c r="K820" s="68">
        <f t="shared" si="196"/>
        <v>0.92351598173515981</v>
      </c>
      <c r="L820" s="68">
        <f t="shared" si="197"/>
        <v>4.5561719486853169E-2</v>
      </c>
      <c r="M820" s="70">
        <f t="shared" si="198"/>
        <v>1.4042995732249264</v>
      </c>
      <c r="N820" s="71">
        <f t="shared" si="199"/>
        <v>0</v>
      </c>
      <c r="O820" s="72">
        <f t="shared" si="200"/>
        <v>0</v>
      </c>
      <c r="P820" s="68">
        <f t="shared" si="192"/>
        <v>0</v>
      </c>
      <c r="Q820" s="16">
        <f t="shared" si="193"/>
        <v>7.1916998589332648E-2</v>
      </c>
      <c r="R820" s="51">
        <f t="shared" si="201"/>
        <v>0</v>
      </c>
      <c r="S820" s="16">
        <f t="shared" si="202"/>
        <v>0</v>
      </c>
      <c r="T820" s="16">
        <f t="shared" si="203"/>
        <v>0</v>
      </c>
      <c r="U820" s="16">
        <f t="shared" si="204"/>
        <v>0</v>
      </c>
      <c r="V820" s="51">
        <f t="shared" si="205"/>
        <v>0</v>
      </c>
      <c r="W820" s="16">
        <f t="shared" si="194"/>
        <v>0</v>
      </c>
      <c r="X820" s="16">
        <f t="shared" si="195"/>
        <v>5.4607384954718841E-2</v>
      </c>
      <c r="Y820" s="16">
        <f t="shared" si="206"/>
        <v>0</v>
      </c>
      <c r="Z820" s="16">
        <f t="shared" si="207"/>
        <v>0</v>
      </c>
    </row>
    <row r="821" spans="10:26" x14ac:dyDescent="0.25">
      <c r="J821" s="68">
        <v>8100</v>
      </c>
      <c r="K821" s="68">
        <f t="shared" si="196"/>
        <v>0.92465753424657537</v>
      </c>
      <c r="L821" s="68">
        <f t="shared" si="197"/>
        <v>4.5373053350845849E-2</v>
      </c>
      <c r="M821" s="70">
        <f t="shared" si="198"/>
        <v>1.3984845210877144</v>
      </c>
      <c r="N821" s="71">
        <f t="shared" si="199"/>
        <v>0</v>
      </c>
      <c r="O821" s="72">
        <f t="shared" si="200"/>
        <v>0</v>
      </c>
      <c r="P821" s="68">
        <f t="shared" si="192"/>
        <v>0</v>
      </c>
      <c r="Q821" s="16">
        <f t="shared" si="193"/>
        <v>7.1275613373806945E-2</v>
      </c>
      <c r="R821" s="51">
        <f t="shared" si="201"/>
        <v>0</v>
      </c>
      <c r="S821" s="16">
        <f t="shared" si="202"/>
        <v>0</v>
      </c>
      <c r="T821" s="16">
        <f t="shared" si="203"/>
        <v>0</v>
      </c>
      <c r="U821" s="16">
        <f t="shared" si="204"/>
        <v>0</v>
      </c>
      <c r="V821" s="51">
        <f t="shared" si="205"/>
        <v>0</v>
      </c>
      <c r="W821" s="16">
        <f t="shared" si="194"/>
        <v>0</v>
      </c>
      <c r="X821" s="16">
        <f t="shared" si="195"/>
        <v>5.427081141725365E-2</v>
      </c>
      <c r="Y821" s="16">
        <f t="shared" si="206"/>
        <v>0</v>
      </c>
      <c r="Z821" s="16">
        <f t="shared" si="207"/>
        <v>0</v>
      </c>
    </row>
    <row r="822" spans="10:26" x14ac:dyDescent="0.25">
      <c r="J822" s="68">
        <v>8110</v>
      </c>
      <c r="K822" s="68">
        <f t="shared" si="196"/>
        <v>0.92579908675799083</v>
      </c>
      <c r="L822" s="68">
        <f t="shared" si="197"/>
        <v>4.518458276726478E-2</v>
      </c>
      <c r="M822" s="70">
        <f t="shared" si="198"/>
        <v>1.3926754962513117</v>
      </c>
      <c r="N822" s="71">
        <f t="shared" si="199"/>
        <v>0</v>
      </c>
      <c r="O822" s="72">
        <f t="shared" si="200"/>
        <v>0</v>
      </c>
      <c r="P822" s="68">
        <f t="shared" si="192"/>
        <v>0</v>
      </c>
      <c r="Q822" s="16">
        <f t="shared" si="193"/>
        <v>7.0636545229314618E-2</v>
      </c>
      <c r="R822" s="51">
        <f t="shared" si="201"/>
        <v>0</v>
      </c>
      <c r="S822" s="16">
        <f t="shared" si="202"/>
        <v>0</v>
      </c>
      <c r="T822" s="16">
        <f t="shared" si="203"/>
        <v>0</v>
      </c>
      <c r="U822" s="16">
        <f t="shared" si="204"/>
        <v>0</v>
      </c>
      <c r="V822" s="51">
        <f t="shared" si="205"/>
        <v>0</v>
      </c>
      <c r="W822" s="16">
        <f t="shared" si="194"/>
        <v>0</v>
      </c>
      <c r="X822" s="16">
        <f t="shared" si="195"/>
        <v>5.3934865565103296E-2</v>
      </c>
      <c r="Y822" s="16">
        <f t="shared" si="206"/>
        <v>0</v>
      </c>
      <c r="Z822" s="16">
        <f t="shared" si="207"/>
        <v>0</v>
      </c>
    </row>
    <row r="823" spans="10:26" x14ac:dyDescent="0.25">
      <c r="J823" s="68">
        <v>8120</v>
      </c>
      <c r="K823" s="68">
        <f t="shared" si="196"/>
        <v>0.9269406392694064</v>
      </c>
      <c r="L823" s="68">
        <f t="shared" si="197"/>
        <v>4.4996307292669013E-2</v>
      </c>
      <c r="M823" s="70">
        <f t="shared" si="198"/>
        <v>1.3868724850480174</v>
      </c>
      <c r="N823" s="71">
        <f t="shared" si="199"/>
        <v>0</v>
      </c>
      <c r="O823" s="72">
        <f t="shared" si="200"/>
        <v>0</v>
      </c>
      <c r="P823" s="68">
        <f t="shared" si="192"/>
        <v>0</v>
      </c>
      <c r="Q823" s="16">
        <f t="shared" si="193"/>
        <v>6.9999775898609284E-2</v>
      </c>
      <c r="R823" s="51">
        <f t="shared" si="201"/>
        <v>0</v>
      </c>
      <c r="S823" s="16">
        <f t="shared" si="202"/>
        <v>0</v>
      </c>
      <c r="T823" s="16">
        <f t="shared" si="203"/>
        <v>0</v>
      </c>
      <c r="U823" s="16">
        <f t="shared" si="204"/>
        <v>0</v>
      </c>
      <c r="V823" s="51">
        <f t="shared" si="205"/>
        <v>0</v>
      </c>
      <c r="W823" s="16">
        <f t="shared" si="194"/>
        <v>0</v>
      </c>
      <c r="X823" s="16">
        <f t="shared" si="195"/>
        <v>5.3599544839802449E-2</v>
      </c>
      <c r="Y823" s="16">
        <f t="shared" si="206"/>
        <v>0</v>
      </c>
      <c r="Z823" s="16">
        <f t="shared" si="207"/>
        <v>0</v>
      </c>
    </row>
    <row r="824" spans="10:26" x14ac:dyDescent="0.25">
      <c r="J824" s="68">
        <v>8130</v>
      </c>
      <c r="K824" s="68">
        <f t="shared" si="196"/>
        <v>0.92808219178082196</v>
      </c>
      <c r="L824" s="68">
        <f t="shared" si="197"/>
        <v>4.4808226485168468E-2</v>
      </c>
      <c r="M824" s="70">
        <f t="shared" si="198"/>
        <v>1.3810754738579321</v>
      </c>
      <c r="N824" s="71">
        <f t="shared" si="199"/>
        <v>0</v>
      </c>
      <c r="O824" s="72">
        <f t="shared" si="200"/>
        <v>0</v>
      </c>
      <c r="P824" s="68">
        <f t="shared" si="192"/>
        <v>0</v>
      </c>
      <c r="Q824" s="16">
        <f t="shared" si="193"/>
        <v>6.9365287345537596E-2</v>
      </c>
      <c r="R824" s="51">
        <f t="shared" si="201"/>
        <v>0</v>
      </c>
      <c r="S824" s="16">
        <f t="shared" si="202"/>
        <v>0</v>
      </c>
      <c r="T824" s="16">
        <f t="shared" si="203"/>
        <v>0</v>
      </c>
      <c r="U824" s="16">
        <f t="shared" si="204"/>
        <v>0</v>
      </c>
      <c r="V824" s="51">
        <f t="shared" si="205"/>
        <v>0</v>
      </c>
      <c r="W824" s="16">
        <f t="shared" si="194"/>
        <v>0</v>
      </c>
      <c r="X824" s="16">
        <f t="shared" si="195"/>
        <v>5.32648466989456E-2</v>
      </c>
      <c r="Y824" s="16">
        <f t="shared" si="206"/>
        <v>0</v>
      </c>
      <c r="Z824" s="16">
        <f t="shared" si="207"/>
        <v>0</v>
      </c>
    </row>
    <row r="825" spans="10:26" x14ac:dyDescent="0.25">
      <c r="J825" s="68">
        <v>8140</v>
      </c>
      <c r="K825" s="68">
        <f t="shared" si="196"/>
        <v>0.92922374429223742</v>
      </c>
      <c r="L825" s="68">
        <f t="shared" si="197"/>
        <v>4.4620339904415163E-2</v>
      </c>
      <c r="M825" s="70">
        <f t="shared" si="198"/>
        <v>1.3752844491086864</v>
      </c>
      <c r="N825" s="71">
        <f t="shared" si="199"/>
        <v>0</v>
      </c>
      <c r="O825" s="72">
        <f t="shared" si="200"/>
        <v>0</v>
      </c>
      <c r="P825" s="68">
        <f t="shared" si="192"/>
        <v>0</v>
      </c>
      <c r="Q825" s="16">
        <f t="shared" si="193"/>
        <v>6.8733061751436231E-2</v>
      </c>
      <c r="R825" s="51">
        <f t="shared" si="201"/>
        <v>0</v>
      </c>
      <c r="S825" s="16">
        <f t="shared" si="202"/>
        <v>0</v>
      </c>
      <c r="T825" s="16">
        <f t="shared" si="203"/>
        <v>0</v>
      </c>
      <c r="U825" s="16">
        <f t="shared" si="204"/>
        <v>0</v>
      </c>
      <c r="V825" s="51">
        <f t="shared" si="205"/>
        <v>0</v>
      </c>
      <c r="W825" s="16">
        <f t="shared" si="194"/>
        <v>0</v>
      </c>
      <c r="X825" s="16">
        <f t="shared" si="195"/>
        <v>5.2930768616052393E-2</v>
      </c>
      <c r="Y825" s="16">
        <f t="shared" si="206"/>
        <v>0</v>
      </c>
      <c r="Z825" s="16">
        <f t="shared" si="207"/>
        <v>0</v>
      </c>
    </row>
    <row r="826" spans="10:26" x14ac:dyDescent="0.25">
      <c r="J826" s="68">
        <v>8150</v>
      </c>
      <c r="K826" s="68">
        <f t="shared" si="196"/>
        <v>0.93036529680365299</v>
      </c>
      <c r="L826" s="68">
        <f t="shared" si="197"/>
        <v>4.4432647111597001E-2</v>
      </c>
      <c r="M826" s="70">
        <f t="shared" si="198"/>
        <v>1.3694993972752501</v>
      </c>
      <c r="N826" s="71">
        <f t="shared" si="199"/>
        <v>0</v>
      </c>
      <c r="O826" s="72">
        <f t="shared" si="200"/>
        <v>0</v>
      </c>
      <c r="P826" s="68">
        <f t="shared" si="192"/>
        <v>0</v>
      </c>
      <c r="Q826" s="16">
        <f t="shared" si="193"/>
        <v>6.8103081511599273E-2</v>
      </c>
      <c r="R826" s="51">
        <f t="shared" si="201"/>
        <v>0</v>
      </c>
      <c r="S826" s="16">
        <f t="shared" si="202"/>
        <v>0</v>
      </c>
      <c r="T826" s="16">
        <f t="shared" si="203"/>
        <v>0</v>
      </c>
      <c r="U826" s="16">
        <f t="shared" si="204"/>
        <v>0</v>
      </c>
      <c r="V826" s="51">
        <f t="shared" si="205"/>
        <v>0</v>
      </c>
      <c r="W826" s="16">
        <f t="shared" si="194"/>
        <v>0</v>
      </c>
      <c r="X826" s="16">
        <f t="shared" si="195"/>
        <v>5.2597308080431504E-2</v>
      </c>
      <c r="Y826" s="16">
        <f t="shared" si="206"/>
        <v>0</v>
      </c>
      <c r="Z826" s="16">
        <f t="shared" si="207"/>
        <v>0</v>
      </c>
    </row>
    <row r="827" spans="10:26" x14ac:dyDescent="0.25">
      <c r="J827" s="68">
        <v>8160</v>
      </c>
      <c r="K827" s="68">
        <f t="shared" si="196"/>
        <v>0.93150684931506844</v>
      </c>
      <c r="L827" s="68">
        <f t="shared" si="197"/>
        <v>4.4245147669430218E-2</v>
      </c>
      <c r="M827" s="70">
        <f t="shared" si="198"/>
        <v>1.3637203048796984</v>
      </c>
      <c r="N827" s="71">
        <f t="shared" si="199"/>
        <v>0</v>
      </c>
      <c r="O827" s="72">
        <f t="shared" si="200"/>
        <v>0</v>
      </c>
      <c r="P827" s="68">
        <f t="shared" si="192"/>
        <v>0</v>
      </c>
      <c r="Q827" s="16">
        <f t="shared" si="193"/>
        <v>6.7475329231819647E-2</v>
      </c>
      <c r="R827" s="51">
        <f t="shared" si="201"/>
        <v>0</v>
      </c>
      <c r="S827" s="16">
        <f t="shared" si="202"/>
        <v>0</v>
      </c>
      <c r="T827" s="16">
        <f t="shared" si="203"/>
        <v>0</v>
      </c>
      <c r="U827" s="16">
        <f t="shared" si="204"/>
        <v>0</v>
      </c>
      <c r="V827" s="51">
        <f t="shared" si="205"/>
        <v>0</v>
      </c>
      <c r="W827" s="16">
        <f t="shared" si="194"/>
        <v>0</v>
      </c>
      <c r="X827" s="16">
        <f t="shared" si="195"/>
        <v>5.2264462597049088E-2</v>
      </c>
      <c r="Y827" s="16">
        <f t="shared" si="206"/>
        <v>0</v>
      </c>
      <c r="Z827" s="16">
        <f t="shared" si="207"/>
        <v>0</v>
      </c>
    </row>
    <row r="828" spans="10:26" x14ac:dyDescent="0.25">
      <c r="J828" s="68">
        <v>8170</v>
      </c>
      <c r="K828" s="68">
        <f t="shared" si="196"/>
        <v>0.93264840182648401</v>
      </c>
      <c r="L828" s="68">
        <f t="shared" si="197"/>
        <v>4.4057841142152165E-2</v>
      </c>
      <c r="M828" s="70">
        <f t="shared" si="198"/>
        <v>1.3579471584909912</v>
      </c>
      <c r="N828" s="71">
        <f t="shared" si="199"/>
        <v>0</v>
      </c>
      <c r="O828" s="72">
        <f t="shared" si="200"/>
        <v>0</v>
      </c>
      <c r="P828" s="68">
        <f t="shared" si="192"/>
        <v>0</v>
      </c>
      <c r="Q828" s="16">
        <f t="shared" si="193"/>
        <v>6.6849787725000387E-2</v>
      </c>
      <c r="R828" s="51">
        <f t="shared" si="201"/>
        <v>0</v>
      </c>
      <c r="S828" s="16">
        <f t="shared" si="202"/>
        <v>0</v>
      </c>
      <c r="T828" s="16">
        <f t="shared" si="203"/>
        <v>0</v>
      </c>
      <c r="U828" s="16">
        <f t="shared" si="204"/>
        <v>0</v>
      </c>
      <c r="V828" s="51">
        <f t="shared" si="205"/>
        <v>0</v>
      </c>
      <c r="W828" s="16">
        <f t="shared" si="194"/>
        <v>0</v>
      </c>
      <c r="X828" s="16">
        <f t="shared" si="195"/>
        <v>5.1932229686395548E-2</v>
      </c>
      <c r="Y828" s="16">
        <f t="shared" si="206"/>
        <v>0</v>
      </c>
      <c r="Z828" s="16">
        <f t="shared" si="207"/>
        <v>0</v>
      </c>
    </row>
    <row r="829" spans="10:26" x14ac:dyDescent="0.25">
      <c r="J829" s="68">
        <v>8180</v>
      </c>
      <c r="K829" s="68">
        <f t="shared" si="196"/>
        <v>0.93378995433789957</v>
      </c>
      <c r="L829" s="68">
        <f t="shared" si="197"/>
        <v>4.3870727095514206E-2</v>
      </c>
      <c r="M829" s="70">
        <f t="shared" si="198"/>
        <v>1.3521799447247529</v>
      </c>
      <c r="N829" s="71">
        <f t="shared" si="199"/>
        <v>0</v>
      </c>
      <c r="O829" s="72">
        <f t="shared" si="200"/>
        <v>0</v>
      </c>
      <c r="P829" s="68">
        <f t="shared" si="192"/>
        <v>0</v>
      </c>
      <c r="Q829" s="16">
        <f t="shared" si="193"/>
        <v>6.6226440007834175E-2</v>
      </c>
      <c r="R829" s="51">
        <f t="shared" si="201"/>
        <v>0</v>
      </c>
      <c r="S829" s="16">
        <f t="shared" si="202"/>
        <v>0</v>
      </c>
      <c r="T829" s="16">
        <f t="shared" si="203"/>
        <v>0</v>
      </c>
      <c r="U829" s="16">
        <f t="shared" si="204"/>
        <v>0</v>
      </c>
      <c r="V829" s="51">
        <f t="shared" si="205"/>
        <v>0</v>
      </c>
      <c r="W829" s="16">
        <f t="shared" si="194"/>
        <v>0</v>
      </c>
      <c r="X829" s="16">
        <f t="shared" si="195"/>
        <v>5.1600606884356415E-2</v>
      </c>
      <c r="Y829" s="16">
        <f t="shared" si="206"/>
        <v>0</v>
      </c>
      <c r="Z829" s="16">
        <f t="shared" si="207"/>
        <v>0</v>
      </c>
    </row>
    <row r="830" spans="10:26" x14ac:dyDescent="0.25">
      <c r="J830" s="68">
        <v>8190</v>
      </c>
      <c r="K830" s="68">
        <f t="shared" si="196"/>
        <v>0.93493150684931503</v>
      </c>
      <c r="L830" s="68">
        <f t="shared" si="197"/>
        <v>4.3683805096774719E-2</v>
      </c>
      <c r="M830" s="70">
        <f t="shared" si="198"/>
        <v>1.3464186502430564</v>
      </c>
      <c r="N830" s="71">
        <f t="shared" si="199"/>
        <v>0</v>
      </c>
      <c r="O830" s="72">
        <f t="shared" si="200"/>
        <v>0</v>
      </c>
      <c r="P830" s="68">
        <f t="shared" si="192"/>
        <v>0</v>
      </c>
      <c r="Q830" s="16">
        <f t="shared" si="193"/>
        <v>6.5605269297549618E-2</v>
      </c>
      <c r="R830" s="51">
        <f t="shared" si="201"/>
        <v>0</v>
      </c>
      <c r="S830" s="16">
        <f t="shared" si="202"/>
        <v>0</v>
      </c>
      <c r="T830" s="16">
        <f t="shared" si="203"/>
        <v>0</v>
      </c>
      <c r="U830" s="16">
        <f t="shared" si="204"/>
        <v>0</v>
      </c>
      <c r="V830" s="51">
        <f t="shared" si="205"/>
        <v>0</v>
      </c>
      <c r="W830" s="16">
        <f t="shared" si="194"/>
        <v>0</v>
      </c>
      <c r="X830" s="16">
        <f t="shared" si="195"/>
        <v>5.1269591742083009E-2</v>
      </c>
      <c r="Y830" s="16">
        <f t="shared" si="206"/>
        <v>0</v>
      </c>
      <c r="Z830" s="16">
        <f t="shared" si="207"/>
        <v>0</v>
      </c>
    </row>
    <row r="831" spans="10:26" x14ac:dyDescent="0.25">
      <c r="J831" s="68">
        <v>8200</v>
      </c>
      <c r="K831" s="68">
        <f t="shared" si="196"/>
        <v>0.9360730593607306</v>
      </c>
      <c r="L831" s="68">
        <f t="shared" si="197"/>
        <v>4.3497074714691331E-2</v>
      </c>
      <c r="M831" s="70">
        <f t="shared" si="198"/>
        <v>1.3406632617541847</v>
      </c>
      <c r="N831" s="71">
        <f t="shared" si="199"/>
        <v>0</v>
      </c>
      <c r="O831" s="72">
        <f t="shared" si="200"/>
        <v>0</v>
      </c>
      <c r="P831" s="68">
        <f t="shared" si="192"/>
        <v>0</v>
      </c>
      <c r="Q831" s="16">
        <f t="shared" si="193"/>
        <v>6.498625900872268E-2</v>
      </c>
      <c r="R831" s="51">
        <f t="shared" si="201"/>
        <v>0</v>
      </c>
      <c r="S831" s="16">
        <f t="shared" si="202"/>
        <v>0</v>
      </c>
      <c r="T831" s="16">
        <f t="shared" si="203"/>
        <v>0</v>
      </c>
      <c r="U831" s="16">
        <f t="shared" si="204"/>
        <v>0</v>
      </c>
      <c r="V831" s="51">
        <f t="shared" si="205"/>
        <v>0</v>
      </c>
      <c r="W831" s="16">
        <f t="shared" si="194"/>
        <v>0</v>
      </c>
      <c r="X831" s="16">
        <f t="shared" si="195"/>
        <v>5.0939181825863988E-2</v>
      </c>
      <c r="Y831" s="16">
        <f t="shared" si="206"/>
        <v>0</v>
      </c>
      <c r="Z831" s="16">
        <f t="shared" si="207"/>
        <v>0</v>
      </c>
    </row>
    <row r="832" spans="10:26" x14ac:dyDescent="0.25">
      <c r="J832" s="68">
        <v>8210</v>
      </c>
      <c r="K832" s="68">
        <f t="shared" si="196"/>
        <v>0.93721461187214616</v>
      </c>
      <c r="L832" s="68">
        <f t="shared" si="197"/>
        <v>4.3310535519515359E-2</v>
      </c>
      <c r="M832" s="70">
        <f t="shared" si="198"/>
        <v>1.3349137660124597</v>
      </c>
      <c r="N832" s="71">
        <f t="shared" si="199"/>
        <v>0</v>
      </c>
      <c r="O832" s="72">
        <f t="shared" si="200"/>
        <v>0</v>
      </c>
      <c r="P832" s="68">
        <f t="shared" si="192"/>
        <v>0</v>
      </c>
      <c r="Q832" s="16">
        <f t="shared" si="193"/>
        <v>6.4369392750152299E-2</v>
      </c>
      <c r="R832" s="51">
        <f t="shared" si="201"/>
        <v>0</v>
      </c>
      <c r="S832" s="16">
        <f t="shared" si="202"/>
        <v>0</v>
      </c>
      <c r="T832" s="16">
        <f t="shared" si="203"/>
        <v>0</v>
      </c>
      <c r="U832" s="16">
        <f t="shared" si="204"/>
        <v>0</v>
      </c>
      <c r="V832" s="51">
        <f t="shared" si="205"/>
        <v>0</v>
      </c>
      <c r="W832" s="16">
        <f t="shared" si="194"/>
        <v>0</v>
      </c>
      <c r="X832" s="16">
        <f t="shared" si="195"/>
        <v>5.0609374717000888E-2</v>
      </c>
      <c r="Y832" s="16">
        <f t="shared" si="206"/>
        <v>0</v>
      </c>
      <c r="Z832" s="16">
        <f t="shared" si="207"/>
        <v>0</v>
      </c>
    </row>
    <row r="833" spans="10:26" x14ac:dyDescent="0.25">
      <c r="J833" s="68">
        <v>8220</v>
      </c>
      <c r="K833" s="68">
        <f t="shared" si="196"/>
        <v>0.93835616438356162</v>
      </c>
      <c r="L833" s="68">
        <f t="shared" si="197"/>
        <v>4.3124187082983156E-2</v>
      </c>
      <c r="M833" s="70">
        <f t="shared" si="198"/>
        <v>1.329170149817974</v>
      </c>
      <c r="N833" s="71">
        <f t="shared" si="199"/>
        <v>0</v>
      </c>
      <c r="O833" s="72">
        <f t="shared" si="200"/>
        <v>0</v>
      </c>
      <c r="P833" s="68">
        <f t="shared" si="192"/>
        <v>0</v>
      </c>
      <c r="Q833" s="16">
        <f t="shared" si="193"/>
        <v>6.3754654321797277E-2</v>
      </c>
      <c r="R833" s="51">
        <f t="shared" si="201"/>
        <v>0</v>
      </c>
      <c r="S833" s="16">
        <f t="shared" si="202"/>
        <v>0</v>
      </c>
      <c r="T833" s="16">
        <f t="shared" si="203"/>
        <v>0</v>
      </c>
      <c r="U833" s="16">
        <f t="shared" si="204"/>
        <v>0</v>
      </c>
      <c r="V833" s="51">
        <f t="shared" si="205"/>
        <v>0</v>
      </c>
      <c r="W833" s="16">
        <f t="shared" si="194"/>
        <v>0</v>
      </c>
      <c r="X833" s="16">
        <f t="shared" si="195"/>
        <v>5.0280168011681337E-2</v>
      </c>
      <c r="Y833" s="16">
        <f t="shared" si="206"/>
        <v>0</v>
      </c>
      <c r="Z833" s="16">
        <f t="shared" si="207"/>
        <v>0</v>
      </c>
    </row>
    <row r="834" spans="10:26" x14ac:dyDescent="0.25">
      <c r="J834" s="68">
        <v>8230</v>
      </c>
      <c r="K834" s="68">
        <f t="shared" si="196"/>
        <v>0.93949771689497719</v>
      </c>
      <c r="L834" s="68">
        <f t="shared" si="197"/>
        <v>4.2938028978310561E-2</v>
      </c>
      <c r="M834" s="70">
        <f t="shared" si="198"/>
        <v>1.3234324000164213</v>
      </c>
      <c r="N834" s="71">
        <f t="shared" si="199"/>
        <v>0</v>
      </c>
      <c r="O834" s="72">
        <f t="shared" si="200"/>
        <v>0</v>
      </c>
      <c r="P834" s="68">
        <f t="shared" si="192"/>
        <v>0</v>
      </c>
      <c r="Q834" s="16">
        <f t="shared" si="193"/>
        <v>6.3142027711774573E-2</v>
      </c>
      <c r="R834" s="51">
        <f t="shared" si="201"/>
        <v>0</v>
      </c>
      <c r="S834" s="16">
        <f t="shared" si="202"/>
        <v>0</v>
      </c>
      <c r="T834" s="16">
        <f t="shared" si="203"/>
        <v>0</v>
      </c>
      <c r="U834" s="16">
        <f t="shared" si="204"/>
        <v>0</v>
      </c>
      <c r="V834" s="51">
        <f t="shared" si="205"/>
        <v>0</v>
      </c>
      <c r="W834" s="16">
        <f t="shared" si="194"/>
        <v>0</v>
      </c>
      <c r="X834" s="16">
        <f t="shared" si="195"/>
        <v>4.9951559320856487E-2</v>
      </c>
      <c r="Y834" s="16">
        <f t="shared" si="206"/>
        <v>0</v>
      </c>
      <c r="Z834" s="16">
        <f t="shared" si="207"/>
        <v>0</v>
      </c>
    </row>
    <row r="835" spans="10:26" x14ac:dyDescent="0.25">
      <c r="J835" s="68">
        <v>8240</v>
      </c>
      <c r="K835" s="68">
        <f t="shared" si="196"/>
        <v>0.94063926940639264</v>
      </c>
      <c r="L835" s="68">
        <f t="shared" si="197"/>
        <v>4.2752060780185008E-2</v>
      </c>
      <c r="M835" s="70">
        <f t="shared" si="198"/>
        <v>1.3177005034988529</v>
      </c>
      <c r="N835" s="71">
        <f t="shared" si="199"/>
        <v>0</v>
      </c>
      <c r="O835" s="72">
        <f t="shared" si="200"/>
        <v>0</v>
      </c>
      <c r="P835" s="68">
        <f t="shared" si="192"/>
        <v>0</v>
      </c>
      <c r="Q835" s="16">
        <f t="shared" si="193"/>
        <v>6.2531497093416433E-2</v>
      </c>
      <c r="R835" s="51">
        <f t="shared" si="201"/>
        <v>0</v>
      </c>
      <c r="S835" s="16">
        <f t="shared" si="202"/>
        <v>0</v>
      </c>
      <c r="T835" s="16">
        <f t="shared" si="203"/>
        <v>0</v>
      </c>
      <c r="U835" s="16">
        <f t="shared" si="204"/>
        <v>0</v>
      </c>
      <c r="V835" s="51">
        <f t="shared" si="205"/>
        <v>0</v>
      </c>
      <c r="W835" s="16">
        <f t="shared" si="194"/>
        <v>0</v>
      </c>
      <c r="X835" s="16">
        <f t="shared" si="195"/>
        <v>4.9623546270118779E-2</v>
      </c>
      <c r="Y835" s="16">
        <f t="shared" si="206"/>
        <v>0</v>
      </c>
      <c r="Z835" s="16">
        <f t="shared" si="207"/>
        <v>0</v>
      </c>
    </row>
    <row r="836" spans="10:26" x14ac:dyDescent="0.25">
      <c r="J836" s="68">
        <v>8250</v>
      </c>
      <c r="K836" s="68">
        <f t="shared" si="196"/>
        <v>0.94178082191780821</v>
      </c>
      <c r="L836" s="68">
        <f t="shared" si="197"/>
        <v>4.2566282064758987E-2</v>
      </c>
      <c r="M836" s="70">
        <f t="shared" si="198"/>
        <v>1.3119744472014756</v>
      </c>
      <c r="N836" s="71">
        <f t="shared" si="199"/>
        <v>0</v>
      </c>
      <c r="O836" s="72">
        <f t="shared" si="200"/>
        <v>0</v>
      </c>
      <c r="P836" s="68">
        <f t="shared" si="192"/>
        <v>0</v>
      </c>
      <c r="Q836" s="16">
        <f t="shared" si="193"/>
        <v>6.1923046822385031E-2</v>
      </c>
      <c r="R836" s="51">
        <f t="shared" si="201"/>
        <v>0</v>
      </c>
      <c r="S836" s="16">
        <f t="shared" si="202"/>
        <v>0</v>
      </c>
      <c r="T836" s="16">
        <f t="shared" si="203"/>
        <v>0</v>
      </c>
      <c r="U836" s="16">
        <f t="shared" si="204"/>
        <v>0</v>
      </c>
      <c r="V836" s="51">
        <f t="shared" si="205"/>
        <v>0</v>
      </c>
      <c r="W836" s="16">
        <f t="shared" si="194"/>
        <v>0</v>
      </c>
      <c r="X836" s="16">
        <f t="shared" si="195"/>
        <v>4.9296126499580151E-2</v>
      </c>
      <c r="Y836" s="16">
        <f t="shared" si="206"/>
        <v>0</v>
      </c>
      <c r="Z836" s="16">
        <f t="shared" si="207"/>
        <v>0</v>
      </c>
    </row>
    <row r="837" spans="10:26" x14ac:dyDescent="0.25">
      <c r="J837" s="68">
        <v>8260</v>
      </c>
      <c r="K837" s="68">
        <f t="shared" si="196"/>
        <v>0.94292237442922378</v>
      </c>
      <c r="L837" s="68">
        <f t="shared" si="197"/>
        <v>4.2380692409643927E-2</v>
      </c>
      <c r="M837" s="70">
        <f t="shared" si="198"/>
        <v>1.3062542181054635</v>
      </c>
      <c r="N837" s="71">
        <f t="shared" si="199"/>
        <v>0</v>
      </c>
      <c r="O837" s="72">
        <f t="shared" si="200"/>
        <v>0</v>
      </c>
      <c r="P837" s="68">
        <f t="shared" si="192"/>
        <v>0</v>
      </c>
      <c r="Q837" s="16">
        <f t="shared" si="193"/>
        <v>6.1316661433843844E-2</v>
      </c>
      <c r="R837" s="51">
        <f t="shared" si="201"/>
        <v>0</v>
      </c>
      <c r="S837" s="16">
        <f t="shared" si="202"/>
        <v>0</v>
      </c>
      <c r="T837" s="16">
        <f t="shared" si="203"/>
        <v>0</v>
      </c>
      <c r="U837" s="16">
        <f t="shared" si="204"/>
        <v>0</v>
      </c>
      <c r="V837" s="51">
        <f t="shared" si="205"/>
        <v>0</v>
      </c>
      <c r="W837" s="16">
        <f t="shared" si="194"/>
        <v>0</v>
      </c>
      <c r="X837" s="16">
        <f t="shared" si="195"/>
        <v>4.8969297663752576E-2</v>
      </c>
      <c r="Y837" s="16">
        <f t="shared" si="206"/>
        <v>0</v>
      </c>
      <c r="Z837" s="16">
        <f t="shared" si="207"/>
        <v>0</v>
      </c>
    </row>
    <row r="838" spans="10:26" x14ac:dyDescent="0.25">
      <c r="J838" s="68">
        <v>8270</v>
      </c>
      <c r="K838" s="68">
        <f t="shared" si="196"/>
        <v>0.94406392694063923</v>
      </c>
      <c r="L838" s="68">
        <f t="shared" si="197"/>
        <v>4.2195291393902212E-2</v>
      </c>
      <c r="M838" s="70">
        <f t="shared" si="198"/>
        <v>1.3005398032367119</v>
      </c>
      <c r="N838" s="71">
        <f t="shared" si="199"/>
        <v>0</v>
      </c>
      <c r="O838" s="72">
        <f t="shared" si="200"/>
        <v>0</v>
      </c>
      <c r="P838" s="68">
        <f t="shared" si="192"/>
        <v>0</v>
      </c>
      <c r="Q838" s="16">
        <f t="shared" si="193"/>
        <v>6.0712325639684539E-2</v>
      </c>
      <c r="R838" s="51">
        <f t="shared" si="201"/>
        <v>0</v>
      </c>
      <c r="S838" s="16">
        <f t="shared" si="202"/>
        <v>0</v>
      </c>
      <c r="T838" s="16">
        <f t="shared" si="203"/>
        <v>0</v>
      </c>
      <c r="U838" s="16">
        <f t="shared" si="204"/>
        <v>0</v>
      </c>
      <c r="V838" s="51">
        <f t="shared" si="205"/>
        <v>0</v>
      </c>
      <c r="W838" s="16">
        <f t="shared" si="194"/>
        <v>0</v>
      </c>
      <c r="X838" s="16">
        <f t="shared" si="195"/>
        <v>4.8643057431430048E-2</v>
      </c>
      <c r="Y838" s="16">
        <f t="shared" si="206"/>
        <v>0</v>
      </c>
      <c r="Z838" s="16">
        <f t="shared" si="207"/>
        <v>0</v>
      </c>
    </row>
    <row r="839" spans="10:26" x14ac:dyDescent="0.25">
      <c r="J839" s="68">
        <v>8280</v>
      </c>
      <c r="K839" s="68">
        <f t="shared" si="196"/>
        <v>0.9452054794520548</v>
      </c>
      <c r="L839" s="68">
        <f t="shared" si="197"/>
        <v>4.2010078598041178E-2</v>
      </c>
      <c r="M839" s="70">
        <f t="shared" si="198"/>
        <v>1.2948311896656526</v>
      </c>
      <c r="N839" s="71">
        <f t="shared" si="199"/>
        <v>0</v>
      </c>
      <c r="O839" s="72">
        <f t="shared" si="200"/>
        <v>0</v>
      </c>
      <c r="P839" s="68">
        <f t="shared" si="192"/>
        <v>0</v>
      </c>
      <c r="Q839" s="16">
        <f t="shared" si="193"/>
        <v>6.0110024325806588E-2</v>
      </c>
      <c r="R839" s="51">
        <f t="shared" si="201"/>
        <v>0</v>
      </c>
      <c r="S839" s="16">
        <f t="shared" si="202"/>
        <v>0</v>
      </c>
      <c r="T839" s="16">
        <f t="shared" si="203"/>
        <v>0</v>
      </c>
      <c r="U839" s="16">
        <f t="shared" si="204"/>
        <v>0</v>
      </c>
      <c r="V839" s="51">
        <f t="shared" si="205"/>
        <v>0</v>
      </c>
      <c r="W839" s="16">
        <f t="shared" si="194"/>
        <v>0</v>
      </c>
      <c r="X839" s="16">
        <f t="shared" si="195"/>
        <v>4.8317403485570232E-2</v>
      </c>
      <c r="Y839" s="16">
        <f t="shared" si="206"/>
        <v>0</v>
      </c>
      <c r="Z839" s="16">
        <f t="shared" si="207"/>
        <v>0</v>
      </c>
    </row>
    <row r="840" spans="10:26" x14ac:dyDescent="0.25">
      <c r="J840" s="68">
        <v>8290</v>
      </c>
      <c r="K840" s="68">
        <f t="shared" si="196"/>
        <v>0.94634703196347036</v>
      </c>
      <c r="L840" s="68">
        <f t="shared" si="197"/>
        <v>4.1825053604006346E-2</v>
      </c>
      <c r="M840" s="70">
        <f t="shared" si="198"/>
        <v>1.2891283645070448</v>
      </c>
      <c r="N840" s="71">
        <f t="shared" si="199"/>
        <v>0</v>
      </c>
      <c r="O840" s="72">
        <f t="shared" si="200"/>
        <v>0</v>
      </c>
      <c r="P840" s="68">
        <f t="shared" si="192"/>
        <v>0</v>
      </c>
      <c r="Q840" s="16">
        <f t="shared" si="193"/>
        <v>5.9509742549450295E-2</v>
      </c>
      <c r="R840" s="51">
        <f t="shared" si="201"/>
        <v>0</v>
      </c>
      <c r="S840" s="16">
        <f t="shared" si="202"/>
        <v>0</v>
      </c>
      <c r="T840" s="16">
        <f t="shared" si="203"/>
        <v>0</v>
      </c>
      <c r="U840" s="16">
        <f t="shared" si="204"/>
        <v>0</v>
      </c>
      <c r="V840" s="51">
        <f t="shared" si="205"/>
        <v>0</v>
      </c>
      <c r="W840" s="16">
        <f t="shared" si="194"/>
        <v>0</v>
      </c>
      <c r="X840" s="16">
        <f t="shared" si="195"/>
        <v>4.799233352317922E-2</v>
      </c>
      <c r="Y840" s="16">
        <f t="shared" si="206"/>
        <v>0</v>
      </c>
      <c r="Z840" s="16">
        <f t="shared" si="207"/>
        <v>0</v>
      </c>
    </row>
    <row r="841" spans="10:26" x14ac:dyDescent="0.25">
      <c r="J841" s="68">
        <v>8300</v>
      </c>
      <c r="K841" s="68">
        <f t="shared" si="196"/>
        <v>0.94748858447488582</v>
      </c>
      <c r="L841" s="68">
        <f t="shared" si="197"/>
        <v>4.1640215995174645E-2</v>
      </c>
      <c r="M841" s="70">
        <f t="shared" si="198"/>
        <v>1.2834313149197665</v>
      </c>
      <c r="N841" s="71">
        <f t="shared" si="199"/>
        <v>0</v>
      </c>
      <c r="O841" s="72">
        <f t="shared" si="200"/>
        <v>0</v>
      </c>
      <c r="P841" s="68">
        <f t="shared" si="192"/>
        <v>0</v>
      </c>
      <c r="Q841" s="16">
        <f t="shared" si="193"/>
        <v>5.8911465536580887E-2</v>
      </c>
      <c r="R841" s="51">
        <f t="shared" si="201"/>
        <v>0</v>
      </c>
      <c r="S841" s="16">
        <f t="shared" si="202"/>
        <v>0</v>
      </c>
      <c r="T841" s="16">
        <f t="shared" si="203"/>
        <v>0</v>
      </c>
      <c r="U841" s="16">
        <f t="shared" si="204"/>
        <v>0</v>
      </c>
      <c r="V841" s="51">
        <f t="shared" si="205"/>
        <v>0</v>
      </c>
      <c r="W841" s="16">
        <f t="shared" si="194"/>
        <v>0</v>
      </c>
      <c r="X841" s="16">
        <f t="shared" si="195"/>
        <v>4.7667845255196406E-2</v>
      </c>
      <c r="Y841" s="16">
        <f t="shared" si="206"/>
        <v>0</v>
      </c>
      <c r="Z841" s="16">
        <f t="shared" si="207"/>
        <v>0</v>
      </c>
    </row>
    <row r="842" spans="10:26" x14ac:dyDescent="0.25">
      <c r="J842" s="68">
        <v>8310</v>
      </c>
      <c r="K842" s="68">
        <f t="shared" si="196"/>
        <v>0.94863013698630139</v>
      </c>
      <c r="L842" s="68">
        <f t="shared" si="197"/>
        <v>4.1455565356347979E-2</v>
      </c>
      <c r="M842" s="70">
        <f t="shared" si="198"/>
        <v>1.2777400281066158</v>
      </c>
      <c r="N842" s="71">
        <f t="shared" si="199"/>
        <v>0</v>
      </c>
      <c r="O842" s="72">
        <f t="shared" si="200"/>
        <v>0</v>
      </c>
      <c r="P842" s="68">
        <f t="shared" si="192"/>
        <v>0</v>
      </c>
      <c r="Q842" s="16">
        <f t="shared" si="193"/>
        <v>5.8315178679322566E-2</v>
      </c>
      <c r="R842" s="51">
        <f t="shared" si="201"/>
        <v>0</v>
      </c>
      <c r="S842" s="16">
        <f t="shared" si="202"/>
        <v>0</v>
      </c>
      <c r="T842" s="16">
        <f t="shared" si="203"/>
        <v>0</v>
      </c>
      <c r="U842" s="16">
        <f t="shared" si="204"/>
        <v>0</v>
      </c>
      <c r="V842" s="51">
        <f t="shared" si="205"/>
        <v>0</v>
      </c>
      <c r="W842" s="16">
        <f t="shared" si="194"/>
        <v>0</v>
      </c>
      <c r="X842" s="16">
        <f t="shared" si="195"/>
        <v>4.7343936406380127E-2</v>
      </c>
      <c r="Y842" s="16">
        <f t="shared" si="206"/>
        <v>0</v>
      </c>
      <c r="Z842" s="16">
        <f t="shared" si="207"/>
        <v>0</v>
      </c>
    </row>
    <row r="843" spans="10:26" x14ac:dyDescent="0.25">
      <c r="J843" s="68">
        <v>8320</v>
      </c>
      <c r="K843" s="68">
        <f t="shared" si="196"/>
        <v>0.94977168949771684</v>
      </c>
      <c r="L843" s="68">
        <f t="shared" si="197"/>
        <v>4.1271101273746114E-2</v>
      </c>
      <c r="M843" s="70">
        <f t="shared" si="198"/>
        <v>1.2720544913140925</v>
      </c>
      <c r="N843" s="71">
        <f t="shared" si="199"/>
        <v>0</v>
      </c>
      <c r="O843" s="72">
        <f t="shared" si="200"/>
        <v>0</v>
      </c>
      <c r="P843" s="68">
        <f t="shared" ref="P843:P888" si="208">IF(K843&lt;=$B$116,1-$E$24*(K843/$B$116)^$E$25,0)</f>
        <v>0</v>
      </c>
      <c r="Q843" s="16">
        <f t="shared" ref="Q843:Q888" si="209">IF(K843&gt;$B$116,1-$E$24*((K843-$B$116)/(1-$B$116))^$E$25,0)</f>
        <v>5.772086753344241E-2</v>
      </c>
      <c r="R843" s="51">
        <f t="shared" si="201"/>
        <v>0</v>
      </c>
      <c r="S843" s="16">
        <f t="shared" si="202"/>
        <v>0</v>
      </c>
      <c r="T843" s="16">
        <f t="shared" si="203"/>
        <v>0</v>
      </c>
      <c r="U843" s="16">
        <f t="shared" si="204"/>
        <v>0</v>
      </c>
      <c r="V843" s="51">
        <f t="shared" si="205"/>
        <v>0</v>
      </c>
      <c r="W843" s="16">
        <f t="shared" ref="W843:W888" si="210">IF(K843&lt;=$B$272,1-$E$24*(K843/$B$272)^$E$25,0)</f>
        <v>0</v>
      </c>
      <c r="X843" s="16">
        <f t="shared" ref="X843:X888" si="211">IF(K843&gt;$B$272,1-$E$24*((K843-$B$272)/(1-$B$272))^$E$25,0)</f>
        <v>4.702060471519609E-2</v>
      </c>
      <c r="Y843" s="16">
        <f t="shared" si="206"/>
        <v>0</v>
      </c>
      <c r="Z843" s="16">
        <f t="shared" si="207"/>
        <v>0</v>
      </c>
    </row>
    <row r="844" spans="10:26" x14ac:dyDescent="0.25">
      <c r="J844" s="68">
        <v>8330</v>
      </c>
      <c r="K844" s="68">
        <f t="shared" ref="K844:K888" si="212">J844/8760</f>
        <v>0.95091324200913241</v>
      </c>
      <c r="L844" s="68">
        <f t="shared" ref="L844:L887" si="213">1-$E$24*K844^$E$25</f>
        <v>4.1086823335001021E-2</v>
      </c>
      <c r="M844" s="70">
        <f t="shared" ref="M844:M888" si="214">L844*$B$28</f>
        <v>1.2663746918322232</v>
      </c>
      <c r="N844" s="71">
        <f t="shared" ref="N844:N887" si="215">IF(K844&lt;=$B$116,$B$110,0)</f>
        <v>0</v>
      </c>
      <c r="O844" s="72">
        <f t="shared" ref="O844:O888" si="216">IF(L844&gt;N844,N844,IF(K844&gt;$B$116,0,L844))</f>
        <v>0</v>
      </c>
      <c r="P844" s="68">
        <f t="shared" si="208"/>
        <v>0</v>
      </c>
      <c r="Q844" s="16">
        <f t="shared" si="209"/>
        <v>5.7128517815880242E-2</v>
      </c>
      <c r="R844" s="51">
        <f t="shared" ref="R844:R888" si="217">IF(P844&gt;N844,N844,P844)</f>
        <v>0</v>
      </c>
      <c r="S844" s="16">
        <f t="shared" ref="S844:S888" si="218">IF(K844&lt;=$B$272,$F$272,N844)</f>
        <v>0</v>
      </c>
      <c r="T844" s="16">
        <f t="shared" ref="T844:T888" si="219">IF(S844&lt;L844,S844,L844)</f>
        <v>0</v>
      </c>
      <c r="U844" s="16">
        <f t="shared" ref="U844:U888" si="220">IF(K844&lt;0.04,S844,0)</f>
        <v>0</v>
      </c>
      <c r="V844" s="51">
        <f t="shared" ref="V844:V888" si="221">IF(K844&lt;0.23,T844,0)</f>
        <v>0</v>
      </c>
      <c r="W844" s="16">
        <f t="shared" si="210"/>
        <v>0</v>
      </c>
      <c r="X844" s="16">
        <f t="shared" si="211"/>
        <v>4.6697847933705239E-2</v>
      </c>
      <c r="Y844" s="16">
        <f t="shared" ref="Y844:Y888" si="222">IF(W844&gt;$F$272,$F$272,W844)</f>
        <v>0</v>
      </c>
      <c r="Z844" s="16">
        <f t="shared" ref="Z844:Z888" si="223">IF(W844&gt;$B$110,$B$110,W844)</f>
        <v>0</v>
      </c>
    </row>
    <row r="845" spans="10:26" x14ac:dyDescent="0.25">
      <c r="J845" s="68">
        <v>8340</v>
      </c>
      <c r="K845" s="68">
        <f t="shared" si="212"/>
        <v>0.95205479452054798</v>
      </c>
      <c r="L845" s="68">
        <f t="shared" si="213"/>
        <v>4.090273112914955E-2</v>
      </c>
      <c r="M845" s="70">
        <f t="shared" si="214"/>
        <v>1.2607006169943353</v>
      </c>
      <c r="N845" s="71">
        <f t="shared" si="215"/>
        <v>0</v>
      </c>
      <c r="O845" s="72">
        <f t="shared" si="216"/>
        <v>0</v>
      </c>
      <c r="P845" s="68">
        <f t="shared" si="208"/>
        <v>0</v>
      </c>
      <c r="Q845" s="16">
        <f t="shared" si="209"/>
        <v>5.653811540232756E-2</v>
      </c>
      <c r="R845" s="51">
        <f t="shared" si="217"/>
        <v>0</v>
      </c>
      <c r="S845" s="16">
        <f t="shared" si="218"/>
        <v>0</v>
      </c>
      <c r="T845" s="16">
        <f t="shared" si="219"/>
        <v>0</v>
      </c>
      <c r="U845" s="16">
        <f t="shared" si="220"/>
        <v>0</v>
      </c>
      <c r="V845" s="51">
        <f t="shared" si="221"/>
        <v>0</v>
      </c>
      <c r="W845" s="16">
        <f t="shared" si="210"/>
        <v>0</v>
      </c>
      <c r="X845" s="16">
        <f t="shared" si="211"/>
        <v>4.6375663827453617E-2</v>
      </c>
      <c r="Y845" s="16">
        <f t="shared" si="222"/>
        <v>0</v>
      </c>
      <c r="Z845" s="16">
        <f t="shared" si="223"/>
        <v>0</v>
      </c>
    </row>
    <row r="846" spans="10:26" x14ac:dyDescent="0.25">
      <c r="J846" s="68">
        <v>8350</v>
      </c>
      <c r="K846" s="68">
        <f t="shared" si="212"/>
        <v>0.95319634703196343</v>
      </c>
      <c r="L846" s="68">
        <f t="shared" si="213"/>
        <v>4.0718824246627316E-2</v>
      </c>
      <c r="M846" s="70">
        <f t="shared" si="214"/>
        <v>1.2550322541768693</v>
      </c>
      <c r="N846" s="71">
        <f t="shared" si="215"/>
        <v>0</v>
      </c>
      <c r="O846" s="72">
        <f t="shared" si="216"/>
        <v>0</v>
      </c>
      <c r="P846" s="68">
        <f t="shared" si="208"/>
        <v>0</v>
      </c>
      <c r="Q846" s="16">
        <f t="shared" si="209"/>
        <v>5.5949646324850555E-2</v>
      </c>
      <c r="R846" s="51">
        <f t="shared" si="217"/>
        <v>0</v>
      </c>
      <c r="S846" s="16">
        <f t="shared" si="218"/>
        <v>0</v>
      </c>
      <c r="T846" s="16">
        <f t="shared" si="219"/>
        <v>0</v>
      </c>
      <c r="U846" s="16">
        <f t="shared" si="220"/>
        <v>0</v>
      </c>
      <c r="V846" s="51">
        <f t="shared" si="221"/>
        <v>0</v>
      </c>
      <c r="W846" s="16">
        <f t="shared" si="210"/>
        <v>0</v>
      </c>
      <c r="X846" s="16">
        <f t="shared" si="211"/>
        <v>4.605405017536357E-2</v>
      </c>
      <c r="Y846" s="16">
        <f t="shared" si="222"/>
        <v>0</v>
      </c>
      <c r="Z846" s="16">
        <f t="shared" si="223"/>
        <v>0</v>
      </c>
    </row>
    <row r="847" spans="10:26" x14ac:dyDescent="0.25">
      <c r="J847" s="68">
        <v>8360</v>
      </c>
      <c r="K847" s="68">
        <f t="shared" si="212"/>
        <v>0.954337899543379</v>
      </c>
      <c r="L847" s="68">
        <f t="shared" si="213"/>
        <v>4.0535102279262492E-2</v>
      </c>
      <c r="M847" s="70">
        <f t="shared" si="214"/>
        <v>1.2493695907991862</v>
      </c>
      <c r="N847" s="71">
        <f t="shared" si="215"/>
        <v>0</v>
      </c>
      <c r="O847" s="72">
        <f t="shared" si="216"/>
        <v>0</v>
      </c>
      <c r="P847" s="68">
        <f t="shared" si="208"/>
        <v>0</v>
      </c>
      <c r="Q847" s="16">
        <f t="shared" si="209"/>
        <v>5.5363096769558418E-2</v>
      </c>
      <c r="R847" s="51">
        <f t="shared" si="217"/>
        <v>0</v>
      </c>
      <c r="S847" s="16">
        <f t="shared" si="218"/>
        <v>0</v>
      </c>
      <c r="T847" s="16">
        <f t="shared" si="219"/>
        <v>0</v>
      </c>
      <c r="U847" s="16">
        <f t="shared" si="220"/>
        <v>0</v>
      </c>
      <c r="V847" s="51">
        <f t="shared" si="221"/>
        <v>0</v>
      </c>
      <c r="W847" s="16">
        <f t="shared" si="210"/>
        <v>0</v>
      </c>
      <c r="X847" s="16">
        <f t="shared" si="211"/>
        <v>4.5733004769625163E-2</v>
      </c>
      <c r="Y847" s="16">
        <f t="shared" si="222"/>
        <v>0</v>
      </c>
      <c r="Z847" s="16">
        <f t="shared" si="223"/>
        <v>0</v>
      </c>
    </row>
    <row r="848" spans="10:26" x14ac:dyDescent="0.25">
      <c r="J848" s="68">
        <v>8370</v>
      </c>
      <c r="K848" s="68">
        <f t="shared" si="212"/>
        <v>0.95547945205479456</v>
      </c>
      <c r="L848" s="68">
        <f t="shared" si="213"/>
        <v>4.0351564820268693E-2</v>
      </c>
      <c r="M848" s="70">
        <f t="shared" si="214"/>
        <v>1.2437126143233501</v>
      </c>
      <c r="N848" s="71">
        <f t="shared" si="215"/>
        <v>0</v>
      </c>
      <c r="O848" s="72">
        <f t="shared" si="216"/>
        <v>0</v>
      </c>
      <c r="P848" s="68">
        <f t="shared" si="208"/>
        <v>0</v>
      </c>
      <c r="Q848" s="16">
        <f t="shared" si="209"/>
        <v>5.4778453074315281E-2</v>
      </c>
      <c r="R848" s="51">
        <f t="shared" si="217"/>
        <v>0</v>
      </c>
      <c r="S848" s="16">
        <f t="shared" si="218"/>
        <v>0</v>
      </c>
      <c r="T848" s="16">
        <f t="shared" si="219"/>
        <v>0</v>
      </c>
      <c r="U848" s="16">
        <f t="shared" si="220"/>
        <v>0</v>
      </c>
      <c r="V848" s="51">
        <f t="shared" si="221"/>
        <v>0</v>
      </c>
      <c r="W848" s="16">
        <f t="shared" si="210"/>
        <v>0</v>
      </c>
      <c r="X848" s="16">
        <f t="shared" si="211"/>
        <v>4.5412525415589822E-2</v>
      </c>
      <c r="Y848" s="16">
        <f t="shared" si="222"/>
        <v>0</v>
      </c>
      <c r="Z848" s="16">
        <f t="shared" si="223"/>
        <v>0</v>
      </c>
    </row>
    <row r="849" spans="10:26" x14ac:dyDescent="0.25">
      <c r="J849" s="68">
        <v>8380</v>
      </c>
      <c r="K849" s="68">
        <f t="shared" si="212"/>
        <v>0.95662100456621002</v>
      </c>
      <c r="L849" s="68">
        <f t="shared" si="213"/>
        <v>4.0168211464239767E-2</v>
      </c>
      <c r="M849" s="70">
        <f t="shared" si="214"/>
        <v>1.2380613122539654</v>
      </c>
      <c r="N849" s="71">
        <f t="shared" si="215"/>
        <v>0</v>
      </c>
      <c r="O849" s="72">
        <f t="shared" si="216"/>
        <v>0</v>
      </c>
      <c r="P849" s="68">
        <f t="shared" si="208"/>
        <v>0</v>
      </c>
      <c r="Q849" s="16">
        <f t="shared" si="209"/>
        <v>5.4195701726494461E-2</v>
      </c>
      <c r="R849" s="51">
        <f t="shared" si="217"/>
        <v>0</v>
      </c>
      <c r="S849" s="16">
        <f t="shared" si="218"/>
        <v>0</v>
      </c>
      <c r="T849" s="16">
        <f t="shared" si="219"/>
        <v>0</v>
      </c>
      <c r="U849" s="16">
        <f t="shared" si="220"/>
        <v>0</v>
      </c>
      <c r="V849" s="51">
        <f t="shared" si="221"/>
        <v>0</v>
      </c>
      <c r="W849" s="16">
        <f t="shared" si="210"/>
        <v>0</v>
      </c>
      <c r="X849" s="16">
        <f t="shared" si="211"/>
        <v>4.5092609931663974E-2</v>
      </c>
      <c r="Y849" s="16">
        <f t="shared" si="222"/>
        <v>0</v>
      </c>
      <c r="Z849" s="16">
        <f t="shared" si="223"/>
        <v>0</v>
      </c>
    </row>
    <row r="850" spans="10:26" x14ac:dyDescent="0.25">
      <c r="J850" s="68">
        <v>8390</v>
      </c>
      <c r="K850" s="68">
        <f t="shared" si="212"/>
        <v>0.95776255707762559</v>
      </c>
      <c r="L850" s="68">
        <f t="shared" si="213"/>
        <v>3.9985041807142019E-2</v>
      </c>
      <c r="M850" s="70">
        <f t="shared" si="214"/>
        <v>1.2324156721379389</v>
      </c>
      <c r="N850" s="71">
        <f t="shared" si="215"/>
        <v>0</v>
      </c>
      <c r="O850" s="72">
        <f t="shared" si="216"/>
        <v>0</v>
      </c>
      <c r="P850" s="68">
        <f t="shared" si="208"/>
        <v>0</v>
      </c>
      <c r="Q850" s="16">
        <f t="shared" si="209"/>
        <v>5.3614829360775329E-2</v>
      </c>
      <c r="R850" s="51">
        <f t="shared" si="217"/>
        <v>0</v>
      </c>
      <c r="S850" s="16">
        <f t="shared" si="218"/>
        <v>0</v>
      </c>
      <c r="T850" s="16">
        <f t="shared" si="219"/>
        <v>0</v>
      </c>
      <c r="U850" s="16">
        <f t="shared" si="220"/>
        <v>0</v>
      </c>
      <c r="V850" s="51">
        <f t="shared" si="221"/>
        <v>0</v>
      </c>
      <c r="W850" s="16">
        <f t="shared" si="210"/>
        <v>0</v>
      </c>
      <c r="X850" s="16">
        <f t="shared" si="211"/>
        <v>4.4773256149204466E-2</v>
      </c>
      <c r="Y850" s="16">
        <f t="shared" si="222"/>
        <v>0</v>
      </c>
      <c r="Z850" s="16">
        <f t="shared" si="223"/>
        <v>0</v>
      </c>
    </row>
    <row r="851" spans="10:26" x14ac:dyDescent="0.25">
      <c r="J851" s="68">
        <v>8400</v>
      </c>
      <c r="K851" s="68">
        <f t="shared" si="212"/>
        <v>0.95890410958904104</v>
      </c>
      <c r="L851" s="68">
        <f t="shared" si="213"/>
        <v>3.9802055446309437E-2</v>
      </c>
      <c r="M851" s="70">
        <f t="shared" si="214"/>
        <v>1.2267756815643318</v>
      </c>
      <c r="N851" s="71">
        <f t="shared" si="215"/>
        <v>0</v>
      </c>
      <c r="O851" s="72">
        <f t="shared" si="216"/>
        <v>0</v>
      </c>
      <c r="P851" s="68">
        <f t="shared" si="208"/>
        <v>0</v>
      </c>
      <c r="Q851" s="16">
        <f t="shared" si="209"/>
        <v>5.3035822756979489E-2</v>
      </c>
      <c r="R851" s="51">
        <f t="shared" si="217"/>
        <v>0</v>
      </c>
      <c r="S851" s="16">
        <f t="shared" si="218"/>
        <v>0</v>
      </c>
      <c r="T851" s="16">
        <f t="shared" si="219"/>
        <v>0</v>
      </c>
      <c r="U851" s="16">
        <f t="shared" si="220"/>
        <v>0</v>
      </c>
      <c r="V851" s="51">
        <f t="shared" si="221"/>
        <v>0</v>
      </c>
      <c r="W851" s="16">
        <f t="shared" si="210"/>
        <v>0</v>
      </c>
      <c r="X851" s="16">
        <f t="shared" si="211"/>
        <v>4.4454461912414645E-2</v>
      </c>
      <c r="Y851" s="16">
        <f t="shared" si="222"/>
        <v>0</v>
      </c>
      <c r="Z851" s="16">
        <f t="shared" si="223"/>
        <v>0</v>
      </c>
    </row>
    <row r="852" spans="10:26" x14ac:dyDescent="0.25">
      <c r="J852" s="68">
        <v>8410</v>
      </c>
      <c r="K852" s="68">
        <f t="shared" si="212"/>
        <v>0.96004566210045661</v>
      </c>
      <c r="L852" s="68">
        <f t="shared" si="213"/>
        <v>3.9619251980436365E-2</v>
      </c>
      <c r="M852" s="70">
        <f t="shared" si="214"/>
        <v>1.2211413281641346</v>
      </c>
      <c r="N852" s="71">
        <f t="shared" si="215"/>
        <v>0</v>
      </c>
      <c r="O852" s="72">
        <f t="shared" si="216"/>
        <v>0</v>
      </c>
      <c r="P852" s="68">
        <f t="shared" si="208"/>
        <v>0</v>
      </c>
      <c r="Q852" s="16">
        <f t="shared" si="209"/>
        <v>5.2458668837948474E-2</v>
      </c>
      <c r="R852" s="51">
        <f t="shared" si="217"/>
        <v>0</v>
      </c>
      <c r="S852" s="16">
        <f t="shared" si="218"/>
        <v>0</v>
      </c>
      <c r="T852" s="16">
        <f t="shared" si="219"/>
        <v>0</v>
      </c>
      <c r="U852" s="16">
        <f t="shared" si="220"/>
        <v>0</v>
      </c>
      <c r="V852" s="51">
        <f t="shared" si="221"/>
        <v>0</v>
      </c>
      <c r="W852" s="16">
        <f t="shared" si="210"/>
        <v>0</v>
      </c>
      <c r="X852" s="16">
        <f t="shared" si="211"/>
        <v>4.413622507824233E-2</v>
      </c>
      <c r="Y852" s="16">
        <f t="shared" si="222"/>
        <v>0</v>
      </c>
      <c r="Z852" s="16">
        <f t="shared" si="223"/>
        <v>0</v>
      </c>
    </row>
    <row r="853" spans="10:26" x14ac:dyDescent="0.25">
      <c r="J853" s="68">
        <v>8420</v>
      </c>
      <c r="K853" s="68">
        <f t="shared" si="212"/>
        <v>0.96118721461187218</v>
      </c>
      <c r="L853" s="68">
        <f t="shared" si="213"/>
        <v>3.9436631009571621E-2</v>
      </c>
      <c r="M853" s="70">
        <f t="shared" si="214"/>
        <v>1.2155125996100842</v>
      </c>
      <c r="N853" s="71">
        <f t="shared" si="215"/>
        <v>0</v>
      </c>
      <c r="O853" s="72">
        <f t="shared" si="216"/>
        <v>0</v>
      </c>
      <c r="P853" s="68">
        <f t="shared" si="208"/>
        <v>0</v>
      </c>
      <c r="Q853" s="16">
        <f t="shared" si="209"/>
        <v>5.1883354667459303E-2</v>
      </c>
      <c r="R853" s="51">
        <f t="shared" si="217"/>
        <v>0</v>
      </c>
      <c r="S853" s="16">
        <f t="shared" si="218"/>
        <v>0</v>
      </c>
      <c r="T853" s="16">
        <f t="shared" si="219"/>
        <v>0</v>
      </c>
      <c r="U853" s="16">
        <f t="shared" si="220"/>
        <v>0</v>
      </c>
      <c r="V853" s="51">
        <f t="shared" si="221"/>
        <v>0</v>
      </c>
      <c r="W853" s="16">
        <f t="shared" si="210"/>
        <v>0</v>
      </c>
      <c r="X853" s="16">
        <f t="shared" si="211"/>
        <v>4.3818543516277231E-2</v>
      </c>
      <c r="Y853" s="16">
        <f t="shared" si="222"/>
        <v>0</v>
      </c>
      <c r="Z853" s="16">
        <f t="shared" si="223"/>
        <v>0</v>
      </c>
    </row>
    <row r="854" spans="10:26" x14ac:dyDescent="0.25">
      <c r="J854" s="68">
        <v>8430</v>
      </c>
      <c r="K854" s="68">
        <f t="shared" si="212"/>
        <v>0.96232876712328763</v>
      </c>
      <c r="L854" s="68">
        <f t="shared" si="213"/>
        <v>3.9254192135112387E-2</v>
      </c>
      <c r="M854" s="70">
        <f t="shared" si="214"/>
        <v>1.2098894836164775</v>
      </c>
      <c r="N854" s="71">
        <f t="shared" si="215"/>
        <v>0</v>
      </c>
      <c r="O854" s="72">
        <f t="shared" si="216"/>
        <v>0</v>
      </c>
      <c r="P854" s="68">
        <f t="shared" si="208"/>
        <v>0</v>
      </c>
      <c r="Q854" s="16">
        <f t="shared" si="209"/>
        <v>5.1309867448178559E-2</v>
      </c>
      <c r="R854" s="51">
        <f t="shared" si="217"/>
        <v>0</v>
      </c>
      <c r="S854" s="16">
        <f t="shared" si="218"/>
        <v>0</v>
      </c>
      <c r="T854" s="16">
        <f t="shared" si="219"/>
        <v>0</v>
      </c>
      <c r="U854" s="16">
        <f t="shared" si="220"/>
        <v>0</v>
      </c>
      <c r="V854" s="51">
        <f t="shared" si="221"/>
        <v>0</v>
      </c>
      <c r="W854" s="16">
        <f t="shared" si="210"/>
        <v>0</v>
      </c>
      <c r="X854" s="16">
        <f t="shared" si="211"/>
        <v>4.3501415108651242E-2</v>
      </c>
      <c r="Y854" s="16">
        <f t="shared" si="222"/>
        <v>0</v>
      </c>
      <c r="Z854" s="16">
        <f t="shared" si="223"/>
        <v>0</v>
      </c>
    </row>
    <row r="855" spans="10:26" x14ac:dyDescent="0.25">
      <c r="J855" s="68">
        <v>8440</v>
      </c>
      <c r="K855" s="68">
        <f t="shared" si="212"/>
        <v>0.9634703196347032</v>
      </c>
      <c r="L855" s="68">
        <f t="shared" si="213"/>
        <v>3.9071934959798327E-2</v>
      </c>
      <c r="M855" s="70">
        <f t="shared" si="214"/>
        <v>1.2042719679389895</v>
      </c>
      <c r="N855" s="71">
        <f t="shared" si="215"/>
        <v>0</v>
      </c>
      <c r="O855" s="72">
        <f t="shared" si="216"/>
        <v>0</v>
      </c>
      <c r="P855" s="68">
        <f t="shared" si="208"/>
        <v>0</v>
      </c>
      <c r="Q855" s="16">
        <f t="shared" si="209"/>
        <v>5.0738194519653557E-2</v>
      </c>
      <c r="R855" s="51">
        <f t="shared" si="217"/>
        <v>0</v>
      </c>
      <c r="S855" s="16">
        <f t="shared" si="218"/>
        <v>0</v>
      </c>
      <c r="T855" s="16">
        <f t="shared" si="219"/>
        <v>0</v>
      </c>
      <c r="U855" s="16">
        <f t="shared" si="220"/>
        <v>0</v>
      </c>
      <c r="V855" s="51">
        <f t="shared" si="221"/>
        <v>0</v>
      </c>
      <c r="W855" s="16">
        <f t="shared" si="210"/>
        <v>0</v>
      </c>
      <c r="X855" s="16">
        <f t="shared" si="211"/>
        <v>4.3184837749937532E-2</v>
      </c>
      <c r="Y855" s="16">
        <f t="shared" si="222"/>
        <v>0</v>
      </c>
      <c r="Z855" s="16">
        <f t="shared" si="223"/>
        <v>0</v>
      </c>
    </row>
    <row r="856" spans="10:26" x14ac:dyDescent="0.25">
      <c r="J856" s="68">
        <v>8450</v>
      </c>
      <c r="K856" s="68">
        <f t="shared" si="212"/>
        <v>0.96461187214611877</v>
      </c>
      <c r="L856" s="68">
        <f t="shared" si="213"/>
        <v>3.8889859087704592E-2</v>
      </c>
      <c r="M856" s="70">
        <f t="shared" si="214"/>
        <v>1.1986600403744565</v>
      </c>
      <c r="N856" s="71">
        <f t="shared" si="215"/>
        <v>0</v>
      </c>
      <c r="O856" s="72">
        <f t="shared" si="216"/>
        <v>0</v>
      </c>
      <c r="P856" s="68">
        <f t="shared" si="208"/>
        <v>0</v>
      </c>
      <c r="Q856" s="16">
        <f t="shared" si="209"/>
        <v>5.0168323356340472E-2</v>
      </c>
      <c r="R856" s="51">
        <f t="shared" si="217"/>
        <v>0</v>
      </c>
      <c r="S856" s="16">
        <f t="shared" si="218"/>
        <v>0</v>
      </c>
      <c r="T856" s="16">
        <f t="shared" si="219"/>
        <v>0</v>
      </c>
      <c r="U856" s="16">
        <f t="shared" si="220"/>
        <v>0</v>
      </c>
      <c r="V856" s="51">
        <f t="shared" si="221"/>
        <v>0</v>
      </c>
      <c r="W856" s="16">
        <f t="shared" si="210"/>
        <v>0</v>
      </c>
      <c r="X856" s="16">
        <f t="shared" si="211"/>
        <v>4.2868809347053838E-2</v>
      </c>
      <c r="Y856" s="16">
        <f t="shared" si="222"/>
        <v>0</v>
      </c>
      <c r="Z856" s="16">
        <f t="shared" si="223"/>
        <v>0</v>
      </c>
    </row>
    <row r="857" spans="10:26" x14ac:dyDescent="0.25">
      <c r="J857" s="68">
        <v>8460</v>
      </c>
      <c r="K857" s="68">
        <f t="shared" si="212"/>
        <v>0.96575342465753422</v>
      </c>
      <c r="L857" s="68">
        <f t="shared" si="213"/>
        <v>3.8707964124237049E-2</v>
      </c>
      <c r="M857" s="70">
        <f t="shared" si="214"/>
        <v>1.1930536887607308</v>
      </c>
      <c r="N857" s="71">
        <f t="shared" si="215"/>
        <v>0</v>
      </c>
      <c r="O857" s="72">
        <f t="shared" si="216"/>
        <v>0</v>
      </c>
      <c r="P857" s="68">
        <f t="shared" si="208"/>
        <v>0</v>
      </c>
      <c r="Q857" s="16">
        <f t="shared" si="209"/>
        <v>4.9600241565667891E-2</v>
      </c>
      <c r="R857" s="51">
        <f t="shared" si="217"/>
        <v>0</v>
      </c>
      <c r="S857" s="16">
        <f t="shared" si="218"/>
        <v>0</v>
      </c>
      <c r="T857" s="16">
        <f t="shared" si="219"/>
        <v>0</v>
      </c>
      <c r="U857" s="16">
        <f t="shared" si="220"/>
        <v>0</v>
      </c>
      <c r="V857" s="51">
        <f t="shared" si="221"/>
        <v>0</v>
      </c>
      <c r="W857" s="16">
        <f t="shared" si="210"/>
        <v>0</v>
      </c>
      <c r="X857" s="16">
        <f t="shared" si="211"/>
        <v>4.2553327819162878E-2</v>
      </c>
      <c r="Y857" s="16">
        <f t="shared" si="222"/>
        <v>0</v>
      </c>
      <c r="Z857" s="16">
        <f t="shared" si="223"/>
        <v>0</v>
      </c>
    </row>
    <row r="858" spans="10:26" x14ac:dyDescent="0.25">
      <c r="J858" s="68">
        <v>8470</v>
      </c>
      <c r="K858" s="68">
        <f t="shared" si="212"/>
        <v>0.96689497716894979</v>
      </c>
      <c r="L858" s="68">
        <f t="shared" si="213"/>
        <v>3.8526249676125057E-2</v>
      </c>
      <c r="M858" s="70">
        <f t="shared" si="214"/>
        <v>1.1874529009764572</v>
      </c>
      <c r="N858" s="71">
        <f t="shared" si="215"/>
        <v>0</v>
      </c>
      <c r="O858" s="72">
        <f t="shared" si="216"/>
        <v>0</v>
      </c>
      <c r="P858" s="68">
        <f t="shared" si="208"/>
        <v>0</v>
      </c>
      <c r="Q858" s="16">
        <f t="shared" si="209"/>
        <v>4.9033936886134888E-2</v>
      </c>
      <c r="R858" s="51">
        <f t="shared" si="217"/>
        <v>0</v>
      </c>
      <c r="S858" s="16">
        <f t="shared" si="218"/>
        <v>0</v>
      </c>
      <c r="T858" s="16">
        <f t="shared" si="219"/>
        <v>0</v>
      </c>
      <c r="U858" s="16">
        <f t="shared" si="220"/>
        <v>0</v>
      </c>
      <c r="V858" s="51">
        <f t="shared" si="221"/>
        <v>0</v>
      </c>
      <c r="W858" s="16">
        <f t="shared" si="210"/>
        <v>0</v>
      </c>
      <c r="X858" s="16">
        <f t="shared" si="211"/>
        <v>4.2238391097576766E-2</v>
      </c>
      <c r="Y858" s="16">
        <f t="shared" si="222"/>
        <v>0</v>
      </c>
      <c r="Z858" s="16">
        <f t="shared" si="223"/>
        <v>0</v>
      </c>
    </row>
    <row r="859" spans="10:26" x14ac:dyDescent="0.25">
      <c r="J859" s="68">
        <v>8480</v>
      </c>
      <c r="K859" s="68">
        <f t="shared" si="212"/>
        <v>0.96803652968036524</v>
      </c>
      <c r="L859" s="68">
        <f t="shared" si="213"/>
        <v>3.8344715351416037E-2</v>
      </c>
      <c r="M859" s="70">
        <f t="shared" si="214"/>
        <v>1.1818576649409052</v>
      </c>
      <c r="N859" s="71">
        <f t="shared" si="215"/>
        <v>0</v>
      </c>
      <c r="O859" s="72">
        <f t="shared" si="216"/>
        <v>0</v>
      </c>
      <c r="P859" s="68">
        <f t="shared" si="208"/>
        <v>0</v>
      </c>
      <c r="Q859" s="16">
        <f t="shared" si="209"/>
        <v>4.8469397185443297E-2</v>
      </c>
      <c r="R859" s="51">
        <f t="shared" si="217"/>
        <v>0</v>
      </c>
      <c r="S859" s="16">
        <f t="shared" si="218"/>
        <v>0</v>
      </c>
      <c r="T859" s="16">
        <f t="shared" si="219"/>
        <v>0</v>
      </c>
      <c r="U859" s="16">
        <f t="shared" si="220"/>
        <v>0</v>
      </c>
      <c r="V859" s="51">
        <f t="shared" si="221"/>
        <v>0</v>
      </c>
      <c r="W859" s="16">
        <f t="shared" si="210"/>
        <v>0</v>
      </c>
      <c r="X859" s="16">
        <f t="shared" si="211"/>
        <v>4.1923997125660972E-2</v>
      </c>
      <c r="Y859" s="16">
        <f t="shared" si="222"/>
        <v>0</v>
      </c>
      <c r="Z859" s="16">
        <f t="shared" si="223"/>
        <v>0</v>
      </c>
    </row>
    <row r="860" spans="10:26" x14ac:dyDescent="0.25">
      <c r="J860" s="68">
        <v>8490</v>
      </c>
      <c r="K860" s="68">
        <f t="shared" si="212"/>
        <v>0.96917808219178081</v>
      </c>
      <c r="L860" s="68">
        <f t="shared" si="213"/>
        <v>3.81633607594698E-2</v>
      </c>
      <c r="M860" s="70">
        <f t="shared" si="214"/>
        <v>1.1762679686137951</v>
      </c>
      <c r="N860" s="71">
        <f t="shared" si="215"/>
        <v>0</v>
      </c>
      <c r="O860" s="72">
        <f t="shared" si="216"/>
        <v>0</v>
      </c>
      <c r="P860" s="68">
        <f t="shared" si="208"/>
        <v>0</v>
      </c>
      <c r="Q860" s="16">
        <f t="shared" si="209"/>
        <v>4.7906610458664955E-2</v>
      </c>
      <c r="R860" s="51">
        <f t="shared" si="217"/>
        <v>0</v>
      </c>
      <c r="S860" s="16">
        <f t="shared" si="218"/>
        <v>0</v>
      </c>
      <c r="T860" s="16">
        <f t="shared" si="219"/>
        <v>0</v>
      </c>
      <c r="U860" s="16">
        <f t="shared" si="220"/>
        <v>0</v>
      </c>
      <c r="V860" s="51">
        <f t="shared" si="221"/>
        <v>0</v>
      </c>
      <c r="W860" s="16">
        <f t="shared" si="210"/>
        <v>0</v>
      </c>
      <c r="X860" s="16">
        <f t="shared" si="211"/>
        <v>4.1610143858739956E-2</v>
      </c>
      <c r="Y860" s="16">
        <f t="shared" si="222"/>
        <v>0</v>
      </c>
      <c r="Z860" s="16">
        <f t="shared" si="223"/>
        <v>0</v>
      </c>
    </row>
    <row r="861" spans="10:26" x14ac:dyDescent="0.25">
      <c r="J861" s="68">
        <v>8500</v>
      </c>
      <c r="K861" s="68">
        <f t="shared" si="212"/>
        <v>0.97031963470319638</v>
      </c>
      <c r="L861" s="68">
        <f t="shared" si="213"/>
        <v>3.7982185510951672E-2</v>
      </c>
      <c r="M861" s="70">
        <f t="shared" si="214"/>
        <v>1.1706837999950856</v>
      </c>
      <c r="N861" s="71">
        <f t="shared" si="215"/>
        <v>0</v>
      </c>
      <c r="O861" s="72">
        <f t="shared" si="216"/>
        <v>0</v>
      </c>
      <c r="P861" s="68">
        <f t="shared" si="208"/>
        <v>0</v>
      </c>
      <c r="Q861" s="16">
        <f t="shared" si="209"/>
        <v>4.7345564826438702E-2</v>
      </c>
      <c r="R861" s="51">
        <f t="shared" si="217"/>
        <v>0</v>
      </c>
      <c r="S861" s="16">
        <f t="shared" si="218"/>
        <v>0</v>
      </c>
      <c r="T861" s="16">
        <f t="shared" si="219"/>
        <v>0</v>
      </c>
      <c r="U861" s="16">
        <f t="shared" si="220"/>
        <v>0</v>
      </c>
      <c r="V861" s="51">
        <f t="shared" si="221"/>
        <v>0</v>
      </c>
      <c r="W861" s="16">
        <f t="shared" si="210"/>
        <v>0</v>
      </c>
      <c r="X861" s="16">
        <f t="shared" si="211"/>
        <v>4.1296829264002577E-2</v>
      </c>
      <c r="Y861" s="16">
        <f t="shared" si="222"/>
        <v>0</v>
      </c>
      <c r="Z861" s="16">
        <f t="shared" si="223"/>
        <v>0</v>
      </c>
    </row>
    <row r="862" spans="10:26" x14ac:dyDescent="0.25">
      <c r="J862" s="68">
        <v>8510</v>
      </c>
      <c r="K862" s="68">
        <f t="shared" si="212"/>
        <v>0.97146118721461183</v>
      </c>
      <c r="L862" s="68">
        <f t="shared" si="213"/>
        <v>3.7801189217827602E-2</v>
      </c>
      <c r="M862" s="70">
        <f t="shared" si="214"/>
        <v>1.1651051471248233</v>
      </c>
      <c r="N862" s="71">
        <f t="shared" si="215"/>
        <v>0</v>
      </c>
      <c r="O862" s="72">
        <f t="shared" si="216"/>
        <v>0</v>
      </c>
      <c r="P862" s="68">
        <f t="shared" si="208"/>
        <v>0</v>
      </c>
      <c r="Q862" s="16">
        <f t="shared" si="209"/>
        <v>4.6786248533202457E-2</v>
      </c>
      <c r="R862" s="51">
        <f t="shared" si="217"/>
        <v>0</v>
      </c>
      <c r="S862" s="16">
        <f t="shared" si="218"/>
        <v>0</v>
      </c>
      <c r="T862" s="16">
        <f t="shared" si="219"/>
        <v>0</v>
      </c>
      <c r="U862" s="16">
        <f t="shared" si="220"/>
        <v>0</v>
      </c>
      <c r="V862" s="51">
        <f t="shared" si="221"/>
        <v>0</v>
      </c>
      <c r="W862" s="16">
        <f t="shared" si="210"/>
        <v>0</v>
      </c>
      <c r="X862" s="16">
        <f t="shared" si="211"/>
        <v>4.0984051320409942E-2</v>
      </c>
      <c r="Y862" s="16">
        <f t="shared" si="222"/>
        <v>0</v>
      </c>
      <c r="Z862" s="16">
        <f t="shared" si="223"/>
        <v>0</v>
      </c>
    </row>
    <row r="863" spans="10:26" x14ac:dyDescent="0.25">
      <c r="J863" s="68">
        <v>8520</v>
      </c>
      <c r="K863" s="68">
        <f t="shared" si="212"/>
        <v>0.9726027397260274</v>
      </c>
      <c r="L863" s="68">
        <f t="shared" si="213"/>
        <v>3.762037149335784E-2</v>
      </c>
      <c r="M863" s="70">
        <f t="shared" si="214"/>
        <v>1.159531998082947</v>
      </c>
      <c r="N863" s="71">
        <f t="shared" si="215"/>
        <v>0</v>
      </c>
      <c r="O863" s="72">
        <f t="shared" si="216"/>
        <v>0</v>
      </c>
      <c r="P863" s="68">
        <f t="shared" si="208"/>
        <v>0</v>
      </c>
      <c r="Q863" s="16">
        <f t="shared" si="209"/>
        <v>4.6228649945453948E-2</v>
      </c>
      <c r="R863" s="51">
        <f t="shared" si="217"/>
        <v>0</v>
      </c>
      <c r="S863" s="16">
        <f t="shared" si="218"/>
        <v>0</v>
      </c>
      <c r="T863" s="16">
        <f t="shared" si="219"/>
        <v>0</v>
      </c>
      <c r="U863" s="16">
        <f t="shared" si="220"/>
        <v>0</v>
      </c>
      <c r="V863" s="51">
        <f t="shared" si="221"/>
        <v>0</v>
      </c>
      <c r="W863" s="16">
        <f t="shared" si="210"/>
        <v>0</v>
      </c>
      <c r="X863" s="16">
        <f t="shared" si="211"/>
        <v>4.0671808018602928E-2</v>
      </c>
      <c r="Y863" s="16">
        <f t="shared" si="222"/>
        <v>0</v>
      </c>
      <c r="Z863" s="16">
        <f t="shared" si="223"/>
        <v>0</v>
      </c>
    </row>
    <row r="864" spans="10:26" x14ac:dyDescent="0.25">
      <c r="J864" s="68">
        <v>8530</v>
      </c>
      <c r="K864" s="68">
        <f t="shared" si="212"/>
        <v>0.97374429223744297</v>
      </c>
      <c r="L864" s="68">
        <f t="shared" si="213"/>
        <v>3.7439731952090716E-2</v>
      </c>
      <c r="M864" s="70">
        <f t="shared" si="214"/>
        <v>1.1539643409890974</v>
      </c>
      <c r="N864" s="71">
        <f t="shared" si="215"/>
        <v>0</v>
      </c>
      <c r="O864" s="72">
        <f t="shared" si="216"/>
        <v>0</v>
      </c>
      <c r="P864" s="68">
        <f t="shared" si="208"/>
        <v>0</v>
      </c>
      <c r="Q864" s="16">
        <f t="shared" si="209"/>
        <v>4.5672757550044407E-2</v>
      </c>
      <c r="R864" s="51">
        <f t="shared" si="217"/>
        <v>0</v>
      </c>
      <c r="S864" s="16">
        <f t="shared" si="218"/>
        <v>0</v>
      </c>
      <c r="T864" s="16">
        <f t="shared" si="219"/>
        <v>0</v>
      </c>
      <c r="U864" s="16">
        <f t="shared" si="220"/>
        <v>0</v>
      </c>
      <c r="V864" s="51">
        <f t="shared" si="221"/>
        <v>0</v>
      </c>
      <c r="W864" s="16">
        <f t="shared" si="210"/>
        <v>0</v>
      </c>
      <c r="X864" s="16">
        <f t="shared" si="211"/>
        <v>4.0360097360811364E-2</v>
      </c>
      <c r="Y864" s="16">
        <f t="shared" si="222"/>
        <v>0</v>
      </c>
      <c r="Z864" s="16">
        <f t="shared" si="223"/>
        <v>0</v>
      </c>
    </row>
    <row r="865" spans="10:26" x14ac:dyDescent="0.25">
      <c r="J865" s="68">
        <v>8540</v>
      </c>
      <c r="K865" s="68">
        <f t="shared" si="212"/>
        <v>0.97488584474885842</v>
      </c>
      <c r="L865" s="68">
        <f t="shared" si="213"/>
        <v>3.7259270209857864E-2</v>
      </c>
      <c r="M865" s="70">
        <f t="shared" si="214"/>
        <v>1.1484021640024684</v>
      </c>
      <c r="N865" s="71">
        <f t="shared" si="215"/>
        <v>0</v>
      </c>
      <c r="O865" s="72">
        <f t="shared" si="216"/>
        <v>0</v>
      </c>
      <c r="P865" s="68">
        <f t="shared" si="208"/>
        <v>0</v>
      </c>
      <c r="Q865" s="16">
        <f t="shared" si="209"/>
        <v>4.5118559952500359E-2</v>
      </c>
      <c r="R865" s="51">
        <f t="shared" si="217"/>
        <v>0</v>
      </c>
      <c r="S865" s="16">
        <f t="shared" si="218"/>
        <v>0</v>
      </c>
      <c r="T865" s="16">
        <f t="shared" si="219"/>
        <v>0</v>
      </c>
      <c r="U865" s="16">
        <f t="shared" si="220"/>
        <v>0</v>
      </c>
      <c r="V865" s="51">
        <f t="shared" si="221"/>
        <v>0</v>
      </c>
      <c r="W865" s="16">
        <f t="shared" si="210"/>
        <v>0</v>
      </c>
      <c r="X865" s="16">
        <f t="shared" si="211"/>
        <v>4.0048917360763658E-2</v>
      </c>
      <c r="Y865" s="16">
        <f t="shared" si="222"/>
        <v>0</v>
      </c>
      <c r="Z865" s="16">
        <f t="shared" si="223"/>
        <v>0</v>
      </c>
    </row>
    <row r="866" spans="10:26" x14ac:dyDescent="0.25">
      <c r="J866" s="68">
        <v>8550</v>
      </c>
      <c r="K866" s="68">
        <f t="shared" si="212"/>
        <v>0.97602739726027399</v>
      </c>
      <c r="L866" s="68">
        <f t="shared" si="213"/>
        <v>3.7078985883767457E-2</v>
      </c>
      <c r="M866" s="70">
        <f t="shared" si="214"/>
        <v>1.1428454553215996</v>
      </c>
      <c r="N866" s="71">
        <f t="shared" si="215"/>
        <v>0</v>
      </c>
      <c r="O866" s="72">
        <f t="shared" si="216"/>
        <v>0</v>
      </c>
      <c r="P866" s="68">
        <f t="shared" si="208"/>
        <v>0</v>
      </c>
      <c r="Q866" s="16">
        <f t="shared" si="209"/>
        <v>4.4566045875376159E-2</v>
      </c>
      <c r="R866" s="51">
        <f t="shared" si="217"/>
        <v>0</v>
      </c>
      <c r="S866" s="16">
        <f t="shared" si="218"/>
        <v>0</v>
      </c>
      <c r="T866" s="16">
        <f t="shared" si="219"/>
        <v>0</v>
      </c>
      <c r="U866" s="16">
        <f t="shared" si="220"/>
        <v>0</v>
      </c>
      <c r="V866" s="51">
        <f t="shared" si="221"/>
        <v>0</v>
      </c>
      <c r="W866" s="16">
        <f t="shared" si="210"/>
        <v>0</v>
      </c>
      <c r="X866" s="16">
        <f t="shared" si="211"/>
        <v>3.9738266043597648E-2</v>
      </c>
      <c r="Y866" s="16">
        <f t="shared" si="222"/>
        <v>0</v>
      </c>
      <c r="Z866" s="16">
        <f t="shared" si="223"/>
        <v>0</v>
      </c>
    </row>
    <row r="867" spans="10:26" x14ac:dyDescent="0.25">
      <c r="J867" s="68">
        <v>8560</v>
      </c>
      <c r="K867" s="68">
        <f t="shared" si="212"/>
        <v>0.97716894977168944</v>
      </c>
      <c r="L867" s="68">
        <f t="shared" si="213"/>
        <v>3.6898878592198869E-2</v>
      </c>
      <c r="M867" s="70">
        <f t="shared" si="214"/>
        <v>1.1372942031842117</v>
      </c>
      <c r="N867" s="71">
        <f t="shared" si="215"/>
        <v>0</v>
      </c>
      <c r="O867" s="72">
        <f t="shared" si="216"/>
        <v>0</v>
      </c>
      <c r="P867" s="68">
        <f t="shared" si="208"/>
        <v>0</v>
      </c>
      <c r="Q867" s="16">
        <f t="shared" si="209"/>
        <v>4.4015204156634291E-2</v>
      </c>
      <c r="R867" s="51">
        <f t="shared" si="217"/>
        <v>0</v>
      </c>
      <c r="S867" s="16">
        <f t="shared" si="218"/>
        <v>0</v>
      </c>
      <c r="T867" s="16">
        <f t="shared" si="219"/>
        <v>0</v>
      </c>
      <c r="U867" s="16">
        <f t="shared" si="220"/>
        <v>0</v>
      </c>
      <c r="V867" s="51">
        <f t="shared" si="221"/>
        <v>0</v>
      </c>
      <c r="W867" s="16">
        <f t="shared" si="210"/>
        <v>0</v>
      </c>
      <c r="X867" s="16">
        <f t="shared" si="211"/>
        <v>3.9428141445772336E-2</v>
      </c>
      <c r="Y867" s="16">
        <f t="shared" si="222"/>
        <v>0</v>
      </c>
      <c r="Z867" s="16">
        <f t="shared" si="223"/>
        <v>0</v>
      </c>
    </row>
    <row r="868" spans="10:26" x14ac:dyDescent="0.25">
      <c r="J868" s="68">
        <v>8570</v>
      </c>
      <c r="K868" s="68">
        <f t="shared" si="212"/>
        <v>0.97831050228310501</v>
      </c>
      <c r="L868" s="68">
        <f t="shared" si="213"/>
        <v>3.6718947954797354E-2</v>
      </c>
      <c r="M868" s="70">
        <f t="shared" si="214"/>
        <v>1.1317483958670416</v>
      </c>
      <c r="N868" s="71">
        <f t="shared" si="215"/>
        <v>0</v>
      </c>
      <c r="O868" s="72">
        <f t="shared" si="216"/>
        <v>0</v>
      </c>
      <c r="P868" s="68">
        <f t="shared" si="208"/>
        <v>0</v>
      </c>
      <c r="Q868" s="16">
        <f t="shared" si="209"/>
        <v>4.3466023748054305E-2</v>
      </c>
      <c r="R868" s="51">
        <f t="shared" si="217"/>
        <v>0</v>
      </c>
      <c r="S868" s="16">
        <f t="shared" si="218"/>
        <v>0</v>
      </c>
      <c r="T868" s="16">
        <f t="shared" si="219"/>
        <v>0</v>
      </c>
      <c r="U868" s="16">
        <f t="shared" si="220"/>
        <v>0</v>
      </c>
      <c r="V868" s="51">
        <f t="shared" si="221"/>
        <v>0</v>
      </c>
      <c r="W868" s="16">
        <f t="shared" si="210"/>
        <v>0</v>
      </c>
      <c r="X868" s="16">
        <f t="shared" si="211"/>
        <v>3.9118541614979518E-2</v>
      </c>
      <c r="Y868" s="16">
        <f t="shared" si="222"/>
        <v>0</v>
      </c>
      <c r="Z868" s="16">
        <f t="shared" si="223"/>
        <v>0</v>
      </c>
    </row>
    <row r="869" spans="10:26" x14ac:dyDescent="0.25">
      <c r="J869" s="68">
        <v>8580</v>
      </c>
      <c r="K869" s="68">
        <f t="shared" si="212"/>
        <v>0.97945205479452058</v>
      </c>
      <c r="L869" s="68">
        <f t="shared" si="213"/>
        <v>3.6539193592467489E-2</v>
      </c>
      <c r="M869" s="70">
        <f t="shared" si="214"/>
        <v>1.1262080216856418</v>
      </c>
      <c r="N869" s="71">
        <f t="shared" si="215"/>
        <v>0</v>
      </c>
      <c r="O869" s="72">
        <f t="shared" si="216"/>
        <v>0</v>
      </c>
      <c r="P869" s="68">
        <f t="shared" si="208"/>
        <v>0</v>
      </c>
      <c r="Q869" s="16">
        <f t="shared" si="209"/>
        <v>4.2918493713669181E-2</v>
      </c>
      <c r="R869" s="51">
        <f t="shared" si="217"/>
        <v>0</v>
      </c>
      <c r="S869" s="16">
        <f t="shared" si="218"/>
        <v>0</v>
      </c>
      <c r="T869" s="16">
        <f t="shared" si="219"/>
        <v>0</v>
      </c>
      <c r="U869" s="16">
        <f t="shared" si="220"/>
        <v>0</v>
      </c>
      <c r="V869" s="51">
        <f t="shared" si="221"/>
        <v>0</v>
      </c>
      <c r="W869" s="16">
        <f t="shared" si="210"/>
        <v>0</v>
      </c>
      <c r="X869" s="16">
        <f t="shared" si="211"/>
        <v>3.8809464610058186E-2</v>
      </c>
      <c r="Y869" s="16">
        <f t="shared" si="222"/>
        <v>0</v>
      </c>
      <c r="Z869" s="16">
        <f t="shared" si="223"/>
        <v>0</v>
      </c>
    </row>
    <row r="870" spans="10:26" x14ac:dyDescent="0.25">
      <c r="J870" s="68">
        <v>8590</v>
      </c>
      <c r="K870" s="68">
        <f t="shared" si="212"/>
        <v>0.98059360730593603</v>
      </c>
      <c r="L870" s="68">
        <f t="shared" si="213"/>
        <v>3.6359615127368405E-2</v>
      </c>
      <c r="M870" s="70">
        <f t="shared" si="214"/>
        <v>1.1206730689942317</v>
      </c>
      <c r="N870" s="71">
        <f t="shared" si="215"/>
        <v>0</v>
      </c>
      <c r="O870" s="72">
        <f t="shared" si="216"/>
        <v>0</v>
      </c>
      <c r="P870" s="68">
        <f t="shared" si="208"/>
        <v>0</v>
      </c>
      <c r="Q870" s="16">
        <f t="shared" si="209"/>
        <v>4.2372603228229E-2</v>
      </c>
      <c r="R870" s="51">
        <f t="shared" si="217"/>
        <v>0</v>
      </c>
      <c r="S870" s="16">
        <f t="shared" si="218"/>
        <v>0</v>
      </c>
      <c r="T870" s="16">
        <f t="shared" si="219"/>
        <v>0</v>
      </c>
      <c r="U870" s="16">
        <f t="shared" si="220"/>
        <v>0</v>
      </c>
      <c r="V870" s="51">
        <f t="shared" si="221"/>
        <v>0</v>
      </c>
      <c r="W870" s="16">
        <f t="shared" si="210"/>
        <v>0</v>
      </c>
      <c r="X870" s="16">
        <f t="shared" si="211"/>
        <v>3.8500908500907927E-2</v>
      </c>
      <c r="Y870" s="16">
        <f t="shared" si="222"/>
        <v>0</v>
      </c>
      <c r="Z870" s="16">
        <f t="shared" si="223"/>
        <v>0</v>
      </c>
    </row>
    <row r="871" spans="10:26" x14ac:dyDescent="0.25">
      <c r="J871" s="68">
        <v>8600</v>
      </c>
      <c r="K871" s="68">
        <f t="shared" si="212"/>
        <v>0.9817351598173516</v>
      </c>
      <c r="L871" s="68">
        <f t="shared" si="213"/>
        <v>3.6180212182907567E-2</v>
      </c>
      <c r="M871" s="70">
        <f t="shared" si="214"/>
        <v>1.1151435261855072</v>
      </c>
      <c r="N871" s="71">
        <f t="shared" si="215"/>
        <v>0</v>
      </c>
      <c r="O871" s="72">
        <f t="shared" si="216"/>
        <v>0</v>
      </c>
      <c r="P871" s="68">
        <f t="shared" si="208"/>
        <v>0</v>
      </c>
      <c r="Q871" s="16">
        <f t="shared" si="209"/>
        <v>4.1828341575690264E-2</v>
      </c>
      <c r="R871" s="51">
        <f t="shared" si="217"/>
        <v>0</v>
      </c>
      <c r="S871" s="16">
        <f t="shared" si="218"/>
        <v>0</v>
      </c>
      <c r="T871" s="16">
        <f t="shared" si="219"/>
        <v>0</v>
      </c>
      <c r="U871" s="16">
        <f t="shared" si="220"/>
        <v>0</v>
      </c>
      <c r="V871" s="51">
        <f t="shared" si="221"/>
        <v>0</v>
      </c>
      <c r="W871" s="16">
        <f t="shared" si="210"/>
        <v>0</v>
      </c>
      <c r="X871" s="16">
        <f t="shared" si="211"/>
        <v>3.819287136840388E-2</v>
      </c>
      <c r="Y871" s="16">
        <f t="shared" si="222"/>
        <v>0</v>
      </c>
      <c r="Z871" s="16">
        <f t="shared" si="223"/>
        <v>0</v>
      </c>
    </row>
    <row r="872" spans="10:26" x14ac:dyDescent="0.25">
      <c r="J872" s="68">
        <v>8610</v>
      </c>
      <c r="K872" s="68">
        <f t="shared" si="212"/>
        <v>0.98287671232876717</v>
      </c>
      <c r="L872" s="68">
        <f t="shared" si="213"/>
        <v>3.600098438373589E-2</v>
      </c>
      <c r="M872" s="70">
        <f t="shared" si="214"/>
        <v>1.1096193816904898</v>
      </c>
      <c r="N872" s="71">
        <f t="shared" si="215"/>
        <v>0</v>
      </c>
      <c r="O872" s="72">
        <f t="shared" si="216"/>
        <v>0</v>
      </c>
      <c r="P872" s="68">
        <f t="shared" si="208"/>
        <v>0</v>
      </c>
      <c r="Q872" s="16">
        <f t="shared" si="209"/>
        <v>4.1285698147731975E-2</v>
      </c>
      <c r="R872" s="51">
        <f t="shared" si="217"/>
        <v>0</v>
      </c>
      <c r="S872" s="16">
        <f t="shared" si="218"/>
        <v>0</v>
      </c>
      <c r="T872" s="16">
        <f t="shared" si="219"/>
        <v>0</v>
      </c>
      <c r="U872" s="16">
        <f t="shared" si="220"/>
        <v>0</v>
      </c>
      <c r="V872" s="51">
        <f t="shared" si="221"/>
        <v>0</v>
      </c>
      <c r="W872" s="16">
        <f t="shared" si="210"/>
        <v>0</v>
      </c>
      <c r="X872" s="16">
        <f t="shared" si="211"/>
        <v>3.7885351304312809E-2</v>
      </c>
      <c r="Y872" s="16">
        <f t="shared" si="222"/>
        <v>0</v>
      </c>
      <c r="Z872" s="16">
        <f t="shared" si="223"/>
        <v>0</v>
      </c>
    </row>
    <row r="873" spans="10:26" x14ac:dyDescent="0.25">
      <c r="J873" s="68">
        <v>8620</v>
      </c>
      <c r="K873" s="68">
        <f t="shared" si="212"/>
        <v>0.98401826484018262</v>
      </c>
      <c r="L873" s="68">
        <f t="shared" si="213"/>
        <v>3.5821931355741299E-2</v>
      </c>
      <c r="M873" s="70">
        <f t="shared" si="214"/>
        <v>1.1041006239783275</v>
      </c>
      <c r="N873" s="71">
        <f t="shared" si="215"/>
        <v>0</v>
      </c>
      <c r="O873" s="72">
        <f t="shared" si="216"/>
        <v>0</v>
      </c>
      <c r="P873" s="68">
        <f t="shared" si="208"/>
        <v>0</v>
      </c>
      <c r="Q873" s="16">
        <f t="shared" si="209"/>
        <v>4.0744662442296131E-2</v>
      </c>
      <c r="R873" s="51">
        <f t="shared" si="217"/>
        <v>0</v>
      </c>
      <c r="S873" s="16">
        <f t="shared" si="218"/>
        <v>0</v>
      </c>
      <c r="T873" s="16">
        <f t="shared" si="219"/>
        <v>0</v>
      </c>
      <c r="U873" s="16">
        <f t="shared" si="220"/>
        <v>0</v>
      </c>
      <c r="V873" s="51">
        <f t="shared" si="221"/>
        <v>0</v>
      </c>
      <c r="W873" s="16">
        <f t="shared" si="210"/>
        <v>0</v>
      </c>
      <c r="X873" s="16">
        <f t="shared" si="211"/>
        <v>3.7578346411209718E-2</v>
      </c>
      <c r="Y873" s="16">
        <f t="shared" si="222"/>
        <v>0</v>
      </c>
      <c r="Z873" s="16">
        <f t="shared" si="223"/>
        <v>0</v>
      </c>
    </row>
    <row r="874" spans="10:26" x14ac:dyDescent="0.25">
      <c r="J874" s="68">
        <v>8630</v>
      </c>
      <c r="K874" s="68">
        <f t="shared" si="212"/>
        <v>0.98515981735159819</v>
      </c>
      <c r="L874" s="68">
        <f t="shared" si="213"/>
        <v>3.5643052726043956E-2</v>
      </c>
      <c r="M874" s="70">
        <f t="shared" si="214"/>
        <v>1.0985872415561493</v>
      </c>
      <c r="N874" s="71">
        <f t="shared" si="215"/>
        <v>0</v>
      </c>
      <c r="O874" s="72">
        <f t="shared" si="216"/>
        <v>0</v>
      </c>
      <c r="P874" s="68">
        <f t="shared" si="208"/>
        <v>0</v>
      </c>
      <c r="Q874" s="16">
        <f t="shared" si="209"/>
        <v>4.020522406215421E-2</v>
      </c>
      <c r="R874" s="51">
        <f t="shared" si="217"/>
        <v>0</v>
      </c>
      <c r="S874" s="16">
        <f t="shared" si="218"/>
        <v>0</v>
      </c>
      <c r="T874" s="16">
        <f t="shared" si="219"/>
        <v>0</v>
      </c>
      <c r="U874" s="16">
        <f t="shared" si="220"/>
        <v>0</v>
      </c>
      <c r="V874" s="51">
        <f t="shared" si="221"/>
        <v>0</v>
      </c>
      <c r="W874" s="16">
        <f t="shared" si="210"/>
        <v>0</v>
      </c>
      <c r="X874" s="16">
        <f t="shared" si="211"/>
        <v>3.7271854802394699E-2</v>
      </c>
      <c r="Y874" s="16">
        <f t="shared" si="222"/>
        <v>0</v>
      </c>
      <c r="Z874" s="16">
        <f t="shared" si="223"/>
        <v>0</v>
      </c>
    </row>
    <row r="875" spans="10:26" x14ac:dyDescent="0.25">
      <c r="J875" s="68">
        <v>8640</v>
      </c>
      <c r="K875" s="68">
        <f t="shared" si="212"/>
        <v>0.98630136986301364</v>
      </c>
      <c r="L875" s="68">
        <f t="shared" si="213"/>
        <v>3.5464348122990375E-2</v>
      </c>
      <c r="M875" s="70">
        <f t="shared" si="214"/>
        <v>1.0930792229688813</v>
      </c>
      <c r="N875" s="71">
        <f t="shared" si="215"/>
        <v>0</v>
      </c>
      <c r="O875" s="72">
        <f t="shared" si="216"/>
        <v>0</v>
      </c>
      <c r="P875" s="68">
        <f t="shared" si="208"/>
        <v>0</v>
      </c>
      <c r="Q875" s="16">
        <f t="shared" si="209"/>
        <v>3.9667372713496629E-2</v>
      </c>
      <c r="R875" s="51">
        <f t="shared" si="217"/>
        <v>0</v>
      </c>
      <c r="S875" s="16">
        <f t="shared" si="218"/>
        <v>0</v>
      </c>
      <c r="T875" s="16">
        <f t="shared" si="219"/>
        <v>0</v>
      </c>
      <c r="U875" s="16">
        <f t="shared" si="220"/>
        <v>0</v>
      </c>
      <c r="V875" s="51">
        <f t="shared" si="221"/>
        <v>0</v>
      </c>
      <c r="W875" s="16">
        <f t="shared" si="210"/>
        <v>0</v>
      </c>
      <c r="X875" s="16">
        <f t="shared" si="211"/>
        <v>3.6965874601811888E-2</v>
      </c>
      <c r="Y875" s="16">
        <f t="shared" si="222"/>
        <v>0</v>
      </c>
      <c r="Z875" s="16">
        <f t="shared" si="223"/>
        <v>0</v>
      </c>
    </row>
    <row r="876" spans="10:26" x14ac:dyDescent="0.25">
      <c r="J876" s="68">
        <v>8650</v>
      </c>
      <c r="K876" s="68">
        <f t="shared" si="212"/>
        <v>0.98744292237442921</v>
      </c>
      <c r="L876" s="68">
        <f t="shared" si="213"/>
        <v>3.5285817176148426E-2</v>
      </c>
      <c r="M876" s="70">
        <f t="shared" si="214"/>
        <v>1.0875765567990952</v>
      </c>
      <c r="N876" s="71">
        <f t="shared" si="215"/>
        <v>0</v>
      </c>
      <c r="O876" s="72">
        <f t="shared" si="216"/>
        <v>0</v>
      </c>
      <c r="P876" s="68">
        <f t="shared" si="208"/>
        <v>0</v>
      </c>
      <c r="Q876" s="16">
        <f t="shared" si="209"/>
        <v>3.913109820454741E-2</v>
      </c>
      <c r="R876" s="51">
        <f t="shared" si="217"/>
        <v>0</v>
      </c>
      <c r="S876" s="16">
        <f t="shared" si="218"/>
        <v>0</v>
      </c>
      <c r="T876" s="16">
        <f t="shared" si="219"/>
        <v>0</v>
      </c>
      <c r="U876" s="16">
        <f t="shared" si="220"/>
        <v>0</v>
      </c>
      <c r="V876" s="51">
        <f t="shared" si="221"/>
        <v>0</v>
      </c>
      <c r="W876" s="16">
        <f t="shared" si="210"/>
        <v>0</v>
      </c>
      <c r="X876" s="16">
        <f t="shared" si="211"/>
        <v>3.6660403943967856E-2</v>
      </c>
      <c r="Y876" s="16">
        <f t="shared" si="222"/>
        <v>0</v>
      </c>
      <c r="Z876" s="16">
        <f t="shared" si="223"/>
        <v>0</v>
      </c>
    </row>
    <row r="877" spans="10:26" x14ac:dyDescent="0.25">
      <c r="J877" s="68">
        <v>8660</v>
      </c>
      <c r="K877" s="68">
        <f t="shared" si="212"/>
        <v>0.98858447488584478</v>
      </c>
      <c r="L877" s="68">
        <f t="shared" si="213"/>
        <v>3.5107459516301009E-2</v>
      </c>
      <c r="M877" s="70">
        <f t="shared" si="214"/>
        <v>1.082079231666812</v>
      </c>
      <c r="N877" s="71">
        <f t="shared" si="215"/>
        <v>0</v>
      </c>
      <c r="O877" s="72">
        <f t="shared" si="216"/>
        <v>0</v>
      </c>
      <c r="P877" s="68">
        <f t="shared" si="208"/>
        <v>0</v>
      </c>
      <c r="Q877" s="16">
        <f t="shared" si="209"/>
        <v>3.8596390444200268E-2</v>
      </c>
      <c r="R877" s="51">
        <f t="shared" si="217"/>
        <v>0</v>
      </c>
      <c r="S877" s="16">
        <f t="shared" si="218"/>
        <v>0</v>
      </c>
      <c r="T877" s="16">
        <f t="shared" si="219"/>
        <v>0</v>
      </c>
      <c r="U877" s="16">
        <f t="shared" si="220"/>
        <v>0</v>
      </c>
      <c r="V877" s="51">
        <f t="shared" si="221"/>
        <v>0</v>
      </c>
      <c r="W877" s="16">
        <f t="shared" si="210"/>
        <v>0</v>
      </c>
      <c r="X877" s="16">
        <f t="shared" si="211"/>
        <v>3.6355440973851794E-2</v>
      </c>
      <c r="Y877" s="16">
        <f t="shared" si="222"/>
        <v>0</v>
      </c>
      <c r="Z877" s="16">
        <f t="shared" si="223"/>
        <v>0</v>
      </c>
    </row>
    <row r="878" spans="10:26" x14ac:dyDescent="0.25">
      <c r="J878" s="68">
        <v>8670</v>
      </c>
      <c r="K878" s="68">
        <f t="shared" si="212"/>
        <v>0.98972602739726023</v>
      </c>
      <c r="L878" s="68">
        <f t="shared" si="213"/>
        <v>3.4929274775441832E-2</v>
      </c>
      <c r="M878" s="70">
        <f t="shared" si="214"/>
        <v>1.0765872362293714</v>
      </c>
      <c r="N878" s="71">
        <f t="shared" si="215"/>
        <v>0</v>
      </c>
      <c r="O878" s="72">
        <f t="shared" si="216"/>
        <v>0</v>
      </c>
      <c r="P878" s="68">
        <f t="shared" si="208"/>
        <v>0</v>
      </c>
      <c r="Q878" s="16">
        <f t="shared" si="209"/>
        <v>3.8063239440680685E-2</v>
      </c>
      <c r="R878" s="51">
        <f t="shared" si="217"/>
        <v>0</v>
      </c>
      <c r="S878" s="16">
        <f t="shared" si="218"/>
        <v>0</v>
      </c>
      <c r="T878" s="16">
        <f t="shared" si="219"/>
        <v>0</v>
      </c>
      <c r="U878" s="16">
        <f t="shared" si="220"/>
        <v>0</v>
      </c>
      <c r="V878" s="51">
        <f t="shared" si="221"/>
        <v>0</v>
      </c>
      <c r="W878" s="16">
        <f t="shared" si="210"/>
        <v>0</v>
      </c>
      <c r="X878" s="16">
        <f t="shared" si="211"/>
        <v>3.6050983846855345E-2</v>
      </c>
      <c r="Y878" s="16">
        <f t="shared" si="222"/>
        <v>0</v>
      </c>
      <c r="Z878" s="16">
        <f t="shared" si="223"/>
        <v>0</v>
      </c>
    </row>
    <row r="879" spans="10:26" x14ac:dyDescent="0.25">
      <c r="J879" s="68">
        <v>8680</v>
      </c>
      <c r="K879" s="68">
        <f t="shared" si="212"/>
        <v>0.9908675799086758</v>
      </c>
      <c r="L879" s="68">
        <f t="shared" si="213"/>
        <v>3.4751262586769416E-2</v>
      </c>
      <c r="M879" s="70">
        <f t="shared" si="214"/>
        <v>1.071100559181249</v>
      </c>
      <c r="N879" s="71">
        <f t="shared" si="215"/>
        <v>0</v>
      </c>
      <c r="O879" s="72">
        <f t="shared" si="216"/>
        <v>0</v>
      </c>
      <c r="P879" s="68">
        <f t="shared" si="208"/>
        <v>0</v>
      </c>
      <c r="Q879" s="16">
        <f t="shared" si="209"/>
        <v>3.7531635300226296E-2</v>
      </c>
      <c r="R879" s="51">
        <f t="shared" si="217"/>
        <v>0</v>
      </c>
      <c r="S879" s="16">
        <f t="shared" si="218"/>
        <v>0</v>
      </c>
      <c r="T879" s="16">
        <f t="shared" si="219"/>
        <v>0</v>
      </c>
      <c r="U879" s="16">
        <f t="shared" si="220"/>
        <v>0</v>
      </c>
      <c r="V879" s="51">
        <f t="shared" si="221"/>
        <v>0</v>
      </c>
      <c r="W879" s="16">
        <f t="shared" si="210"/>
        <v>0</v>
      </c>
      <c r="X879" s="16">
        <f t="shared" si="211"/>
        <v>3.5747030728694784E-2</v>
      </c>
      <c r="Y879" s="16">
        <f t="shared" si="222"/>
        <v>0</v>
      </c>
      <c r="Z879" s="16">
        <f t="shared" si="223"/>
        <v>0</v>
      </c>
    </row>
    <row r="880" spans="10:26" x14ac:dyDescent="0.25">
      <c r="J880" s="68">
        <v>8690</v>
      </c>
      <c r="K880" s="68">
        <f t="shared" si="212"/>
        <v>0.99200913242009137</v>
      </c>
      <c r="L880" s="68">
        <f t="shared" si="213"/>
        <v>3.4573422584681435E-2</v>
      </c>
      <c r="M880" s="70">
        <f t="shared" si="214"/>
        <v>1.0656191892538798</v>
      </c>
      <c r="N880" s="71">
        <f t="shared" si="215"/>
        <v>0</v>
      </c>
      <c r="O880" s="72">
        <f t="shared" si="216"/>
        <v>0</v>
      </c>
      <c r="P880" s="68">
        <f t="shared" si="208"/>
        <v>0</v>
      </c>
      <c r="Q880" s="16">
        <f t="shared" si="209"/>
        <v>3.7001568225792703E-2</v>
      </c>
      <c r="R880" s="51">
        <f t="shared" si="217"/>
        <v>0</v>
      </c>
      <c r="S880" s="16">
        <f t="shared" si="218"/>
        <v>0</v>
      </c>
      <c r="T880" s="16">
        <f t="shared" si="219"/>
        <v>0</v>
      </c>
      <c r="U880" s="16">
        <f t="shared" si="220"/>
        <v>0</v>
      </c>
      <c r="V880" s="51">
        <f t="shared" si="221"/>
        <v>0</v>
      </c>
      <c r="W880" s="16">
        <f t="shared" si="210"/>
        <v>0</v>
      </c>
      <c r="X880" s="16">
        <f t="shared" si="211"/>
        <v>3.5443579795332414E-2</v>
      </c>
      <c r="Y880" s="16">
        <f t="shared" si="222"/>
        <v>0</v>
      </c>
      <c r="Z880" s="16">
        <f t="shared" si="223"/>
        <v>0</v>
      </c>
    </row>
    <row r="881" spans="10:26" x14ac:dyDescent="0.25">
      <c r="J881" s="68">
        <v>8700</v>
      </c>
      <c r="K881" s="68">
        <f t="shared" si="212"/>
        <v>0.99315068493150682</v>
      </c>
      <c r="L881" s="68">
        <f t="shared" si="213"/>
        <v>3.4395754404770273E-2</v>
      </c>
      <c r="M881" s="70">
        <f t="shared" si="214"/>
        <v>1.0601431152155221</v>
      </c>
      <c r="N881" s="71">
        <f t="shared" si="215"/>
        <v>0</v>
      </c>
      <c r="O881" s="72">
        <f t="shared" si="216"/>
        <v>0</v>
      </c>
      <c r="P881" s="68">
        <f t="shared" si="208"/>
        <v>0</v>
      </c>
      <c r="Q881" s="16">
        <f t="shared" si="209"/>
        <v>3.6473028515779493E-2</v>
      </c>
      <c r="R881" s="51">
        <f t="shared" si="217"/>
        <v>0</v>
      </c>
      <c r="S881" s="16">
        <f t="shared" si="218"/>
        <v>0</v>
      </c>
      <c r="T881" s="16">
        <f t="shared" si="219"/>
        <v>0</v>
      </c>
      <c r="U881" s="16">
        <f t="shared" si="220"/>
        <v>0</v>
      </c>
      <c r="V881" s="51">
        <f t="shared" si="221"/>
        <v>0</v>
      </c>
      <c r="W881" s="16">
        <f t="shared" si="210"/>
        <v>0</v>
      </c>
      <c r="X881" s="16">
        <f t="shared" si="211"/>
        <v>3.5140629232899512E-2</v>
      </c>
      <c r="Y881" s="16">
        <f t="shared" si="222"/>
        <v>0</v>
      </c>
      <c r="Z881" s="16">
        <f t="shared" si="223"/>
        <v>0</v>
      </c>
    </row>
    <row r="882" spans="10:26" x14ac:dyDescent="0.25">
      <c r="J882" s="68">
        <v>8710</v>
      </c>
      <c r="K882" s="68">
        <f t="shared" si="212"/>
        <v>0.99429223744292239</v>
      </c>
      <c r="L882" s="68">
        <f t="shared" si="213"/>
        <v>3.4218257683817144E-2</v>
      </c>
      <c r="M882" s="70">
        <f t="shared" si="214"/>
        <v>1.0546723258710762</v>
      </c>
      <c r="N882" s="71">
        <f t="shared" si="215"/>
        <v>0</v>
      </c>
      <c r="O882" s="72">
        <f t="shared" si="216"/>
        <v>0</v>
      </c>
      <c r="P882" s="68">
        <f t="shared" si="208"/>
        <v>0</v>
      </c>
      <c r="Q882" s="16">
        <f t="shared" si="209"/>
        <v>3.5946006562776245E-2</v>
      </c>
      <c r="R882" s="51">
        <f t="shared" si="217"/>
        <v>0</v>
      </c>
      <c r="S882" s="16">
        <f t="shared" si="218"/>
        <v>0</v>
      </c>
      <c r="T882" s="16">
        <f t="shared" si="219"/>
        <v>0</v>
      </c>
      <c r="U882" s="16">
        <f t="shared" si="220"/>
        <v>0</v>
      </c>
      <c r="V882" s="51">
        <f t="shared" si="221"/>
        <v>0</v>
      </c>
      <c r="W882" s="16">
        <f t="shared" si="210"/>
        <v>0</v>
      </c>
      <c r="X882" s="16">
        <f t="shared" si="211"/>
        <v>3.4838177237619838E-2</v>
      </c>
      <c r="Y882" s="16">
        <f t="shared" si="222"/>
        <v>0</v>
      </c>
      <c r="Z882" s="16">
        <f t="shared" si="223"/>
        <v>0</v>
      </c>
    </row>
    <row r="883" spans="10:26" x14ac:dyDescent="0.25">
      <c r="J883" s="68">
        <v>8720</v>
      </c>
      <c r="K883" s="68">
        <f t="shared" si="212"/>
        <v>0.99543378995433784</v>
      </c>
      <c r="L883" s="68">
        <f t="shared" si="213"/>
        <v>3.4040932059786866E-2</v>
      </c>
      <c r="M883" s="70">
        <f t="shared" si="214"/>
        <v>1.0492068100619238</v>
      </c>
      <c r="N883" s="71">
        <f t="shared" si="215"/>
        <v>0</v>
      </c>
      <c r="O883" s="72">
        <f t="shared" si="216"/>
        <v>0</v>
      </c>
      <c r="P883" s="68">
        <f t="shared" si="208"/>
        <v>0</v>
      </c>
      <c r="Q883" s="16">
        <f t="shared" si="209"/>
        <v>3.5420492852331731E-2</v>
      </c>
      <c r="R883" s="51">
        <f t="shared" si="217"/>
        <v>0</v>
      </c>
      <c r="S883" s="16">
        <f t="shared" si="218"/>
        <v>0</v>
      </c>
      <c r="T883" s="16">
        <f t="shared" si="219"/>
        <v>0</v>
      </c>
      <c r="U883" s="16">
        <f t="shared" si="220"/>
        <v>0</v>
      </c>
      <c r="V883" s="51">
        <f t="shared" si="221"/>
        <v>0</v>
      </c>
      <c r="W883" s="16">
        <f t="shared" si="210"/>
        <v>0</v>
      </c>
      <c r="X883" s="16">
        <f t="shared" si="211"/>
        <v>3.4536222015733697E-2</v>
      </c>
      <c r="Y883" s="16">
        <f t="shared" si="222"/>
        <v>0</v>
      </c>
      <c r="Z883" s="16">
        <f t="shared" si="223"/>
        <v>0</v>
      </c>
    </row>
    <row r="884" spans="10:26" x14ac:dyDescent="0.25">
      <c r="J884" s="68">
        <v>8730</v>
      </c>
      <c r="K884" s="68">
        <f t="shared" si="212"/>
        <v>0.99657534246575341</v>
      </c>
      <c r="L884" s="68">
        <f t="shared" si="213"/>
        <v>3.3863777171822873E-2</v>
      </c>
      <c r="M884" s="70">
        <f t="shared" si="214"/>
        <v>1.0437465566657733</v>
      </c>
      <c r="N884" s="71">
        <f t="shared" si="215"/>
        <v>0</v>
      </c>
      <c r="O884" s="72">
        <f t="shared" si="216"/>
        <v>0</v>
      </c>
      <c r="P884" s="68">
        <f t="shared" si="208"/>
        <v>0</v>
      </c>
      <c r="Q884" s="16">
        <f t="shared" si="209"/>
        <v>3.4896477961740557E-2</v>
      </c>
      <c r="R884" s="51">
        <f t="shared" si="217"/>
        <v>0</v>
      </c>
      <c r="S884" s="16">
        <f t="shared" si="218"/>
        <v>0</v>
      </c>
      <c r="T884" s="16">
        <f t="shared" si="219"/>
        <v>0</v>
      </c>
      <c r="U884" s="16">
        <f t="shared" si="220"/>
        <v>0</v>
      </c>
      <c r="V884" s="51">
        <f t="shared" si="221"/>
        <v>0</v>
      </c>
      <c r="W884" s="16">
        <f t="shared" si="210"/>
        <v>0</v>
      </c>
      <c r="X884" s="16">
        <f t="shared" si="211"/>
        <v>3.4234761783423107E-2</v>
      </c>
      <c r="Y884" s="16">
        <f t="shared" si="222"/>
        <v>0</v>
      </c>
      <c r="Z884" s="16">
        <f t="shared" si="223"/>
        <v>0</v>
      </c>
    </row>
    <row r="885" spans="10:26" x14ac:dyDescent="0.25">
      <c r="J885" s="68">
        <v>8740</v>
      </c>
      <c r="K885" s="68">
        <f t="shared" si="212"/>
        <v>0.99771689497716898</v>
      </c>
      <c r="L885" s="68">
        <f t="shared" si="213"/>
        <v>3.3686792660242104E-2</v>
      </c>
      <c r="M885" s="70">
        <f t="shared" si="214"/>
        <v>1.0382915545965032</v>
      </c>
      <c r="N885" s="71">
        <f t="shared" si="215"/>
        <v>0</v>
      </c>
      <c r="O885" s="72">
        <f t="shared" si="216"/>
        <v>0</v>
      </c>
      <c r="P885" s="68">
        <f t="shared" si="208"/>
        <v>0</v>
      </c>
      <c r="Q885" s="16">
        <f t="shared" si="209"/>
        <v>3.4373952558852117E-2</v>
      </c>
      <c r="R885" s="51">
        <f t="shared" si="217"/>
        <v>0</v>
      </c>
      <c r="S885" s="16">
        <f t="shared" si="218"/>
        <v>0</v>
      </c>
      <c r="T885" s="16">
        <f t="shared" si="219"/>
        <v>0</v>
      </c>
      <c r="U885" s="16">
        <f t="shared" si="220"/>
        <v>0</v>
      </c>
      <c r="V885" s="51">
        <f t="shared" si="221"/>
        <v>0</v>
      </c>
      <c r="W885" s="16">
        <f t="shared" si="210"/>
        <v>0</v>
      </c>
      <c r="X885" s="16">
        <f t="shared" si="211"/>
        <v>3.3933794766737524E-2</v>
      </c>
      <c r="Y885" s="16">
        <f t="shared" si="222"/>
        <v>0</v>
      </c>
      <c r="Z885" s="16">
        <f t="shared" si="223"/>
        <v>0</v>
      </c>
    </row>
    <row r="886" spans="10:26" x14ac:dyDescent="0.25">
      <c r="J886" s="68">
        <v>8750</v>
      </c>
      <c r="K886" s="68">
        <f t="shared" si="212"/>
        <v>0.99885844748858443</v>
      </c>
      <c r="L886" s="68">
        <f t="shared" si="213"/>
        <v>3.3509978166529564E-2</v>
      </c>
      <c r="M886" s="70">
        <f t="shared" si="214"/>
        <v>1.0328417928039932</v>
      </c>
      <c r="N886" s="71">
        <f t="shared" si="215"/>
        <v>0</v>
      </c>
      <c r="O886" s="72">
        <f t="shared" si="216"/>
        <v>0</v>
      </c>
      <c r="P886" s="68">
        <f t="shared" si="208"/>
        <v>0</v>
      </c>
      <c r="Q886" s="16">
        <f t="shared" si="209"/>
        <v>3.3852907400896859E-2</v>
      </c>
      <c r="R886" s="51">
        <f t="shared" si="217"/>
        <v>0</v>
      </c>
      <c r="S886" s="16">
        <f t="shared" si="218"/>
        <v>0</v>
      </c>
      <c r="T886" s="16">
        <f t="shared" si="219"/>
        <v>0</v>
      </c>
      <c r="U886" s="16">
        <f t="shared" si="220"/>
        <v>0</v>
      </c>
      <c r="V886" s="51">
        <f t="shared" si="221"/>
        <v>0</v>
      </c>
      <c r="W886" s="16">
        <f t="shared" si="210"/>
        <v>0</v>
      </c>
      <c r="X886" s="16">
        <f t="shared" si="211"/>
        <v>3.3633319201519796E-2</v>
      </c>
      <c r="Y886" s="16">
        <f t="shared" si="222"/>
        <v>0</v>
      </c>
      <c r="Z886" s="16">
        <f t="shared" si="223"/>
        <v>0</v>
      </c>
    </row>
    <row r="887" spans="10:26" x14ac:dyDescent="0.25">
      <c r="J887" s="68">
        <v>8760</v>
      </c>
      <c r="K887" s="68">
        <f t="shared" si="212"/>
        <v>1</v>
      </c>
      <c r="L887" s="68">
        <f t="shared" si="213"/>
        <v>3.3333333333333326E-2</v>
      </c>
      <c r="M887" s="70">
        <f t="shared" si="214"/>
        <v>1.0273972602739723</v>
      </c>
      <c r="N887" s="71">
        <f t="shared" si="215"/>
        <v>0</v>
      </c>
      <c r="O887" s="72">
        <f t="shared" si="216"/>
        <v>0</v>
      </c>
      <c r="P887" s="68">
        <f t="shared" si="208"/>
        <v>0</v>
      </c>
      <c r="Q887" s="16">
        <f t="shared" si="209"/>
        <v>3.3333333333333326E-2</v>
      </c>
      <c r="R887" s="51">
        <f t="shared" si="217"/>
        <v>0</v>
      </c>
      <c r="S887" s="16">
        <f t="shared" si="218"/>
        <v>0</v>
      </c>
      <c r="T887" s="16">
        <f t="shared" si="219"/>
        <v>0</v>
      </c>
      <c r="U887" s="16">
        <f t="shared" si="220"/>
        <v>0</v>
      </c>
      <c r="V887" s="51">
        <f t="shared" si="221"/>
        <v>0</v>
      </c>
      <c r="W887" s="16">
        <f t="shared" si="210"/>
        <v>0</v>
      </c>
      <c r="X887" s="16">
        <f t="shared" si="211"/>
        <v>3.3333333333333326E-2</v>
      </c>
      <c r="Y887" s="16">
        <f t="shared" si="222"/>
        <v>0</v>
      </c>
      <c r="Z887" s="16">
        <f t="shared" si="223"/>
        <v>0</v>
      </c>
    </row>
    <row r="888" spans="10:26" x14ac:dyDescent="0.25">
      <c r="J888" s="68">
        <v>8760</v>
      </c>
      <c r="K888" s="68">
        <f t="shared" si="212"/>
        <v>1</v>
      </c>
      <c r="L888" s="68">
        <v>0</v>
      </c>
      <c r="M888" s="70">
        <f t="shared" si="214"/>
        <v>0</v>
      </c>
      <c r="N888" s="71">
        <v>0</v>
      </c>
      <c r="O888" s="72">
        <f t="shared" si="216"/>
        <v>0</v>
      </c>
      <c r="P888" s="68">
        <f t="shared" si="208"/>
        <v>0</v>
      </c>
      <c r="Q888" s="16">
        <f t="shared" si="209"/>
        <v>3.3333333333333326E-2</v>
      </c>
      <c r="R888" s="51">
        <f t="shared" si="217"/>
        <v>0</v>
      </c>
      <c r="S888" s="16">
        <f t="shared" si="218"/>
        <v>0</v>
      </c>
      <c r="T888" s="16">
        <f t="shared" si="219"/>
        <v>0</v>
      </c>
      <c r="U888" s="16">
        <f t="shared" si="220"/>
        <v>0</v>
      </c>
      <c r="V888" s="51">
        <f t="shared" si="221"/>
        <v>0</v>
      </c>
      <c r="W888" s="16">
        <f t="shared" si="210"/>
        <v>0</v>
      </c>
      <c r="X888" s="16">
        <f t="shared" si="211"/>
        <v>3.3333333333333326E-2</v>
      </c>
      <c r="Y888" s="16">
        <f t="shared" si="222"/>
        <v>0</v>
      </c>
      <c r="Z888" s="16">
        <f t="shared" si="223"/>
        <v>0</v>
      </c>
    </row>
  </sheetData>
  <sheetProtection sheet="1" objects="1" scenarios="1"/>
  <mergeCells count="46">
    <mergeCell ref="X9:X10"/>
    <mergeCell ref="Y9:Y10"/>
    <mergeCell ref="S9:S10"/>
    <mergeCell ref="T9:T10"/>
    <mergeCell ref="U9:U10"/>
    <mergeCell ref="A4:F5"/>
    <mergeCell ref="A6:F8"/>
    <mergeCell ref="A9:F10"/>
    <mergeCell ref="V9:V10"/>
    <mergeCell ref="W9:W10"/>
    <mergeCell ref="J4:U4"/>
    <mergeCell ref="N8:O8"/>
    <mergeCell ref="P8:R8"/>
    <mergeCell ref="O9:O10"/>
    <mergeCell ref="P9:P10"/>
    <mergeCell ref="Q9:Q10"/>
    <mergeCell ref="R9:R10"/>
    <mergeCell ref="N9:N10"/>
    <mergeCell ref="K9:K10"/>
    <mergeCell ref="L9:L10"/>
    <mergeCell ref="M9:M10"/>
    <mergeCell ref="J9:J10"/>
    <mergeCell ref="A11:F13"/>
    <mergeCell ref="A177:F178"/>
    <mergeCell ref="A102:F103"/>
    <mergeCell ref="A121:F122"/>
    <mergeCell ref="A127:F127"/>
    <mergeCell ref="A170:F172"/>
    <mergeCell ref="A174:F176"/>
    <mergeCell ref="A89:F91"/>
    <mergeCell ref="A83:F84"/>
    <mergeCell ref="A85:F87"/>
    <mergeCell ref="A78:F79"/>
    <mergeCell ref="A80:F81"/>
    <mergeCell ref="A51:F53"/>
    <mergeCell ref="A70:F72"/>
    <mergeCell ref="A73:F74"/>
    <mergeCell ref="A75:F76"/>
    <mergeCell ref="A368:F369"/>
    <mergeCell ref="A279:F282"/>
    <mergeCell ref="A285:F287"/>
    <mergeCell ref="A359:F361"/>
    <mergeCell ref="A206:F208"/>
    <mergeCell ref="A217:F219"/>
    <mergeCell ref="A237:F238"/>
    <mergeCell ref="A213:F213"/>
  </mergeCell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F19" sqref="F19"/>
    </sheetView>
  </sheetViews>
  <sheetFormatPr baseColWidth="10" defaultRowHeight="15" x14ac:dyDescent="0.25"/>
  <sheetData>
    <row r="2" spans="1:14" x14ac:dyDescent="0.25">
      <c r="A2" s="222" t="s">
        <v>431</v>
      </c>
    </row>
    <row r="4" spans="1:14" x14ac:dyDescent="0.25">
      <c r="A4" t="s">
        <v>453</v>
      </c>
      <c r="D4" s="225" t="s">
        <v>436</v>
      </c>
    </row>
    <row r="5" spans="1:14" s="16" customFormat="1" x14ac:dyDescent="0.25">
      <c r="B5" s="16" t="s">
        <v>477</v>
      </c>
      <c r="D5" s="225"/>
    </row>
    <row r="6" spans="1:14" s="16" customFormat="1" x14ac:dyDescent="0.25">
      <c r="B6" s="16" t="s">
        <v>478</v>
      </c>
      <c r="D6" s="225"/>
    </row>
    <row r="7" spans="1:14" s="16" customFormat="1" ht="15" customHeight="1" x14ac:dyDescent="0.25">
      <c r="B7" s="103" t="s">
        <v>479</v>
      </c>
      <c r="C7" s="103"/>
      <c r="D7" s="103"/>
      <c r="E7" s="103"/>
      <c r="F7" s="103"/>
      <c r="G7" s="103"/>
      <c r="H7" s="103"/>
      <c r="I7" s="103"/>
      <c r="J7" s="103"/>
      <c r="K7" s="103"/>
      <c r="L7" s="103"/>
      <c r="M7" s="103"/>
      <c r="N7" s="103"/>
    </row>
    <row r="8" spans="1:14" s="16" customFormat="1" x14ac:dyDescent="0.25">
      <c r="B8" s="103" t="s">
        <v>480</v>
      </c>
      <c r="C8" s="103"/>
      <c r="D8" s="103"/>
      <c r="E8" s="103"/>
      <c r="F8" s="103"/>
      <c r="G8" s="103"/>
      <c r="H8" s="103"/>
      <c r="I8" s="103"/>
      <c r="J8" s="103"/>
      <c r="K8" s="103"/>
      <c r="L8" s="103"/>
      <c r="M8" s="103"/>
      <c r="N8" s="103"/>
    </row>
    <row r="9" spans="1:14" s="16" customFormat="1" x14ac:dyDescent="0.25">
      <c r="B9" s="103" t="s">
        <v>481</v>
      </c>
      <c r="C9" s="15"/>
      <c r="D9" s="15"/>
      <c r="E9" s="15"/>
      <c r="F9" s="15"/>
      <c r="G9" s="15"/>
      <c r="H9" s="15"/>
      <c r="I9" s="15"/>
      <c r="J9" s="15"/>
      <c r="K9" s="15"/>
      <c r="L9" s="15"/>
      <c r="M9" s="15"/>
    </row>
    <row r="10" spans="1:14" s="16" customFormat="1" x14ac:dyDescent="0.25">
      <c r="B10" s="248" t="s">
        <v>482</v>
      </c>
      <c r="C10" s="247"/>
      <c r="D10" s="247"/>
      <c r="E10" s="247"/>
      <c r="F10" s="247"/>
      <c r="G10" s="247"/>
      <c r="H10" s="247"/>
      <c r="I10" s="247"/>
      <c r="J10" s="247"/>
      <c r="K10" s="247"/>
      <c r="L10" s="247"/>
      <c r="M10" s="247"/>
    </row>
    <row r="11" spans="1:14" s="16" customFormat="1" x14ac:dyDescent="0.25">
      <c r="B11" s="248" t="s">
        <v>484</v>
      </c>
      <c r="C11" s="247"/>
      <c r="D11" s="247"/>
      <c r="E11" s="247"/>
      <c r="F11" s="247"/>
      <c r="G11" s="247"/>
      <c r="H11" s="247"/>
      <c r="I11" s="247"/>
      <c r="J11" s="247"/>
      <c r="K11" s="247"/>
      <c r="L11" s="247"/>
      <c r="M11" s="247"/>
    </row>
    <row r="12" spans="1:14" s="16" customFormat="1" x14ac:dyDescent="0.25">
      <c r="B12" s="248" t="s">
        <v>485</v>
      </c>
      <c r="C12" s="247"/>
      <c r="D12" s="247"/>
      <c r="E12" s="247"/>
      <c r="F12" s="247"/>
      <c r="G12" s="247"/>
      <c r="H12" s="247"/>
      <c r="I12" s="247"/>
      <c r="J12" s="247"/>
      <c r="K12" s="247"/>
      <c r="L12" s="247"/>
      <c r="M12" s="247"/>
    </row>
    <row r="13" spans="1:14" s="16" customFormat="1" x14ac:dyDescent="0.25">
      <c r="B13" s="16" t="s">
        <v>483</v>
      </c>
      <c r="D13" s="225"/>
    </row>
    <row r="14" spans="1:14" s="16" customFormat="1" x14ac:dyDescent="0.25">
      <c r="D14" s="225"/>
    </row>
    <row r="16" spans="1:14" x14ac:dyDescent="0.25">
      <c r="A16" t="s">
        <v>432</v>
      </c>
    </row>
    <row r="18" spans="1:1" x14ac:dyDescent="0.25">
      <c r="A18" t="s">
        <v>439</v>
      </c>
    </row>
    <row r="20" spans="1:1" x14ac:dyDescent="0.25">
      <c r="A20" s="16" t="s">
        <v>452</v>
      </c>
    </row>
  </sheetData>
  <sheetProtection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G86"/>
  <sheetViews>
    <sheetView tabSelected="1" view="pageLayout" topLeftCell="A39" zoomScaleNormal="100" workbookViewId="0">
      <selection activeCell="A3" sqref="A3"/>
    </sheetView>
  </sheetViews>
  <sheetFormatPr baseColWidth="10" defaultRowHeight="15" x14ac:dyDescent="0.25"/>
  <cols>
    <col min="1" max="1" width="20.85546875" style="502" customWidth="1"/>
    <col min="2" max="2" width="11.28515625" style="502" customWidth="1"/>
    <col min="3" max="6" width="10.7109375" style="502" customWidth="1"/>
    <col min="7" max="7" width="14.42578125" style="502" customWidth="1"/>
    <col min="8" max="8" width="16" style="502" customWidth="1"/>
    <col min="9" max="9" width="17.85546875" style="502" customWidth="1"/>
    <col min="10" max="11" width="15.28515625" style="502" customWidth="1"/>
    <col min="12" max="12" width="12.85546875" style="502" customWidth="1"/>
    <col min="13" max="16384" width="11.42578125" style="502"/>
  </cols>
  <sheetData>
    <row r="1" spans="1:7" ht="15.75" x14ac:dyDescent="0.25">
      <c r="A1" s="501" t="s">
        <v>0</v>
      </c>
      <c r="B1" s="584" t="s">
        <v>272</v>
      </c>
      <c r="C1" s="584"/>
    </row>
    <row r="2" spans="1:7" x14ac:dyDescent="0.25">
      <c r="A2" s="503" t="s">
        <v>320</v>
      </c>
    </row>
    <row r="3" spans="1:7" x14ac:dyDescent="0.25">
      <c r="A3" s="503" t="s">
        <v>300</v>
      </c>
    </row>
    <row r="6" spans="1:7" x14ac:dyDescent="0.25">
      <c r="A6" s="502" t="s">
        <v>48</v>
      </c>
      <c r="B6" s="585" t="s">
        <v>631</v>
      </c>
      <c r="C6" s="585"/>
      <c r="D6" s="504" t="s">
        <v>623</v>
      </c>
      <c r="E6" s="481">
        <v>2015</v>
      </c>
    </row>
    <row r="8" spans="1:7" ht="21" x14ac:dyDescent="0.35">
      <c r="A8" s="581" t="s">
        <v>34</v>
      </c>
      <c r="B8" s="581"/>
      <c r="C8" s="581"/>
      <c r="D8" s="581"/>
      <c r="E8" s="581"/>
      <c r="F8" s="581"/>
      <c r="G8" s="581"/>
    </row>
    <row r="9" spans="1:7" x14ac:dyDescent="0.25">
      <c r="A9" s="505"/>
    </row>
    <row r="10" spans="1:7" x14ac:dyDescent="0.25">
      <c r="A10" s="506" t="s">
        <v>55</v>
      </c>
    </row>
    <row r="11" spans="1:7" x14ac:dyDescent="0.25">
      <c r="A11" s="505" t="s">
        <v>1</v>
      </c>
      <c r="B11" s="482">
        <v>515000</v>
      </c>
      <c r="C11" s="502" t="s">
        <v>4</v>
      </c>
    </row>
    <row r="12" spans="1:7" ht="18" x14ac:dyDescent="0.35">
      <c r="A12" s="505" t="s">
        <v>40</v>
      </c>
      <c r="B12" s="483">
        <v>4.5</v>
      </c>
    </row>
    <row r="13" spans="1:7" x14ac:dyDescent="0.25">
      <c r="A13" s="507" t="s">
        <v>7</v>
      </c>
      <c r="B13" s="482">
        <v>8760</v>
      </c>
      <c r="C13" s="502" t="s">
        <v>8</v>
      </c>
    </row>
    <row r="14" spans="1:7" x14ac:dyDescent="0.25">
      <c r="A14" s="507" t="s">
        <v>6</v>
      </c>
      <c r="B14" s="483">
        <v>0</v>
      </c>
      <c r="C14" s="502" t="s">
        <v>5</v>
      </c>
    </row>
    <row r="15" spans="1:7" ht="18" x14ac:dyDescent="0.35">
      <c r="A15" s="505" t="s">
        <v>3</v>
      </c>
      <c r="B15" s="508">
        <f>B16*B12</f>
        <v>264.55479452054794</v>
      </c>
      <c r="C15" s="502" t="s">
        <v>5</v>
      </c>
    </row>
    <row r="16" spans="1:7" x14ac:dyDescent="0.25">
      <c r="A16" s="507" t="s">
        <v>2</v>
      </c>
      <c r="B16" s="508">
        <f>B11/8760</f>
        <v>58.789954337899545</v>
      </c>
      <c r="C16" s="502" t="s">
        <v>5</v>
      </c>
    </row>
    <row r="17" spans="1:7" x14ac:dyDescent="0.25">
      <c r="A17" s="505"/>
    </row>
    <row r="18" spans="1:7" x14ac:dyDescent="0.25">
      <c r="A18" s="506" t="s">
        <v>56</v>
      </c>
    </row>
    <row r="19" spans="1:7" x14ac:dyDescent="0.25">
      <c r="A19" s="505" t="s">
        <v>36</v>
      </c>
      <c r="B19" s="482">
        <v>195000</v>
      </c>
      <c r="C19" s="502" t="s">
        <v>4</v>
      </c>
    </row>
    <row r="20" spans="1:7" ht="18" x14ac:dyDescent="0.35">
      <c r="A20" s="505" t="s">
        <v>40</v>
      </c>
      <c r="B20" s="483">
        <v>6</v>
      </c>
    </row>
    <row r="21" spans="1:7" ht="18" x14ac:dyDescent="0.35">
      <c r="A21" s="505" t="s">
        <v>41</v>
      </c>
      <c r="B21" s="483">
        <v>5</v>
      </c>
    </row>
    <row r="22" spans="1:7" x14ac:dyDescent="0.25">
      <c r="A22" s="505" t="s">
        <v>7</v>
      </c>
      <c r="B22" s="482">
        <v>8760</v>
      </c>
      <c r="C22" s="502" t="s">
        <v>8</v>
      </c>
    </row>
    <row r="23" spans="1:7" x14ac:dyDescent="0.25">
      <c r="A23" s="505" t="s">
        <v>38</v>
      </c>
      <c r="B23" s="508">
        <f>B19/8760</f>
        <v>22.260273972602739</v>
      </c>
      <c r="C23" s="502" t="s">
        <v>5</v>
      </c>
    </row>
    <row r="24" spans="1:7" x14ac:dyDescent="0.25">
      <c r="A24" s="505" t="s">
        <v>37</v>
      </c>
      <c r="B24" s="508">
        <f>B23*B20</f>
        <v>133.56164383561645</v>
      </c>
      <c r="C24" s="502" t="s">
        <v>5</v>
      </c>
    </row>
    <row r="25" spans="1:7" x14ac:dyDescent="0.25">
      <c r="A25" s="505" t="s">
        <v>39</v>
      </c>
      <c r="B25" s="508">
        <f>B23/B21</f>
        <v>4.4520547945205475</v>
      </c>
      <c r="C25" s="502" t="s">
        <v>5</v>
      </c>
      <c r="F25" s="509"/>
    </row>
    <row r="26" spans="1:7" x14ac:dyDescent="0.25">
      <c r="A26" s="510"/>
      <c r="B26" s="508"/>
      <c r="F26" s="509"/>
    </row>
    <row r="27" spans="1:7" ht="21" x14ac:dyDescent="0.35">
      <c r="A27" s="586" t="s">
        <v>425</v>
      </c>
      <c r="B27" s="586"/>
      <c r="C27" s="586"/>
      <c r="D27" s="586"/>
      <c r="E27" s="586"/>
      <c r="F27" s="586"/>
      <c r="G27" s="586"/>
    </row>
    <row r="28" spans="1:7" ht="15" customHeight="1" x14ac:dyDescent="0.25">
      <c r="A28" s="505" t="s">
        <v>426</v>
      </c>
      <c r="B28" s="484">
        <v>1</v>
      </c>
      <c r="C28" s="511" t="s">
        <v>497</v>
      </c>
      <c r="D28" s="512"/>
      <c r="E28" s="512"/>
      <c r="F28" s="512"/>
      <c r="G28" s="512"/>
    </row>
    <row r="29" spans="1:7" x14ac:dyDescent="0.25">
      <c r="A29" s="503"/>
      <c r="B29" s="508"/>
      <c r="C29" s="513" t="s">
        <v>498</v>
      </c>
      <c r="D29" s="512"/>
      <c r="E29" s="512"/>
      <c r="F29" s="512"/>
      <c r="G29" s="512"/>
    </row>
    <row r="30" spans="1:7" ht="21" x14ac:dyDescent="0.35">
      <c r="A30" s="581" t="s">
        <v>317</v>
      </c>
      <c r="B30" s="581"/>
      <c r="C30" s="581"/>
      <c r="D30" s="581"/>
      <c r="E30" s="581"/>
      <c r="F30" s="581"/>
      <c r="G30" s="581"/>
    </row>
    <row r="31" spans="1:7" ht="33.75" x14ac:dyDescent="0.35">
      <c r="A31" s="514" t="s">
        <v>246</v>
      </c>
      <c r="B31" s="485">
        <v>1</v>
      </c>
      <c r="C31" s="515" t="s">
        <v>385</v>
      </c>
      <c r="D31" s="486">
        <v>15</v>
      </c>
      <c r="E31" s="516" t="s">
        <v>347</v>
      </c>
    </row>
    <row r="32" spans="1:7" ht="17.25" customHeight="1" x14ac:dyDescent="0.25">
      <c r="A32" s="517"/>
      <c r="B32" s="518" t="s">
        <v>28</v>
      </c>
      <c r="C32" s="518" t="s">
        <v>28</v>
      </c>
      <c r="D32" s="518" t="s">
        <v>28</v>
      </c>
      <c r="E32" s="518" t="s">
        <v>28</v>
      </c>
      <c r="F32" s="518" t="s">
        <v>28</v>
      </c>
      <c r="G32" s="518" t="s">
        <v>28</v>
      </c>
    </row>
    <row r="33" spans="1:7" ht="12.75" customHeight="1" x14ac:dyDescent="0.25">
      <c r="A33" s="519"/>
      <c r="B33" s="520">
        <v>1</v>
      </c>
      <c r="C33" s="520">
        <v>2</v>
      </c>
      <c r="D33" s="520">
        <v>3</v>
      </c>
      <c r="E33" s="520">
        <v>4</v>
      </c>
      <c r="F33" s="520">
        <v>5</v>
      </c>
      <c r="G33" s="520">
        <v>6</v>
      </c>
    </row>
    <row r="34" spans="1:7" ht="30" x14ac:dyDescent="0.25">
      <c r="A34" s="521" t="s">
        <v>31</v>
      </c>
      <c r="B34" s="487" t="s">
        <v>638</v>
      </c>
      <c r="C34" s="487" t="s">
        <v>638</v>
      </c>
      <c r="D34" s="487" t="s">
        <v>486</v>
      </c>
      <c r="E34" s="487" t="s">
        <v>486</v>
      </c>
      <c r="F34" s="487" t="s">
        <v>640</v>
      </c>
      <c r="G34" s="487" t="s">
        <v>639</v>
      </c>
    </row>
    <row r="35" spans="1:7" ht="18" x14ac:dyDescent="0.35">
      <c r="A35" s="522" t="s">
        <v>32</v>
      </c>
      <c r="B35" s="488">
        <v>34</v>
      </c>
      <c r="C35" s="488">
        <v>34</v>
      </c>
      <c r="D35" s="488">
        <v>20</v>
      </c>
      <c r="E35" s="488">
        <v>20</v>
      </c>
      <c r="F35" s="488">
        <v>11</v>
      </c>
      <c r="G35" s="488">
        <v>5.5</v>
      </c>
    </row>
    <row r="36" spans="1:7" ht="17.25" customHeight="1" x14ac:dyDescent="0.35">
      <c r="A36" s="522" t="s">
        <v>126</v>
      </c>
      <c r="B36" s="523">
        <f>B35/B38*B39</f>
        <v>72.317460317460316</v>
      </c>
      <c r="C36" s="523">
        <f>C35/C38*C39</f>
        <v>72.317460317460316</v>
      </c>
      <c r="D36" s="523">
        <f>D35/D38*D39</f>
        <v>42.222222222222229</v>
      </c>
      <c r="E36" s="523">
        <f t="shared" ref="E36:G36" si="0">E35/E38*E39</f>
        <v>42.222222222222229</v>
      </c>
      <c r="F36" s="523">
        <f t="shared" si="0"/>
        <v>26.074074074074076</v>
      </c>
      <c r="G36" s="523">
        <f t="shared" si="0"/>
        <v>13.037037037037038</v>
      </c>
    </row>
    <row r="37" spans="1:7" ht="18" hidden="1" x14ac:dyDescent="0.35">
      <c r="A37" s="524" t="s">
        <v>316</v>
      </c>
      <c r="B37" s="525">
        <f>IF($B$31&gt;=B33,B36,0)</f>
        <v>72.317460317460316</v>
      </c>
      <c r="C37" s="525">
        <f>IF($B$31&gt;=C33,C36,0)</f>
        <v>0</v>
      </c>
      <c r="D37" s="525">
        <f t="shared" ref="D37:G37" si="1">IF($B$31&gt;=D33,D36,0)</f>
        <v>0</v>
      </c>
      <c r="E37" s="525">
        <f t="shared" si="1"/>
        <v>0</v>
      </c>
      <c r="F37" s="525">
        <f t="shared" si="1"/>
        <v>0</v>
      </c>
      <c r="G37" s="525">
        <f t="shared" si="1"/>
        <v>0</v>
      </c>
    </row>
    <row r="38" spans="1:7" ht="18" x14ac:dyDescent="0.35">
      <c r="A38" s="526" t="s">
        <v>298</v>
      </c>
      <c r="B38" s="489">
        <v>0.315</v>
      </c>
      <c r="C38" s="489">
        <v>0.315</v>
      </c>
      <c r="D38" s="489">
        <v>0.315</v>
      </c>
      <c r="E38" s="489">
        <v>0.315</v>
      </c>
      <c r="F38" s="489">
        <v>0.27</v>
      </c>
      <c r="G38" s="489">
        <v>0.27</v>
      </c>
    </row>
    <row r="39" spans="1:7" ht="16.5" customHeight="1" x14ac:dyDescent="0.35">
      <c r="A39" s="526" t="s">
        <v>296</v>
      </c>
      <c r="B39" s="527">
        <f>B40-B38</f>
        <v>0.66999999999999993</v>
      </c>
      <c r="C39" s="527">
        <f t="shared" ref="C39:D39" si="2">C40-C38</f>
        <v>0.66999999999999993</v>
      </c>
      <c r="D39" s="527">
        <f t="shared" si="2"/>
        <v>0.66500000000000004</v>
      </c>
      <c r="E39" s="527">
        <f>E40-E38</f>
        <v>0.66500000000000004</v>
      </c>
      <c r="F39" s="527">
        <f t="shared" ref="F39" si="3">F40-F38</f>
        <v>0.64</v>
      </c>
      <c r="G39" s="527">
        <f t="shared" ref="G39" si="4">G40-G38</f>
        <v>0.64</v>
      </c>
    </row>
    <row r="40" spans="1:7" ht="18" customHeight="1" x14ac:dyDescent="0.35">
      <c r="A40" s="526" t="s">
        <v>299</v>
      </c>
      <c r="B40" s="490">
        <v>0.98499999999999999</v>
      </c>
      <c r="C40" s="490">
        <v>0.98499999999999999</v>
      </c>
      <c r="D40" s="490">
        <v>0.98</v>
      </c>
      <c r="E40" s="490">
        <v>0.98</v>
      </c>
      <c r="F40" s="490">
        <v>0.91</v>
      </c>
      <c r="G40" s="490">
        <v>0.91</v>
      </c>
    </row>
    <row r="41" spans="1:7" x14ac:dyDescent="0.25">
      <c r="A41" s="526" t="s">
        <v>290</v>
      </c>
      <c r="B41" s="528">
        <f>'Auslegung thermisch'!B54</f>
        <v>0.76234363824046991</v>
      </c>
      <c r="C41" s="528">
        <f>'Auslegung thermisch'!C54</f>
        <v>0.2092320558110764</v>
      </c>
      <c r="D41" s="528">
        <f>'Auslegung thermisch'!D54</f>
        <v>2.4392355807549393E-2</v>
      </c>
      <c r="E41" s="528">
        <f>'Auslegung thermisch'!E54</f>
        <v>3.9135494841082696E-3</v>
      </c>
      <c r="F41" s="528">
        <f>'Auslegung thermisch'!F54</f>
        <v>1.1810002373002781E-4</v>
      </c>
      <c r="G41" s="528">
        <f>'Auslegung thermisch'!G54</f>
        <v>3.0063306599714679E-7</v>
      </c>
    </row>
    <row r="42" spans="1:7" x14ac:dyDescent="0.25">
      <c r="A42" s="526" t="s">
        <v>289</v>
      </c>
      <c r="B42" s="529">
        <f>'Auslegung thermisch'!B57</f>
        <v>5428.9375203494401</v>
      </c>
      <c r="C42" s="529">
        <f>'Auslegung thermisch'!C57</f>
        <v>1490.0206432814693</v>
      </c>
      <c r="D42" s="529">
        <f>'Auslegung thermisch'!D57</f>
        <v>297.52255044208289</v>
      </c>
      <c r="E42" s="529">
        <f>'Auslegung thermisch'!E57</f>
        <v>47.735004891688</v>
      </c>
      <c r="F42" s="529">
        <f>'Auslegung thermisch'!F57</f>
        <v>2.3326432243853064</v>
      </c>
      <c r="G42" s="529">
        <f>'Auslegung thermisch'!G57</f>
        <v>1.1875860176752956E-2</v>
      </c>
    </row>
    <row r="43" spans="1:7" ht="17.25" customHeight="1" x14ac:dyDescent="0.25">
      <c r="A43" s="530"/>
    </row>
    <row r="44" spans="1:7" ht="18" x14ac:dyDescent="0.35">
      <c r="A44" s="526" t="s">
        <v>297</v>
      </c>
      <c r="B44" s="531">
        <f>IF(B31&gt;0,(B37*B39+C37*C39+D37*D39+E37*E39+F37*F39+G37*G39)/SUM(B37:G37),0)</f>
        <v>0.66999999999999993</v>
      </c>
      <c r="C44" s="532"/>
      <c r="D44" s="532"/>
      <c r="E44" s="532"/>
      <c r="F44" s="532"/>
      <c r="G44" s="532"/>
    </row>
    <row r="45" spans="1:7" ht="18" x14ac:dyDescent="0.35">
      <c r="A45" s="533" t="s">
        <v>408</v>
      </c>
      <c r="B45" s="534">
        <f>IF(B31&gt;0,(B37*B38+C37*C38+D37*D38+E37*E38+F37*F38+G37*G38)/SUM(B37:G37),0)</f>
        <v>0.315</v>
      </c>
      <c r="C45" s="535"/>
      <c r="D45" s="535"/>
      <c r="E45" s="535"/>
      <c r="F45" s="535"/>
      <c r="G45" s="535"/>
    </row>
    <row r="46" spans="1:7" x14ac:dyDescent="0.25">
      <c r="A46" s="530"/>
    </row>
    <row r="47" spans="1:7" x14ac:dyDescent="0.25">
      <c r="A47" s="582" t="s">
        <v>247</v>
      </c>
      <c r="B47" s="583">
        <v>1</v>
      </c>
      <c r="C47" s="502" t="s">
        <v>271</v>
      </c>
      <c r="E47" s="536">
        <f ca="1">'Auslegung thermisch'!$B$36</f>
        <v>192.23733420308764</v>
      </c>
    </row>
    <row r="48" spans="1:7" x14ac:dyDescent="0.25">
      <c r="A48" s="582"/>
      <c r="B48" s="583"/>
      <c r="C48" s="537"/>
    </row>
    <row r="49" spans="1:7" x14ac:dyDescent="0.25">
      <c r="A49" s="538" t="s">
        <v>248</v>
      </c>
      <c r="B49" s="539" t="s">
        <v>249</v>
      </c>
      <c r="C49" s="539" t="s">
        <v>250</v>
      </c>
      <c r="D49" s="539" t="s">
        <v>251</v>
      </c>
      <c r="E49" s="539" t="s">
        <v>252</v>
      </c>
      <c r="F49" s="539" t="s">
        <v>253</v>
      </c>
      <c r="G49" s="539" t="s">
        <v>254</v>
      </c>
    </row>
    <row r="50" spans="1:7" x14ac:dyDescent="0.25">
      <c r="A50" s="540" t="s">
        <v>276</v>
      </c>
      <c r="B50" s="491" t="s">
        <v>433</v>
      </c>
      <c r="C50" s="491" t="s">
        <v>433</v>
      </c>
      <c r="D50" s="491" t="s">
        <v>433</v>
      </c>
      <c r="E50" s="491" t="s">
        <v>433</v>
      </c>
      <c r="F50" s="491" t="s">
        <v>437</v>
      </c>
      <c r="G50" s="491" t="s">
        <v>437</v>
      </c>
    </row>
    <row r="51" spans="1:7" x14ac:dyDescent="0.25">
      <c r="A51" s="522" t="s">
        <v>255</v>
      </c>
      <c r="B51" s="492">
        <v>200</v>
      </c>
      <c r="C51" s="492">
        <v>60</v>
      </c>
      <c r="D51" s="492">
        <v>60</v>
      </c>
      <c r="E51" s="492">
        <v>60</v>
      </c>
      <c r="F51" s="492">
        <v>50</v>
      </c>
      <c r="G51" s="492">
        <v>50</v>
      </c>
    </row>
    <row r="52" spans="1:7" hidden="1" x14ac:dyDescent="0.25">
      <c r="A52" s="541" t="s">
        <v>282</v>
      </c>
      <c r="B52" s="493">
        <f>IF($B$47&gt;=1,B51,0)</f>
        <v>200</v>
      </c>
      <c r="C52" s="493">
        <f>IF($B$47&gt;=2,C51,0)</f>
        <v>0</v>
      </c>
      <c r="D52" s="493">
        <f>IF($B$47&gt;=3,D51,0)</f>
        <v>0</v>
      </c>
      <c r="E52" s="493">
        <f>IF($B$47&gt;=4,E51,0)</f>
        <v>0</v>
      </c>
      <c r="F52" s="493">
        <f>IF($B$47&gt;=5,F51,0)</f>
        <v>0</v>
      </c>
      <c r="G52" s="493">
        <f>IF($B$47&gt;=6,G51,0)</f>
        <v>0</v>
      </c>
    </row>
    <row r="53" spans="1:7" hidden="1" x14ac:dyDescent="0.25">
      <c r="A53" s="541" t="s">
        <v>318</v>
      </c>
      <c r="B53" s="493">
        <f>B52</f>
        <v>200</v>
      </c>
      <c r="C53" s="493">
        <f>B53+C52</f>
        <v>200</v>
      </c>
      <c r="D53" s="493">
        <f t="shared" ref="D53:G53" si="5">C53+D52</f>
        <v>200</v>
      </c>
      <c r="E53" s="493">
        <f t="shared" si="5"/>
        <v>200</v>
      </c>
      <c r="F53" s="493">
        <f t="shared" si="5"/>
        <v>200</v>
      </c>
      <c r="G53" s="493">
        <f t="shared" si="5"/>
        <v>200</v>
      </c>
    </row>
    <row r="54" spans="1:7" ht="18" x14ac:dyDescent="0.35">
      <c r="A54" s="526" t="s">
        <v>296</v>
      </c>
      <c r="B54" s="494">
        <v>0.95</v>
      </c>
      <c r="C54" s="494">
        <v>0.95</v>
      </c>
      <c r="D54" s="494">
        <v>0.95</v>
      </c>
      <c r="E54" s="494">
        <v>0.95</v>
      </c>
      <c r="F54" s="494">
        <v>0.93</v>
      </c>
      <c r="G54" s="494">
        <v>0.93</v>
      </c>
    </row>
    <row r="55" spans="1:7" x14ac:dyDescent="0.25">
      <c r="A55" s="517"/>
    </row>
    <row r="56" spans="1:7" x14ac:dyDescent="0.25">
      <c r="A56" s="517" t="s">
        <v>256</v>
      </c>
      <c r="B56" s="542">
        <f>G53</f>
        <v>200</v>
      </c>
      <c r="C56" s="543" t="str">
        <f ca="1">IF(B56&lt;'Auslegung thermisch'!$B$36,"Kesselleistung zu klein !! mindestens: ","")</f>
        <v/>
      </c>
      <c r="G56" s="544" t="str">
        <f ca="1">IF(B56&lt;'Auslegung thermisch'!$B$36,'Auslegung thermisch'!$B$36,"")</f>
        <v/>
      </c>
    </row>
    <row r="57" spans="1:7" ht="18" customHeight="1" x14ac:dyDescent="0.35">
      <c r="A57" s="526" t="s">
        <v>297</v>
      </c>
      <c r="B57" s="545">
        <f>IF(B47&gt;0,(B54*B52+C54*C52+D54*D52+E54*E52+F54*F52+G54*G52)/B56,0)</f>
        <v>0.95</v>
      </c>
      <c r="C57" s="589" t="str">
        <f ca="1">IF(B56&lt;'Auslegung thermisch'!$B$36,"zu kleine Kesselleistung verfälscht die Wirtschaftlichkeitsrechnung, weil weniger Gas verbraucht wird, als nötig wäre!","")</f>
        <v/>
      </c>
      <c r="D57" s="589"/>
      <c r="E57" s="589"/>
      <c r="F57" s="589"/>
      <c r="G57" s="589"/>
    </row>
    <row r="58" spans="1:7" x14ac:dyDescent="0.25">
      <c r="A58" s="546"/>
      <c r="B58" s="509"/>
      <c r="C58" s="589"/>
      <c r="D58" s="589"/>
      <c r="E58" s="589"/>
      <c r="F58" s="589"/>
      <c r="G58" s="589"/>
    </row>
    <row r="60" spans="1:7" ht="21" x14ac:dyDescent="0.35">
      <c r="A60" s="581" t="s">
        <v>245</v>
      </c>
      <c r="B60" s="581"/>
      <c r="C60" s="581"/>
      <c r="D60" s="581"/>
      <c r="E60" s="581"/>
      <c r="F60" s="581"/>
      <c r="G60" s="581"/>
    </row>
    <row r="61" spans="1:7" s="550" customFormat="1" ht="15" customHeight="1" x14ac:dyDescent="0.25">
      <c r="A61" s="547" t="s">
        <v>392</v>
      </c>
      <c r="B61" s="495" t="s">
        <v>629</v>
      </c>
      <c r="C61" s="548" t="s">
        <v>393</v>
      </c>
      <c r="D61" s="549"/>
      <c r="E61" s="549"/>
      <c r="F61" s="549"/>
      <c r="G61" s="549"/>
    </row>
    <row r="62" spans="1:7" s="550" customFormat="1" ht="15" customHeight="1" x14ac:dyDescent="0.25">
      <c r="A62" s="551"/>
      <c r="B62" s="552"/>
      <c r="C62" s="553"/>
      <c r="D62" s="552"/>
      <c r="E62" s="552"/>
      <c r="F62" s="552"/>
      <c r="G62" s="552"/>
    </row>
    <row r="63" spans="1:7" s="550" customFormat="1" ht="15" customHeight="1" x14ac:dyDescent="0.25">
      <c r="A63" s="554" t="s">
        <v>607</v>
      </c>
      <c r="B63" s="496">
        <v>0.19</v>
      </c>
      <c r="D63" s="549"/>
      <c r="E63" s="549"/>
      <c r="F63" s="549"/>
      <c r="G63" s="549"/>
    </row>
    <row r="64" spans="1:7" x14ac:dyDescent="0.25">
      <c r="A64" s="553"/>
      <c r="C64" s="545"/>
    </row>
    <row r="65" spans="1:7" x14ac:dyDescent="0.25">
      <c r="A65" s="580" t="s">
        <v>608</v>
      </c>
      <c r="B65" s="580"/>
      <c r="C65" s="580"/>
    </row>
    <row r="66" spans="1:7" x14ac:dyDescent="0.25">
      <c r="A66" s="555"/>
      <c r="B66" s="556" t="s">
        <v>615</v>
      </c>
      <c r="C66" s="557"/>
      <c r="D66" s="558" t="str">
        <f>IF(B61="mit","brutto","")</f>
        <v/>
      </c>
    </row>
    <row r="67" spans="1:7" x14ac:dyDescent="0.25">
      <c r="A67" s="505" t="s">
        <v>612</v>
      </c>
      <c r="B67" s="497">
        <v>24.64</v>
      </c>
      <c r="C67" s="502" t="s">
        <v>277</v>
      </c>
      <c r="D67" s="559" t="str">
        <f>IF($B$61="mit",B67*(1+$B$63),"")</f>
        <v/>
      </c>
      <c r="E67" s="576" t="s">
        <v>441</v>
      </c>
    </row>
    <row r="68" spans="1:7" x14ac:dyDescent="0.25">
      <c r="A68" s="505" t="s">
        <v>613</v>
      </c>
      <c r="B68" s="497">
        <v>24.64</v>
      </c>
      <c r="C68" s="502" t="s">
        <v>277</v>
      </c>
      <c r="D68" s="559" t="str">
        <f>IF($B$61="mit",B68*(1+$B$63),"")</f>
        <v/>
      </c>
      <c r="E68" s="503"/>
    </row>
    <row r="69" spans="1:7" ht="18" x14ac:dyDescent="0.25">
      <c r="A69" s="560" t="s">
        <v>279</v>
      </c>
      <c r="B69" s="498">
        <v>5.74</v>
      </c>
      <c r="C69" s="561" t="s">
        <v>600</v>
      </c>
      <c r="D69" s="562" t="str">
        <f>IF($B$61="mit",B69*(1+$B$63),"")</f>
        <v/>
      </c>
      <c r="E69" s="588" t="s">
        <v>440</v>
      </c>
      <c r="F69" s="588"/>
    </row>
    <row r="70" spans="1:7" ht="18" x14ac:dyDescent="0.25">
      <c r="A70" s="563" t="s">
        <v>604</v>
      </c>
      <c r="B70" s="564">
        <f>B69*1.11</f>
        <v>6.3714000000000004</v>
      </c>
      <c r="C70" s="565" t="s">
        <v>624</v>
      </c>
      <c r="D70" s="562" t="str">
        <f>IF($B$61="mit",B70*(1+$B$63),"")</f>
        <v/>
      </c>
      <c r="E70" s="566"/>
      <c r="F70" s="567"/>
      <c r="G70" s="567"/>
    </row>
    <row r="71" spans="1:7" x14ac:dyDescent="0.25">
      <c r="A71" s="505" t="s">
        <v>280</v>
      </c>
      <c r="B71" s="497">
        <v>3.3</v>
      </c>
      <c r="C71" s="502" t="s">
        <v>277</v>
      </c>
      <c r="E71" s="578" t="s">
        <v>634</v>
      </c>
    </row>
    <row r="72" spans="1:7" ht="30" customHeight="1" x14ac:dyDescent="0.25">
      <c r="A72" s="568" t="s">
        <v>367</v>
      </c>
      <c r="B72" s="499">
        <v>1.06</v>
      </c>
      <c r="C72" s="561" t="s">
        <v>277</v>
      </c>
      <c r="F72" s="561"/>
    </row>
    <row r="73" spans="1:7" x14ac:dyDescent="0.25">
      <c r="A73" s="505" t="s">
        <v>281</v>
      </c>
      <c r="B73" s="497">
        <v>5.41</v>
      </c>
      <c r="C73" s="502" t="s">
        <v>277</v>
      </c>
    </row>
    <row r="74" spans="1:7" x14ac:dyDescent="0.25">
      <c r="A74" s="505" t="s">
        <v>278</v>
      </c>
      <c r="B74" s="497">
        <v>6.17</v>
      </c>
      <c r="C74" s="502" t="s">
        <v>277</v>
      </c>
      <c r="D74" s="576" t="s">
        <v>632</v>
      </c>
    </row>
    <row r="75" spans="1:7" ht="24.75" customHeight="1" x14ac:dyDescent="0.25">
      <c r="A75" s="560" t="s">
        <v>602</v>
      </c>
      <c r="B75" s="499">
        <v>100</v>
      </c>
      <c r="C75" s="561" t="s">
        <v>421</v>
      </c>
      <c r="D75" s="587" t="s">
        <v>603</v>
      </c>
      <c r="E75" s="587"/>
      <c r="F75" s="587"/>
      <c r="G75" s="587"/>
    </row>
    <row r="76" spans="1:7" ht="18" x14ac:dyDescent="0.35">
      <c r="A76" s="505" t="s">
        <v>319</v>
      </c>
      <c r="B76" s="500">
        <v>0.55000000000000004</v>
      </c>
      <c r="C76" s="502" t="s">
        <v>321</v>
      </c>
      <c r="D76" s="577" t="s">
        <v>606</v>
      </c>
    </row>
    <row r="78" spans="1:7" x14ac:dyDescent="0.25">
      <c r="A78" s="580" t="s">
        <v>609</v>
      </c>
      <c r="B78" s="580"/>
      <c r="C78" s="580"/>
    </row>
    <row r="79" spans="1:7" ht="18" x14ac:dyDescent="0.35">
      <c r="A79" s="505" t="s">
        <v>283</v>
      </c>
      <c r="B79" s="497">
        <v>1.88</v>
      </c>
      <c r="C79" s="502" t="s">
        <v>435</v>
      </c>
      <c r="D79" s="559" t="str">
        <f>IF($B$61="mit",B79*(1+$B$63),"")</f>
        <v/>
      </c>
      <c r="E79" s="576" t="s">
        <v>487</v>
      </c>
    </row>
    <row r="80" spans="1:7" x14ac:dyDescent="0.25">
      <c r="A80" s="505" t="s">
        <v>283</v>
      </c>
      <c r="B80" s="497">
        <v>22.71</v>
      </c>
      <c r="C80" s="502" t="s">
        <v>434</v>
      </c>
      <c r="D80" s="559" t="str">
        <f>IF($B$61="mit",B80*(1+$B$63),"")</f>
        <v/>
      </c>
    </row>
    <row r="81" spans="1:5" x14ac:dyDescent="0.25">
      <c r="A81" s="505" t="s">
        <v>284</v>
      </c>
      <c r="B81" s="497">
        <v>600</v>
      </c>
      <c r="C81" s="502" t="s">
        <v>285</v>
      </c>
      <c r="D81" s="559" t="str">
        <f>IF($B$61="mit",B81*(1+$B$63),"")</f>
        <v/>
      </c>
    </row>
    <row r="82" spans="1:5" x14ac:dyDescent="0.25">
      <c r="D82" s="569"/>
    </row>
    <row r="83" spans="1:5" x14ac:dyDescent="0.25">
      <c r="A83" s="580" t="s">
        <v>286</v>
      </c>
      <c r="B83" s="580"/>
      <c r="C83" s="580"/>
      <c r="D83" s="569"/>
    </row>
    <row r="84" spans="1:5" x14ac:dyDescent="0.25">
      <c r="A84" s="505" t="s">
        <v>610</v>
      </c>
      <c r="B84" s="482">
        <v>80000</v>
      </c>
      <c r="C84" s="502" t="s">
        <v>611</v>
      </c>
      <c r="D84" s="570" t="str">
        <f>IF($B$61="mit",B84*(1+$B$63),"")</f>
        <v/>
      </c>
      <c r="E84" s="576" t="s">
        <v>633</v>
      </c>
    </row>
    <row r="85" spans="1:5" x14ac:dyDescent="0.25">
      <c r="A85" s="505" t="s">
        <v>287</v>
      </c>
      <c r="B85" s="484">
        <v>0.05</v>
      </c>
    </row>
    <row r="86" spans="1:5" x14ac:dyDescent="0.25">
      <c r="A86" s="505" t="s">
        <v>288</v>
      </c>
      <c r="B86" s="484">
        <v>0.02</v>
      </c>
      <c r="E86" s="503" t="s">
        <v>342</v>
      </c>
    </row>
  </sheetData>
  <sheetProtection sheet="1" objects="1" scenarios="1"/>
  <mergeCells count="14">
    <mergeCell ref="A83:C83"/>
    <mergeCell ref="A30:G30"/>
    <mergeCell ref="A47:A48"/>
    <mergeCell ref="B47:B48"/>
    <mergeCell ref="B1:C1"/>
    <mergeCell ref="A8:G8"/>
    <mergeCell ref="A60:G60"/>
    <mergeCell ref="A65:C65"/>
    <mergeCell ref="A78:C78"/>
    <mergeCell ref="B6:C6"/>
    <mergeCell ref="A27:G27"/>
    <mergeCell ref="D75:G75"/>
    <mergeCell ref="E69:F69"/>
    <mergeCell ref="C57:G58"/>
  </mergeCells>
  <pageMargins left="0.7" right="0.55208333333333337" top="0.75" bottom="0.75" header="0.3" footer="0.3"/>
  <pageSetup paperSize="9"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05"/>
  <sheetViews>
    <sheetView view="pageLayout" topLeftCell="A22" zoomScaleNormal="100" workbookViewId="0">
      <selection activeCell="N24" sqref="N24"/>
    </sheetView>
  </sheetViews>
  <sheetFormatPr baseColWidth="10" defaultRowHeight="15" x14ac:dyDescent="0.25"/>
  <cols>
    <col min="1" max="2" width="6.5703125" style="16" customWidth="1"/>
    <col min="3" max="3" width="7.140625" style="16" customWidth="1"/>
    <col min="4" max="4" width="5.7109375" style="16" customWidth="1"/>
    <col min="5" max="5" width="4.28515625" style="16" customWidth="1"/>
    <col min="6" max="6" width="8" style="16" customWidth="1"/>
    <col min="7" max="7" width="5.7109375" style="16" customWidth="1"/>
    <col min="8" max="8" width="6.42578125" style="16" customWidth="1"/>
    <col min="9" max="9" width="6.28515625" style="16" customWidth="1"/>
    <col min="10" max="10" width="5.42578125" style="16" customWidth="1"/>
    <col min="11" max="11" width="6" style="16" customWidth="1"/>
    <col min="12" max="12" width="6.42578125" style="16" customWidth="1"/>
    <col min="13" max="13" width="5.5703125" style="16" customWidth="1"/>
    <col min="14" max="14" width="5.85546875" style="16" customWidth="1"/>
    <col min="15" max="16" width="3.42578125" style="16" customWidth="1"/>
    <col min="17" max="18" width="11.42578125" style="16" customWidth="1"/>
    <col min="19" max="16384" width="11.42578125" style="16"/>
  </cols>
  <sheetData>
    <row r="1" spans="1:15" ht="12" customHeight="1" x14ac:dyDescent="0.25"/>
    <row r="2" spans="1:15" ht="18.75" x14ac:dyDescent="0.3">
      <c r="A2" s="592" t="s">
        <v>349</v>
      </c>
      <c r="B2" s="592"/>
      <c r="C2" s="592"/>
      <c r="D2" s="592"/>
      <c r="E2" s="592"/>
      <c r="F2" s="592"/>
      <c r="G2" s="592"/>
      <c r="H2" s="592"/>
      <c r="I2" s="592"/>
      <c r="J2" s="592"/>
    </row>
    <row r="3" spans="1:15" ht="9" customHeight="1" x14ac:dyDescent="0.3">
      <c r="A3" s="130"/>
      <c r="B3" s="130"/>
    </row>
    <row r="4" spans="1:15" ht="15" customHeight="1" x14ac:dyDescent="0.25">
      <c r="A4" s="10" t="s">
        <v>359</v>
      </c>
      <c r="B4" s="595" t="str">
        <f>Eingabe!$B$6</f>
        <v>Wohnsiedlung …</v>
      </c>
      <c r="C4" s="595"/>
      <c r="D4" s="595"/>
      <c r="E4" s="595"/>
      <c r="F4" s="595"/>
      <c r="G4" s="595"/>
    </row>
    <row r="5" spans="1:15" ht="6.75" customHeight="1" x14ac:dyDescent="0.25">
      <c r="A5" s="32"/>
      <c r="B5" s="139"/>
      <c r="C5" s="139"/>
    </row>
    <row r="6" spans="1:15" ht="15" customHeight="1" x14ac:dyDescent="0.25">
      <c r="A6" s="133" t="s">
        <v>291</v>
      </c>
      <c r="B6" s="133"/>
      <c r="C6" s="141"/>
      <c r="D6" s="590">
        <f>Eingabe!B11</f>
        <v>515000</v>
      </c>
      <c r="E6" s="590"/>
      <c r="F6" s="590"/>
      <c r="I6" s="16" t="str">
        <f>F48</f>
        <v>Kraftwerk G34</v>
      </c>
    </row>
    <row r="7" spans="1:15" ht="15" customHeight="1" x14ac:dyDescent="0.35">
      <c r="A7" s="596" t="s">
        <v>360</v>
      </c>
      <c r="B7" s="596"/>
      <c r="C7" s="596"/>
      <c r="D7" s="591">
        <f>Eingabe!B15</f>
        <v>264.55479452054794</v>
      </c>
      <c r="E7" s="591"/>
      <c r="F7" s="591"/>
    </row>
    <row r="8" spans="1:15" ht="15" customHeight="1" x14ac:dyDescent="0.25">
      <c r="A8" s="133" t="s">
        <v>295</v>
      </c>
      <c r="B8" s="475"/>
      <c r="C8" s="475"/>
      <c r="D8" s="590">
        <f>Eingabe!B19</f>
        <v>195000</v>
      </c>
      <c r="E8" s="590"/>
      <c r="F8" s="590"/>
    </row>
    <row r="9" spans="1:15" ht="15" customHeight="1" x14ac:dyDescent="0.25">
      <c r="A9" s="133"/>
      <c r="B9" s="475"/>
      <c r="C9" s="475"/>
      <c r="D9" s="478"/>
      <c r="E9" s="478"/>
    </row>
    <row r="10" spans="1:15" ht="15" customHeight="1" x14ac:dyDescent="0.25">
      <c r="A10" s="32"/>
      <c r="B10" s="139"/>
      <c r="C10" s="139"/>
    </row>
    <row r="11" spans="1:15" x14ac:dyDescent="0.25">
      <c r="G11" s="597" t="str">
        <f>IF(Eingabe!B31&gt;5,Eingabe!G34,"")</f>
        <v/>
      </c>
      <c r="H11" s="597"/>
      <c r="I11" s="479"/>
      <c r="J11" s="103" t="str">
        <f>IF(Eingabe!B31&gt;5,Eingabe!G35,"")</f>
        <v/>
      </c>
      <c r="K11" s="103" t="str">
        <f>IF(Eingabe!$B$31&gt;5,#REF!,"")</f>
        <v/>
      </c>
      <c r="L11" s="477" t="str">
        <f>IF(Eingabe!$B$31&gt;5,#REF!,"")</f>
        <v/>
      </c>
      <c r="M11" s="103" t="str">
        <f>IF(Eingabe!B31&gt;5,Eingabe!G36,"")</f>
        <v/>
      </c>
      <c r="N11" s="16" t="str">
        <f>IF(Eingabe!$B$31&gt;5,#REF!,"")</f>
        <v/>
      </c>
      <c r="O11" s="477" t="str">
        <f>IF(Eingabe!$B$31&gt;5,#REF!,"")</f>
        <v/>
      </c>
    </row>
    <row r="12" spans="1:15" x14ac:dyDescent="0.25">
      <c r="A12" s="599" t="str">
        <f ca="1">TEXT('Betriebsk. Eigenverbr.'!B15,"#.###")&amp;" kWh"</f>
        <v>128.835 kWh</v>
      </c>
      <c r="B12" s="599"/>
      <c r="D12" s="599"/>
      <c r="E12" s="599"/>
      <c r="F12" s="10" t="str">
        <f ca="1">TEXT('Auslegung thermisch'!B39,"#.##0")&amp;" kWh"</f>
        <v>122.393 kWh</v>
      </c>
    </row>
    <row r="13" spans="1:15" x14ac:dyDescent="0.25">
      <c r="D13" s="129"/>
      <c r="E13" s="129"/>
      <c r="F13" s="152" t="str">
        <f ca="1">TEXT((1-'Auslegung thermisch'!B32)*100,"0,0")&amp;" %"</f>
        <v>23,8 %</v>
      </c>
      <c r="I13" s="129"/>
    </row>
    <row r="14" spans="1:15" x14ac:dyDescent="0.25">
      <c r="K14" s="129" t="s">
        <v>329</v>
      </c>
    </row>
    <row r="15" spans="1:15" ht="18" x14ac:dyDescent="0.35">
      <c r="A15" s="131" t="s">
        <v>605</v>
      </c>
      <c r="B15" s="131"/>
      <c r="C15" s="599" t="s">
        <v>402</v>
      </c>
      <c r="D15" s="599"/>
      <c r="F15" s="129"/>
      <c r="G15" s="129"/>
    </row>
    <row r="16" spans="1:15" x14ac:dyDescent="0.25">
      <c r="D16" s="599"/>
      <c r="E16" s="599"/>
      <c r="F16" s="10" t="str">
        <f ca="1">TEXT('Auslegung thermisch'!B31,"#.###")&amp;" kWh"</f>
        <v>392.607 kWh</v>
      </c>
      <c r="H16" s="133"/>
      <c r="I16" s="133"/>
      <c r="J16" s="599" t="str">
        <f>TEXT(Eingabe!B11,"#.###")&amp;" kWh"</f>
        <v>515.000 kWh</v>
      </c>
      <c r="K16" s="599"/>
      <c r="L16" s="599"/>
    </row>
    <row r="17" spans="1:18" x14ac:dyDescent="0.25">
      <c r="A17" s="10"/>
      <c r="B17" s="10"/>
      <c r="D17" s="129"/>
      <c r="E17" s="129"/>
      <c r="F17" s="152" t="str">
        <f ca="1">TEXT('Auslegung thermisch'!B32*100,"#,0")&amp;" %"</f>
        <v>76,2 %</v>
      </c>
      <c r="R17" s="128"/>
    </row>
    <row r="18" spans="1:18" x14ac:dyDescent="0.25">
      <c r="A18" s="599" t="str">
        <f ca="1">TEXT('Betriebsk. Eigenverbr.'!B14,"#.###")&amp;" kWh"</f>
        <v>585.981 kWh</v>
      </c>
      <c r="B18" s="599"/>
      <c r="G18" s="158"/>
      <c r="H18" s="158"/>
      <c r="I18" s="158"/>
      <c r="K18" s="599" t="s">
        <v>500</v>
      </c>
      <c r="L18" s="599"/>
    </row>
    <row r="19" spans="1:18" x14ac:dyDescent="0.25">
      <c r="D19" s="607" t="str">
        <f ca="1">TEXT('Auslegung elektrisch'!B38,"#.###")&amp;" kWh"</f>
        <v>184.584 kWh</v>
      </c>
      <c r="E19" s="607"/>
      <c r="F19" s="607"/>
      <c r="G19" s="599" t="str">
        <f ca="1">TEXT('Betriebsk. Eigenverbr.'!C22,"#.###")&amp;" kWh"</f>
        <v>123.917 kWh</v>
      </c>
      <c r="H19" s="599"/>
      <c r="I19" s="599"/>
      <c r="J19" s="599" t="str">
        <f>TEXT(Eingabe!B19,"#.###")&amp;" kWh"</f>
        <v>195.000 kWh</v>
      </c>
      <c r="K19" s="599"/>
      <c r="L19" s="599"/>
    </row>
    <row r="20" spans="1:18" x14ac:dyDescent="0.25">
      <c r="C20" s="599" t="s">
        <v>28</v>
      </c>
      <c r="D20" s="599"/>
      <c r="F20" s="476"/>
      <c r="G20" s="153"/>
      <c r="H20" s="602" t="str">
        <f ca="1">TEXT('Auslegung elektrisch'!B39*100,"#,0")&amp;" %"</f>
        <v>63,5 %</v>
      </c>
      <c r="I20" s="602"/>
      <c r="R20" s="3"/>
    </row>
    <row r="21" spans="1:18" ht="15.75" customHeight="1" x14ac:dyDescent="0.25">
      <c r="G21" s="601" t="s">
        <v>379</v>
      </c>
      <c r="H21" s="601"/>
      <c r="I21" s="601"/>
      <c r="J21" s="158"/>
    </row>
    <row r="22" spans="1:18" x14ac:dyDescent="0.25">
      <c r="D22" s="133"/>
      <c r="E22" s="133" t="str">
        <f ca="1">TEXT('Betriebsk. Eigenverbr.'!C30,"#.###")&amp;" kWh"</f>
        <v>60.667 kWh</v>
      </c>
      <c r="F22" s="133"/>
      <c r="G22" s="133"/>
      <c r="H22" s="135"/>
      <c r="I22" s="134"/>
      <c r="J22" s="132"/>
      <c r="K22" s="159" t="s">
        <v>330</v>
      </c>
      <c r="L22" s="136"/>
      <c r="M22" s="136"/>
      <c r="N22" s="136"/>
    </row>
    <row r="23" spans="1:18" x14ac:dyDescent="0.25">
      <c r="E23" s="606" t="s">
        <v>398</v>
      </c>
      <c r="F23" s="606"/>
      <c r="G23" s="606"/>
      <c r="I23" s="132"/>
    </row>
    <row r="24" spans="1:18" x14ac:dyDescent="0.25">
      <c r="D24" s="133"/>
      <c r="E24" s="610" t="str">
        <f ca="1">TEXT('Betriebsk. Eigenverbr.'!C24,"#.###")&amp;" kWh"</f>
        <v>71.083 kWh</v>
      </c>
      <c r="F24" s="610"/>
      <c r="I24" s="132" t="str">
        <f ca="1">TEXT((1-'Auslegung elektrisch'!B39)*100,"#,0")&amp;" %"</f>
        <v>36,5 %</v>
      </c>
    </row>
    <row r="25" spans="1:18" x14ac:dyDescent="0.25">
      <c r="C25" s="599" t="s">
        <v>499</v>
      </c>
      <c r="D25" s="599"/>
      <c r="E25" s="598" t="s">
        <v>378</v>
      </c>
      <c r="F25" s="598"/>
      <c r="G25" s="598"/>
    </row>
    <row r="40" spans="1:17" ht="21.75" customHeight="1" x14ac:dyDescent="0.25"/>
    <row r="41" spans="1:17" ht="18" x14ac:dyDescent="0.35">
      <c r="A41" s="609" t="s">
        <v>361</v>
      </c>
      <c r="B41" s="609"/>
      <c r="C41" s="609"/>
      <c r="D41" s="609"/>
      <c r="E41" s="609"/>
      <c r="F41" s="609"/>
      <c r="H41" s="593" t="s">
        <v>423</v>
      </c>
      <c r="I41" s="594"/>
      <c r="J41" s="594"/>
      <c r="K41" s="234"/>
      <c r="L41" s="605">
        <f ca="1">Ökobilanz!C50</f>
        <v>125754.51180177857</v>
      </c>
      <c r="M41" s="605"/>
      <c r="N41" s="235" t="s">
        <v>422</v>
      </c>
      <c r="O41" s="236"/>
    </row>
    <row r="42" spans="1:17" x14ac:dyDescent="0.25">
      <c r="A42" s="599" t="s">
        <v>362</v>
      </c>
      <c r="B42" s="599"/>
      <c r="C42" s="145">
        <f ca="1">'Auslegung thermisch'!$B$32</f>
        <v>0.76234363824046991</v>
      </c>
      <c r="D42" s="600">
        <f ca="1">'Auslegung thermisch'!$B$31</f>
        <v>392606.97369384201</v>
      </c>
      <c r="E42" s="600"/>
      <c r="F42" s="600"/>
      <c r="H42" s="237"/>
      <c r="I42" s="238"/>
      <c r="J42" s="238"/>
      <c r="K42" s="239"/>
      <c r="L42" s="604">
        <f ca="1">Ökobilanz!F50*100</f>
        <v>51.761345604569989</v>
      </c>
      <c r="M42" s="604"/>
      <c r="N42" s="240" t="s">
        <v>421</v>
      </c>
      <c r="O42" s="241"/>
    </row>
    <row r="43" spans="1:17" ht="15" customHeight="1" x14ac:dyDescent="0.25">
      <c r="A43" s="599" t="s">
        <v>363</v>
      </c>
      <c r="B43" s="599"/>
      <c r="C43" s="145">
        <f ca="1">'Auslegung elektrisch'!$B$39</f>
        <v>0.63547045896637533</v>
      </c>
      <c r="D43" s="600">
        <f ca="1">'Betriebsk. Eigenverbr.'!C22</f>
        <v>123916.73949844319</v>
      </c>
      <c r="E43" s="600"/>
      <c r="F43" s="600"/>
      <c r="H43" s="237" t="s">
        <v>413</v>
      </c>
      <c r="I43" s="238"/>
      <c r="J43" s="238"/>
      <c r="K43" s="239"/>
      <c r="L43" s="603">
        <f ca="1">Ökobilanz!C39</f>
        <v>313036.98216751742</v>
      </c>
      <c r="M43" s="603"/>
      <c r="N43" s="240" t="s">
        <v>4</v>
      </c>
      <c r="O43" s="241"/>
    </row>
    <row r="44" spans="1:17" ht="15" customHeight="1" x14ac:dyDescent="0.25">
      <c r="A44" s="475"/>
      <c r="B44" s="475"/>
      <c r="C44" s="145"/>
      <c r="D44" s="478"/>
      <c r="E44" s="478"/>
      <c r="F44" s="478"/>
      <c r="H44" s="242"/>
      <c r="I44" s="243"/>
      <c r="J44" s="243"/>
      <c r="K44" s="243"/>
      <c r="L44" s="615">
        <f ca="1">Ökobilanz!F39*100</f>
        <v>34.819897084048023</v>
      </c>
      <c r="M44" s="615"/>
      <c r="N44" s="244" t="s">
        <v>421</v>
      </c>
      <c r="O44" s="245"/>
    </row>
    <row r="45" spans="1:17" ht="12.75" customHeight="1" x14ac:dyDescent="0.25">
      <c r="A45" s="475"/>
      <c r="B45" s="475"/>
      <c r="C45" s="145"/>
      <c r="D45" s="478"/>
      <c r="E45" s="478"/>
      <c r="F45" s="478"/>
      <c r="H45" s="13"/>
      <c r="I45" s="13"/>
      <c r="J45" s="13"/>
      <c r="K45" s="13"/>
      <c r="L45" s="207"/>
      <c r="M45" s="207"/>
      <c r="N45" s="13"/>
      <c r="O45" s="13"/>
    </row>
    <row r="46" spans="1:17" ht="10.5" customHeight="1" x14ac:dyDescent="0.25">
      <c r="A46" s="611" t="s">
        <v>351</v>
      </c>
      <c r="B46" s="611"/>
      <c r="C46" s="612" t="s">
        <v>373</v>
      </c>
      <c r="D46" s="613" t="s">
        <v>377</v>
      </c>
      <c r="F46" s="611" t="s">
        <v>350</v>
      </c>
      <c r="G46" s="611"/>
      <c r="H46" s="612" t="s">
        <v>372</v>
      </c>
      <c r="I46" s="612" t="s">
        <v>374</v>
      </c>
      <c r="J46" s="612" t="s">
        <v>375</v>
      </c>
      <c r="K46" s="612" t="s">
        <v>376</v>
      </c>
      <c r="L46" s="614" t="s">
        <v>371</v>
      </c>
      <c r="M46" s="608" t="str">
        <f>IF(Eingabe!B31&gt;1,"geringere Anzahl an Betriebsstunden für weitere BHKW ergibt sich durch das Berechnungsmodell.      Real ausgeglichenere Laufzeiten.","")</f>
        <v/>
      </c>
      <c r="N46" s="608"/>
      <c r="O46" s="608"/>
      <c r="P46" s="155"/>
    </row>
    <row r="47" spans="1:17" ht="18.75" customHeight="1" x14ac:dyDescent="0.25">
      <c r="A47" s="611"/>
      <c r="B47" s="611"/>
      <c r="C47" s="612"/>
      <c r="D47" s="613"/>
      <c r="F47" s="611"/>
      <c r="G47" s="611"/>
      <c r="H47" s="612"/>
      <c r="I47" s="612"/>
      <c r="J47" s="612"/>
      <c r="K47" s="612"/>
      <c r="L47" s="614"/>
      <c r="M47" s="608"/>
      <c r="N47" s="608"/>
      <c r="O47" s="608"/>
      <c r="P47" s="155"/>
    </row>
    <row r="48" spans="1:17" ht="12" customHeight="1" x14ac:dyDescent="0.25">
      <c r="A48" s="147" t="str">
        <f>Eingabe!B50</f>
        <v>Typ?</v>
      </c>
      <c r="B48" s="147"/>
      <c r="C48" s="82">
        <f>Eingabe!B51</f>
        <v>200</v>
      </c>
      <c r="D48" s="154">
        <f>Eingabe!B54</f>
        <v>0.95</v>
      </c>
      <c r="F48" s="77" t="str">
        <f>Eingabe!B34</f>
        <v>Kraftwerk G34</v>
      </c>
      <c r="H48" s="82">
        <f>Eingabe!B35</f>
        <v>34</v>
      </c>
      <c r="I48" s="150">
        <f>Eingabe!B36</f>
        <v>72.317460317460316</v>
      </c>
      <c r="J48" s="82">
        <f>Eingabe!B38</f>
        <v>0.315</v>
      </c>
      <c r="K48" s="82">
        <f>Eingabe!B39</f>
        <v>0.66999999999999993</v>
      </c>
      <c r="L48" s="149">
        <f>'Auslegung thermisch'!B57</f>
        <v>5428.9375203494401</v>
      </c>
      <c r="M48" s="608"/>
      <c r="N48" s="608"/>
      <c r="O48" s="608"/>
      <c r="P48" s="155"/>
      <c r="Q48" s="77"/>
    </row>
    <row r="49" spans="1:17" ht="12" customHeight="1" x14ac:dyDescent="0.25">
      <c r="A49" s="147" t="str">
        <f>IF(Eingabe!B47&gt;1,Eingabe!C50,"")</f>
        <v/>
      </c>
      <c r="B49" s="147"/>
      <c r="C49" s="82" t="str">
        <f>IF(Eingabe!$B$47&gt;1,Eingabe!C51,"")</f>
        <v/>
      </c>
      <c r="D49" s="82" t="str">
        <f>IF(Eingabe!$B$47&gt;1,Eingabe!C$54,"")</f>
        <v/>
      </c>
      <c r="F49" s="77" t="str">
        <f>IF(Eingabe!B31&gt;1,Eingabe!C34,"")</f>
        <v/>
      </c>
      <c r="H49" s="82" t="str">
        <f>IF(Eingabe!B31&gt;1,Eingabe!C35,"")</f>
        <v/>
      </c>
      <c r="I49" s="82" t="str">
        <f>IF(Eingabe!$B$31&gt;1,Eingabe!C$36,"")</f>
        <v/>
      </c>
      <c r="J49" s="82" t="str">
        <f>IF(Eingabe!$B$31&gt;1,Eingabe!C$38,"")</f>
        <v/>
      </c>
      <c r="K49" s="82" t="str">
        <f>IF(Eingabe!$B$31&gt;1,Eingabe!C39,"")</f>
        <v/>
      </c>
      <c r="L49" s="149" t="str">
        <f>IF(Eingabe!$B$31&gt;1,'Auslegung thermisch'!C57,"")</f>
        <v/>
      </c>
      <c r="M49" s="608"/>
      <c r="N49" s="608"/>
      <c r="O49" s="608"/>
      <c r="P49" s="155"/>
      <c r="Q49" s="77"/>
    </row>
    <row r="50" spans="1:17" ht="12" customHeight="1" x14ac:dyDescent="0.25">
      <c r="A50" s="147" t="str">
        <f>IF(Eingabe!B47&gt;2,Eingabe!D50,"")</f>
        <v/>
      </c>
      <c r="B50" s="147"/>
      <c r="C50" s="82" t="str">
        <f>IF(Eingabe!$B$47&gt;2,Eingabe!D51,"")</f>
        <v/>
      </c>
      <c r="D50" s="82" t="str">
        <f>IF(Eingabe!$B$47&gt;2,Eingabe!D$54,"")</f>
        <v/>
      </c>
      <c r="F50" s="77" t="str">
        <f>IF(Eingabe!B31&gt;2,Eingabe!D34,"")</f>
        <v/>
      </c>
      <c r="H50" s="82" t="str">
        <f>IF(Eingabe!B31&gt;2,Eingabe!D35,"")</f>
        <v/>
      </c>
      <c r="I50" s="82" t="str">
        <f>IF(Eingabe!B31&gt;2,Eingabe!D36,"")</f>
        <v/>
      </c>
      <c r="J50" s="82" t="str">
        <f>IF(Eingabe!$B$31&gt;2,Eingabe!D$38,"")</f>
        <v/>
      </c>
      <c r="K50" s="82" t="str">
        <f>IF(Eingabe!$B$31&gt;2,Eingabe!D39,"")</f>
        <v/>
      </c>
      <c r="L50" s="149" t="str">
        <f>IF(Eingabe!$B$31&gt;2,'Auslegung thermisch'!D57,"")</f>
        <v/>
      </c>
      <c r="M50" s="608"/>
      <c r="N50" s="608"/>
      <c r="O50" s="608"/>
      <c r="P50" s="155"/>
      <c r="Q50" s="77"/>
    </row>
    <row r="51" spans="1:17" ht="12" customHeight="1" x14ac:dyDescent="0.25">
      <c r="A51" s="147" t="str">
        <f>IF(Eingabe!B47&gt;3,Eingabe!E50,"")</f>
        <v/>
      </c>
      <c r="B51" s="147"/>
      <c r="C51" s="82" t="str">
        <f>IF(Eingabe!$B$47&gt;3,Eingabe!E51,"")</f>
        <v/>
      </c>
      <c r="D51" s="82" t="str">
        <f>IF(Eingabe!$B$47&gt;3,Eingabe!E$54,"")</f>
        <v/>
      </c>
      <c r="F51" s="77" t="str">
        <f>IF(Eingabe!B31&gt;3,Eingabe!E34,"")</f>
        <v/>
      </c>
      <c r="H51" s="82" t="str">
        <f>IF(Eingabe!B31&gt;3,Eingabe!E35,"")</f>
        <v/>
      </c>
      <c r="I51" s="82" t="str">
        <f>IF(Eingabe!B31&gt;3,Eingabe!E36,"")</f>
        <v/>
      </c>
      <c r="J51" s="82" t="str">
        <f>IF(Eingabe!$B$31&gt;3,Eingabe!E$38,"")</f>
        <v/>
      </c>
      <c r="K51" s="82" t="str">
        <f>IF(Eingabe!$B$31&gt;3,Eingabe!E39,"")</f>
        <v/>
      </c>
      <c r="L51" s="149" t="str">
        <f>IF(Eingabe!$B$31&gt;3,'Auslegung thermisch'!E57,"")</f>
        <v/>
      </c>
      <c r="M51" s="608"/>
      <c r="N51" s="608"/>
      <c r="O51" s="608"/>
      <c r="P51" s="155"/>
      <c r="Q51" s="77"/>
    </row>
    <row r="52" spans="1:17" ht="12" customHeight="1" x14ac:dyDescent="0.25">
      <c r="A52" s="147" t="str">
        <f>IF(Eingabe!B47&gt;4,Eingabe!F50,"")</f>
        <v/>
      </c>
      <c r="B52" s="147"/>
      <c r="C52" s="82" t="str">
        <f>IF(Eingabe!$B$47&gt;4,Eingabe!F51,"")</f>
        <v/>
      </c>
      <c r="D52" s="82" t="str">
        <f>IF(Eingabe!$B$47&gt;4,Eingabe!F$54,"")</f>
        <v/>
      </c>
      <c r="F52" s="77" t="str">
        <f>IF(Eingabe!B31&gt;4,Eingabe!F34,"")</f>
        <v/>
      </c>
      <c r="H52" s="82" t="str">
        <f>IF(Eingabe!B31&gt;4,Eingabe!F35,"")</f>
        <v/>
      </c>
      <c r="I52" s="82" t="str">
        <f>IF(Eingabe!B31&gt;4,Eingabe!F36,"")</f>
        <v/>
      </c>
      <c r="J52" s="82" t="str">
        <f>IF(Eingabe!$B$31&gt;4,Eingabe!F$38,"")</f>
        <v/>
      </c>
      <c r="K52" s="82" t="str">
        <f>IF(Eingabe!$B$31&gt;4,Eingabe!F39,"")</f>
        <v/>
      </c>
      <c r="L52" s="149" t="str">
        <f>IF(Eingabe!$B$31&gt;4,'Auslegung thermisch'!F57,"")</f>
        <v/>
      </c>
      <c r="M52" s="608"/>
      <c r="N52" s="608"/>
      <c r="O52" s="608"/>
      <c r="P52" s="155"/>
      <c r="Q52" s="77"/>
    </row>
    <row r="53" spans="1:17" ht="12" customHeight="1" x14ac:dyDescent="0.25">
      <c r="A53" s="77"/>
      <c r="B53" s="77"/>
      <c r="C53" s="82"/>
      <c r="D53" s="77"/>
      <c r="F53" s="77"/>
      <c r="H53" s="82"/>
      <c r="I53" s="148"/>
      <c r="J53" s="77"/>
      <c r="K53" s="77"/>
      <c r="M53" s="144"/>
      <c r="N53" s="144"/>
      <c r="O53" s="144"/>
      <c r="P53" s="144"/>
    </row>
    <row r="54" spans="1:17" ht="12" customHeight="1" x14ac:dyDescent="0.25">
      <c r="A54" s="77"/>
      <c r="B54" s="77"/>
      <c r="C54" s="82"/>
      <c r="D54" s="77"/>
      <c r="F54" s="77"/>
      <c r="H54" s="82"/>
      <c r="I54" s="148"/>
      <c r="J54" s="77"/>
      <c r="K54" s="77"/>
      <c r="M54" s="144"/>
      <c r="N54" s="144"/>
      <c r="O54" s="144"/>
      <c r="P54" s="144"/>
    </row>
    <row r="55" spans="1:17" x14ac:dyDescent="0.25">
      <c r="A55" s="167"/>
      <c r="B55" s="167"/>
      <c r="C55" s="167"/>
      <c r="D55" s="167"/>
      <c r="E55" s="167"/>
      <c r="F55" s="167"/>
      <c r="G55" s="167"/>
      <c r="H55" s="167"/>
      <c r="I55" s="167"/>
      <c r="J55" s="167"/>
      <c r="K55" s="167"/>
      <c r="L55" s="167"/>
      <c r="M55" s="142"/>
      <c r="N55" s="142"/>
      <c r="O55" s="142"/>
      <c r="P55" s="142"/>
    </row>
    <row r="56" spans="1:17" x14ac:dyDescent="0.25">
      <c r="A56" s="144"/>
      <c r="B56" s="144"/>
      <c r="C56" s="144"/>
      <c r="D56" s="144"/>
      <c r="E56" s="144"/>
      <c r="F56" s="144"/>
      <c r="G56" s="144"/>
      <c r="H56" s="144"/>
      <c r="I56" s="144"/>
      <c r="J56" s="144"/>
      <c r="K56" s="144"/>
      <c r="L56" s="144"/>
      <c r="M56" s="143"/>
      <c r="N56" s="143"/>
      <c r="O56" s="143"/>
      <c r="P56" s="143"/>
    </row>
    <row r="57" spans="1:17" x14ac:dyDescent="0.25">
      <c r="A57" s="142"/>
      <c r="B57" s="142"/>
      <c r="C57" s="142"/>
      <c r="D57" s="142"/>
      <c r="E57" s="142"/>
      <c r="F57" s="142"/>
      <c r="G57" s="142"/>
      <c r="H57" s="144"/>
      <c r="I57" s="144"/>
      <c r="J57" s="144"/>
      <c r="K57" s="144"/>
      <c r="L57" s="144"/>
      <c r="M57" s="143"/>
      <c r="N57" s="143"/>
      <c r="O57" s="143"/>
      <c r="P57" s="143"/>
    </row>
    <row r="58" spans="1:17" s="79" customFormat="1" ht="15" customHeight="1" x14ac:dyDescent="0.25">
      <c r="A58" s="157"/>
      <c r="B58" s="157"/>
      <c r="C58" s="157"/>
      <c r="D58" s="157"/>
      <c r="E58" s="157"/>
      <c r="F58" s="157"/>
      <c r="G58" s="157"/>
      <c r="H58" s="157"/>
      <c r="I58" s="157"/>
      <c r="J58" s="157"/>
      <c r="K58" s="157"/>
      <c r="L58" s="157"/>
      <c r="M58" s="167"/>
      <c r="N58" s="167"/>
      <c r="O58" s="167"/>
      <c r="P58" s="16"/>
    </row>
    <row r="59" spans="1:17" s="79" customFormat="1" x14ac:dyDescent="0.25">
      <c r="A59" s="157"/>
      <c r="B59" s="157"/>
      <c r="C59" s="157"/>
      <c r="D59" s="157"/>
      <c r="E59" s="157"/>
      <c r="F59" s="157"/>
      <c r="G59" s="157"/>
      <c r="H59" s="157"/>
      <c r="I59" s="157"/>
      <c r="J59" s="157"/>
      <c r="K59" s="157"/>
      <c r="L59" s="157"/>
      <c r="M59" s="167"/>
      <c r="N59" s="167"/>
      <c r="O59" s="167"/>
      <c r="P59" s="16"/>
    </row>
    <row r="60" spans="1:17" s="79" customFormat="1" x14ac:dyDescent="0.25">
      <c r="A60" s="143"/>
      <c r="B60" s="143"/>
      <c r="C60" s="143"/>
      <c r="D60" s="143"/>
      <c r="E60" s="143"/>
      <c r="F60" s="143"/>
      <c r="G60" s="143"/>
      <c r="H60" s="143"/>
      <c r="I60" s="143"/>
      <c r="J60" s="143"/>
      <c r="K60" s="157"/>
      <c r="L60" s="157"/>
      <c r="M60" s="167"/>
      <c r="N60" s="167"/>
      <c r="O60" s="167"/>
      <c r="P60" s="16"/>
    </row>
    <row r="61" spans="1:17" s="79" customFormat="1" x14ac:dyDescent="0.25">
      <c r="A61" s="142"/>
      <c r="B61" s="142"/>
      <c r="C61" s="142"/>
      <c r="D61" s="142"/>
      <c r="E61" s="142"/>
      <c r="F61" s="142"/>
      <c r="G61" s="142"/>
      <c r="H61" s="142"/>
      <c r="I61" s="142"/>
      <c r="J61" s="142"/>
      <c r="K61" s="142"/>
      <c r="L61" s="142"/>
      <c r="M61" s="167"/>
      <c r="N61" s="167"/>
      <c r="O61" s="167"/>
      <c r="P61" s="16"/>
    </row>
    <row r="62" spans="1:17" x14ac:dyDescent="0.25">
      <c r="A62" s="144"/>
      <c r="B62" s="144"/>
      <c r="C62" s="144"/>
      <c r="D62" s="183"/>
      <c r="E62" s="183"/>
      <c r="F62" s="167"/>
      <c r="G62" s="167"/>
      <c r="H62" s="167"/>
      <c r="I62" s="167"/>
      <c r="J62" s="167"/>
      <c r="K62" s="167"/>
      <c r="L62" s="167"/>
      <c r="M62" s="167"/>
      <c r="N62" s="167"/>
      <c r="O62" s="167"/>
    </row>
    <row r="63" spans="1:17" ht="10.5" customHeight="1" x14ac:dyDescent="0.25">
      <c r="A63" s="167"/>
      <c r="B63" s="167"/>
      <c r="C63" s="167"/>
      <c r="D63" s="167"/>
      <c r="E63" s="167"/>
      <c r="F63" s="167"/>
      <c r="G63" s="167"/>
      <c r="H63" s="167"/>
      <c r="I63" s="167"/>
      <c r="J63" s="167"/>
      <c r="K63" s="167"/>
      <c r="L63" s="167"/>
      <c r="M63" s="167"/>
      <c r="N63" s="167"/>
      <c r="O63" s="167"/>
    </row>
    <row r="64" spans="1:17" x14ac:dyDescent="0.25">
      <c r="A64" s="167"/>
      <c r="B64" s="167"/>
      <c r="C64" s="167"/>
      <c r="D64" s="184"/>
      <c r="E64" s="184"/>
      <c r="F64" s="167"/>
      <c r="G64" s="167"/>
      <c r="H64" s="167"/>
      <c r="I64" s="167"/>
      <c r="J64" s="167"/>
      <c r="K64" s="167"/>
      <c r="L64" s="167"/>
      <c r="M64" s="167"/>
      <c r="N64" s="167"/>
      <c r="O64" s="167"/>
    </row>
    <row r="65" spans="1:15" x14ac:dyDescent="0.25">
      <c r="A65" s="167"/>
      <c r="B65" s="167"/>
      <c r="C65" s="167"/>
      <c r="D65" s="184"/>
      <c r="E65" s="184"/>
      <c r="F65" s="167"/>
      <c r="G65" s="167"/>
      <c r="H65" s="167"/>
      <c r="I65" s="167"/>
      <c r="J65" s="167"/>
      <c r="K65" s="167"/>
      <c r="L65" s="167"/>
      <c r="M65" s="167"/>
      <c r="N65" s="167"/>
      <c r="O65" s="167"/>
    </row>
    <row r="66" spans="1:15" x14ac:dyDescent="0.25">
      <c r="A66" s="167"/>
      <c r="B66" s="167"/>
      <c r="C66" s="177"/>
      <c r="D66" s="185"/>
      <c r="E66" s="185"/>
      <c r="F66" s="167"/>
      <c r="G66" s="167"/>
      <c r="H66" s="167"/>
      <c r="I66" s="167"/>
      <c r="J66" s="167"/>
      <c r="K66" s="167"/>
      <c r="L66" s="167"/>
      <c r="M66" s="167"/>
      <c r="N66" s="167"/>
      <c r="O66" s="167"/>
    </row>
    <row r="67" spans="1:15" ht="10.5" customHeight="1" x14ac:dyDescent="0.25">
      <c r="A67" s="167"/>
      <c r="B67" s="167"/>
      <c r="C67" s="177"/>
      <c r="D67" s="178"/>
      <c r="E67" s="167"/>
      <c r="F67" s="167"/>
      <c r="G67" s="167"/>
      <c r="H67" s="167"/>
      <c r="I67" s="167"/>
      <c r="J67" s="167"/>
      <c r="K67" s="167"/>
      <c r="L67" s="167"/>
      <c r="M67" s="167"/>
      <c r="N67" s="167"/>
      <c r="O67" s="167"/>
    </row>
    <row r="68" spans="1:15" x14ac:dyDescent="0.25">
      <c r="A68" s="144"/>
      <c r="B68" s="144"/>
      <c r="C68" s="144"/>
      <c r="D68" s="144"/>
      <c r="E68" s="179"/>
      <c r="F68" s="183"/>
      <c r="G68" s="183"/>
      <c r="H68" s="167"/>
      <c r="I68" s="167"/>
      <c r="J68" s="167"/>
      <c r="K68" s="167"/>
      <c r="L68" s="167"/>
      <c r="M68" s="167"/>
      <c r="N68" s="167"/>
      <c r="O68" s="167"/>
    </row>
    <row r="69" spans="1:15" x14ac:dyDescent="0.25">
      <c r="A69" s="167"/>
      <c r="B69" s="167"/>
      <c r="C69" s="166"/>
      <c r="D69" s="166"/>
      <c r="E69" s="166"/>
      <c r="F69" s="183"/>
      <c r="G69" s="183"/>
      <c r="H69" s="167"/>
      <c r="I69" s="167"/>
      <c r="J69" s="167"/>
      <c r="K69" s="167"/>
      <c r="L69" s="167"/>
      <c r="M69" s="167"/>
      <c r="N69" s="167"/>
      <c r="O69" s="167"/>
    </row>
    <row r="70" spans="1:15" x14ac:dyDescent="0.25">
      <c r="A70" s="167"/>
      <c r="B70" s="167"/>
      <c r="C70" s="167"/>
      <c r="D70" s="167"/>
      <c r="E70" s="167"/>
      <c r="F70" s="167"/>
      <c r="G70" s="167"/>
      <c r="H70" s="167"/>
      <c r="I70" s="167"/>
      <c r="J70" s="167"/>
      <c r="K70" s="167"/>
      <c r="L70" s="167"/>
      <c r="M70" s="167"/>
      <c r="N70" s="167"/>
      <c r="O70" s="167"/>
    </row>
    <row r="71" spans="1:15" x14ac:dyDescent="0.25">
      <c r="A71" s="180"/>
      <c r="B71" s="167"/>
      <c r="C71" s="144"/>
      <c r="D71" s="144"/>
      <c r="E71" s="181"/>
      <c r="F71" s="167"/>
      <c r="G71" s="167"/>
      <c r="H71" s="167"/>
      <c r="I71" s="167"/>
      <c r="J71" s="167"/>
      <c r="K71" s="167"/>
      <c r="L71" s="168"/>
      <c r="M71" s="167"/>
      <c r="N71" s="167"/>
      <c r="O71" s="167"/>
    </row>
    <row r="72" spans="1:15" x14ac:dyDescent="0.25">
      <c r="A72" s="167"/>
      <c r="B72" s="167"/>
      <c r="C72" s="167"/>
      <c r="D72" s="167"/>
      <c r="E72" s="167"/>
      <c r="F72" s="167"/>
      <c r="G72" s="167"/>
      <c r="H72" s="167"/>
      <c r="I72" s="167"/>
      <c r="J72" s="167"/>
      <c r="K72" s="167"/>
      <c r="L72" s="167"/>
      <c r="M72" s="167"/>
      <c r="N72" s="167"/>
      <c r="O72" s="167"/>
    </row>
    <row r="73" spans="1:15" x14ac:dyDescent="0.25">
      <c r="A73" s="167"/>
      <c r="B73" s="167"/>
      <c r="C73" s="167"/>
      <c r="D73" s="167"/>
      <c r="E73" s="167"/>
      <c r="F73" s="167"/>
      <c r="G73" s="167"/>
      <c r="H73" s="167"/>
      <c r="I73" s="167"/>
      <c r="J73" s="167"/>
      <c r="K73" s="167"/>
      <c r="L73" s="167"/>
      <c r="M73" s="167"/>
      <c r="N73" s="167"/>
      <c r="O73" s="167"/>
    </row>
    <row r="74" spans="1:15" x14ac:dyDescent="0.25">
      <c r="A74" s="167"/>
      <c r="B74" s="167"/>
      <c r="C74" s="167"/>
      <c r="D74" s="167"/>
      <c r="E74" s="167"/>
      <c r="F74" s="167"/>
      <c r="G74" s="167"/>
      <c r="H74" s="167"/>
      <c r="I74" s="167"/>
      <c r="J74" s="167"/>
      <c r="K74" s="167"/>
      <c r="L74" s="167"/>
      <c r="M74" s="167"/>
      <c r="N74" s="167"/>
      <c r="O74" s="167"/>
    </row>
    <row r="75" spans="1:15" x14ac:dyDescent="0.25">
      <c r="A75" s="167"/>
      <c r="B75" s="167"/>
      <c r="C75" s="167"/>
      <c r="D75" s="167"/>
      <c r="E75" s="167"/>
      <c r="F75" s="167"/>
      <c r="G75" s="167"/>
      <c r="H75" s="167"/>
      <c r="I75" s="167"/>
      <c r="J75" s="167"/>
      <c r="K75" s="167"/>
      <c r="L75" s="167"/>
      <c r="M75" s="167"/>
      <c r="N75" s="167"/>
      <c r="O75" s="167"/>
    </row>
    <row r="76" spans="1:15" x14ac:dyDescent="0.25">
      <c r="A76" s="167"/>
      <c r="B76" s="167"/>
      <c r="C76" s="167"/>
      <c r="D76" s="167"/>
      <c r="E76" s="167"/>
      <c r="F76" s="167"/>
      <c r="G76" s="167"/>
      <c r="H76" s="167"/>
      <c r="I76" s="167"/>
      <c r="J76" s="167"/>
      <c r="K76" s="167"/>
      <c r="L76" s="167"/>
      <c r="M76" s="167"/>
      <c r="N76" s="167"/>
      <c r="O76" s="167"/>
    </row>
    <row r="77" spans="1:15" x14ac:dyDescent="0.25">
      <c r="A77" s="167"/>
      <c r="B77" s="167"/>
      <c r="C77" s="167"/>
      <c r="D77" s="167"/>
      <c r="E77" s="167"/>
      <c r="F77" s="167"/>
      <c r="G77" s="167"/>
      <c r="H77" s="167"/>
      <c r="I77" s="167"/>
      <c r="J77" s="167"/>
      <c r="K77" s="167"/>
      <c r="L77" s="167"/>
      <c r="M77" s="167"/>
      <c r="N77" s="167"/>
      <c r="O77" s="167"/>
    </row>
    <row r="78" spans="1:15" x14ac:dyDescent="0.25">
      <c r="A78" s="167"/>
      <c r="B78" s="167"/>
      <c r="C78" s="167"/>
      <c r="D78" s="167"/>
      <c r="E78" s="167"/>
      <c r="F78" s="167"/>
      <c r="G78" s="167"/>
      <c r="H78" s="167"/>
      <c r="I78" s="167"/>
      <c r="J78" s="167"/>
      <c r="K78" s="167"/>
      <c r="L78" s="167"/>
      <c r="M78" s="167"/>
      <c r="N78" s="167"/>
      <c r="O78" s="167"/>
    </row>
    <row r="79" spans="1:15" x14ac:dyDescent="0.25">
      <c r="A79" s="167"/>
      <c r="B79" s="167"/>
      <c r="C79" s="167"/>
      <c r="D79" s="167"/>
      <c r="E79" s="167"/>
      <c r="F79" s="167"/>
      <c r="G79" s="167"/>
      <c r="H79" s="167"/>
      <c r="I79" s="167"/>
      <c r="J79" s="167"/>
      <c r="K79" s="167"/>
      <c r="L79" s="167"/>
      <c r="M79" s="167"/>
      <c r="N79" s="167"/>
      <c r="O79" s="167"/>
    </row>
    <row r="80" spans="1:15" x14ac:dyDescent="0.25">
      <c r="A80" s="167"/>
      <c r="B80" s="167"/>
      <c r="C80" s="167"/>
      <c r="D80" s="167"/>
      <c r="E80" s="167"/>
      <c r="F80" s="167"/>
      <c r="G80" s="167"/>
      <c r="H80" s="167"/>
      <c r="I80" s="167"/>
      <c r="J80" s="167"/>
      <c r="K80" s="167"/>
      <c r="L80" s="167"/>
      <c r="M80" s="167"/>
      <c r="N80" s="167"/>
      <c r="O80" s="167"/>
    </row>
    <row r="81" spans="1:18" x14ac:dyDescent="0.25">
      <c r="A81" s="167"/>
      <c r="B81" s="167"/>
      <c r="C81" s="167"/>
      <c r="D81" s="167"/>
      <c r="E81" s="167"/>
      <c r="F81" s="167"/>
      <c r="G81" s="167"/>
      <c r="H81" s="167"/>
      <c r="I81" s="167"/>
      <c r="J81" s="167"/>
      <c r="K81" s="167"/>
      <c r="L81" s="167"/>
      <c r="M81" s="167"/>
      <c r="N81" s="167"/>
      <c r="O81" s="167"/>
    </row>
    <row r="82" spans="1:18" x14ac:dyDescent="0.25">
      <c r="A82" s="167"/>
      <c r="B82" s="167"/>
      <c r="C82" s="167"/>
      <c r="D82" s="167"/>
      <c r="E82" s="167"/>
      <c r="F82" s="167"/>
      <c r="G82" s="167"/>
      <c r="H82" s="167"/>
      <c r="I82" s="167"/>
      <c r="J82" s="167"/>
      <c r="K82" s="167"/>
      <c r="L82" s="167"/>
      <c r="M82" s="167"/>
      <c r="N82" s="167"/>
      <c r="O82" s="167"/>
    </row>
    <row r="83" spans="1:18" x14ac:dyDescent="0.25">
      <c r="A83" s="167"/>
      <c r="B83" s="167"/>
      <c r="C83" s="167"/>
      <c r="D83" s="167"/>
      <c r="E83" s="167"/>
      <c r="F83" s="167"/>
      <c r="G83" s="167"/>
      <c r="H83" s="167"/>
      <c r="I83" s="167"/>
      <c r="J83" s="167"/>
      <c r="K83" s="167"/>
      <c r="L83" s="167"/>
      <c r="M83" s="167"/>
      <c r="N83" s="167"/>
      <c r="O83" s="167"/>
    </row>
    <row r="84" spans="1:18" x14ac:dyDescent="0.25">
      <c r="A84" s="167"/>
      <c r="B84" s="167"/>
      <c r="C84" s="167"/>
      <c r="D84" s="167"/>
      <c r="E84" s="167"/>
      <c r="F84" s="167"/>
      <c r="G84" s="167"/>
      <c r="H84" s="167"/>
      <c r="I84" s="167"/>
      <c r="J84" s="167"/>
      <c r="K84" s="167"/>
      <c r="L84" s="167"/>
      <c r="M84" s="167"/>
      <c r="N84" s="167"/>
      <c r="O84" s="167"/>
    </row>
    <row r="85" spans="1:18" x14ac:dyDescent="0.25">
      <c r="A85" s="167"/>
      <c r="B85" s="167"/>
      <c r="C85" s="167"/>
      <c r="D85" s="167"/>
      <c r="E85" s="167"/>
      <c r="F85" s="167"/>
      <c r="G85" s="167"/>
      <c r="H85" s="167"/>
      <c r="I85" s="167"/>
      <c r="J85" s="167"/>
      <c r="K85" s="167"/>
      <c r="L85" s="167"/>
      <c r="M85" s="167"/>
      <c r="N85" s="167"/>
      <c r="O85" s="167"/>
    </row>
    <row r="86" spans="1:18" x14ac:dyDescent="0.25">
      <c r="A86" s="167"/>
      <c r="B86" s="167"/>
      <c r="C86" s="167"/>
      <c r="D86" s="167"/>
      <c r="E86" s="167"/>
      <c r="F86" s="167"/>
      <c r="G86" s="167"/>
      <c r="H86" s="167"/>
      <c r="I86" s="167"/>
      <c r="J86" s="167"/>
      <c r="K86" s="167"/>
      <c r="L86" s="167"/>
      <c r="M86" s="167"/>
      <c r="N86" s="167"/>
      <c r="O86" s="167"/>
    </row>
    <row r="87" spans="1:18" x14ac:dyDescent="0.25">
      <c r="A87" s="167"/>
      <c r="B87" s="167"/>
      <c r="C87" s="167"/>
      <c r="D87" s="167"/>
      <c r="E87" s="167"/>
      <c r="F87" s="167"/>
      <c r="G87" s="167"/>
      <c r="H87" s="167"/>
      <c r="I87" s="167"/>
      <c r="J87" s="167"/>
      <c r="K87" s="167"/>
      <c r="L87" s="167"/>
      <c r="M87" s="182"/>
      <c r="N87" s="182"/>
      <c r="O87" s="182"/>
      <c r="P87" s="474"/>
    </row>
    <row r="88" spans="1:18" x14ac:dyDescent="0.25">
      <c r="A88" s="167"/>
      <c r="B88" s="167"/>
      <c r="C88" s="167"/>
      <c r="D88" s="167"/>
      <c r="E88" s="167"/>
      <c r="F88" s="167"/>
      <c r="G88" s="167"/>
      <c r="H88" s="167"/>
      <c r="I88" s="167"/>
      <c r="J88" s="167"/>
      <c r="K88" s="167"/>
      <c r="L88" s="167"/>
      <c r="M88" s="182"/>
      <c r="N88" s="182"/>
      <c r="O88" s="182"/>
      <c r="P88" s="474"/>
    </row>
    <row r="89" spans="1:18" ht="45.75" customHeight="1" x14ac:dyDescent="0.25">
      <c r="A89" s="167"/>
      <c r="B89" s="186"/>
      <c r="C89" s="186"/>
      <c r="D89" s="186"/>
      <c r="E89" s="186"/>
      <c r="F89" s="186"/>
      <c r="G89" s="186"/>
      <c r="H89" s="186"/>
      <c r="I89" s="167"/>
      <c r="J89" s="167"/>
      <c r="K89" s="167"/>
      <c r="L89" s="167"/>
      <c r="M89" s="167"/>
      <c r="N89" s="167"/>
      <c r="O89" s="182"/>
      <c r="P89" s="474"/>
      <c r="Q89" s="474"/>
      <c r="R89" s="474"/>
    </row>
    <row r="90" spans="1:18" ht="15" customHeight="1" x14ac:dyDescent="0.25">
      <c r="A90" s="167"/>
      <c r="B90" s="166"/>
      <c r="C90" s="166"/>
      <c r="D90" s="166"/>
      <c r="E90" s="166"/>
      <c r="F90" s="166"/>
      <c r="G90" s="187"/>
      <c r="H90" s="187"/>
      <c r="I90" s="167"/>
      <c r="J90" s="188"/>
      <c r="K90" s="188"/>
      <c r="L90" s="188"/>
      <c r="M90" s="188"/>
      <c r="N90" s="188"/>
      <c r="O90" s="188"/>
      <c r="P90" s="474"/>
      <c r="Q90" s="474"/>
      <c r="R90" s="474"/>
    </row>
    <row r="91" spans="1:18" x14ac:dyDescent="0.25">
      <c r="A91" s="167"/>
      <c r="B91" s="189"/>
      <c r="C91" s="189"/>
      <c r="D91" s="189"/>
      <c r="E91" s="189"/>
      <c r="F91" s="189"/>
      <c r="G91" s="187"/>
      <c r="H91" s="187"/>
      <c r="I91" s="167"/>
      <c r="J91" s="188"/>
      <c r="K91" s="188"/>
      <c r="L91" s="188"/>
      <c r="M91" s="188"/>
      <c r="N91" s="188"/>
      <c r="O91" s="188"/>
      <c r="P91" s="474"/>
      <c r="Q91" s="474"/>
      <c r="R91" s="474"/>
    </row>
    <row r="92" spans="1:18" x14ac:dyDescent="0.25">
      <c r="A92" s="167"/>
      <c r="B92" s="189"/>
      <c r="C92" s="189"/>
      <c r="D92" s="189"/>
      <c r="E92" s="189"/>
      <c r="F92" s="189"/>
      <c r="G92" s="187"/>
      <c r="H92" s="187"/>
      <c r="I92" s="167"/>
      <c r="J92" s="188"/>
      <c r="K92" s="188"/>
      <c r="L92" s="188"/>
      <c r="M92" s="188"/>
      <c r="N92" s="188"/>
      <c r="O92" s="188"/>
      <c r="P92" s="474"/>
      <c r="Q92" s="474"/>
      <c r="R92" s="474"/>
    </row>
    <row r="93" spans="1:18" x14ac:dyDescent="0.25">
      <c r="A93" s="167"/>
      <c r="B93" s="189"/>
      <c r="C93" s="189"/>
      <c r="D93" s="189"/>
      <c r="E93" s="189"/>
      <c r="F93" s="189"/>
      <c r="G93" s="187"/>
      <c r="H93" s="187"/>
      <c r="I93" s="167"/>
      <c r="J93" s="188"/>
      <c r="K93" s="188"/>
      <c r="L93" s="188"/>
      <c r="M93" s="188"/>
      <c r="N93" s="188"/>
      <c r="O93" s="188"/>
      <c r="P93" s="474"/>
      <c r="Q93" s="474"/>
      <c r="R93" s="474"/>
    </row>
    <row r="94" spans="1:18" x14ac:dyDescent="0.25">
      <c r="A94" s="167"/>
      <c r="B94" s="189"/>
      <c r="C94" s="189"/>
      <c r="D94" s="189"/>
      <c r="E94" s="189"/>
      <c r="F94" s="189"/>
      <c r="G94" s="187"/>
      <c r="H94" s="187"/>
      <c r="I94" s="167"/>
      <c r="J94" s="188"/>
      <c r="K94" s="188"/>
      <c r="L94" s="188"/>
      <c r="M94" s="188"/>
      <c r="N94" s="188"/>
      <c r="O94" s="188"/>
      <c r="P94" s="474"/>
      <c r="Q94" s="474"/>
      <c r="R94" s="474"/>
    </row>
    <row r="95" spans="1:18" x14ac:dyDescent="0.25">
      <c r="A95" s="167"/>
      <c r="B95" s="189"/>
      <c r="C95" s="189"/>
      <c r="D95" s="189"/>
      <c r="E95" s="189"/>
      <c r="F95" s="189"/>
      <c r="G95" s="187"/>
      <c r="H95" s="187"/>
      <c r="I95" s="167"/>
      <c r="J95" s="188"/>
      <c r="K95" s="188"/>
      <c r="L95" s="188"/>
      <c r="M95" s="188"/>
      <c r="N95" s="188"/>
      <c r="O95" s="188"/>
      <c r="P95" s="474"/>
      <c r="Q95" s="474"/>
      <c r="R95" s="474"/>
    </row>
    <row r="96" spans="1:18" x14ac:dyDescent="0.25">
      <c r="A96" s="167"/>
      <c r="B96" s="189"/>
      <c r="C96" s="189"/>
      <c r="D96" s="189"/>
      <c r="E96" s="189"/>
      <c r="F96" s="189"/>
      <c r="G96" s="187"/>
      <c r="H96" s="187"/>
      <c r="I96" s="167"/>
      <c r="J96" s="188"/>
      <c r="K96" s="188"/>
      <c r="L96" s="188"/>
      <c r="M96" s="188"/>
      <c r="N96" s="188"/>
      <c r="O96" s="188"/>
      <c r="P96" s="474"/>
      <c r="Q96" s="474"/>
      <c r="R96" s="474"/>
    </row>
    <row r="97" spans="1:18" x14ac:dyDescent="0.25">
      <c r="A97" s="167"/>
      <c r="B97" s="189"/>
      <c r="C97" s="189"/>
      <c r="D97" s="189"/>
      <c r="E97" s="189"/>
      <c r="F97" s="189"/>
      <c r="G97" s="187"/>
      <c r="H97" s="187"/>
      <c r="I97" s="167"/>
      <c r="J97" s="188"/>
      <c r="K97" s="188"/>
      <c r="L97" s="188"/>
      <c r="M97" s="188"/>
      <c r="N97" s="188"/>
      <c r="O97" s="188"/>
      <c r="P97" s="474"/>
      <c r="Q97" s="474"/>
      <c r="R97" s="474"/>
    </row>
    <row r="98" spans="1:18" x14ac:dyDescent="0.25">
      <c r="A98" s="167"/>
      <c r="B98" s="189"/>
      <c r="C98" s="189"/>
      <c r="D98" s="189"/>
      <c r="E98" s="189"/>
      <c r="F98" s="189"/>
      <c r="G98" s="187"/>
      <c r="H98" s="187"/>
      <c r="I98" s="167"/>
      <c r="J98" s="188"/>
      <c r="K98" s="188"/>
      <c r="L98" s="188"/>
      <c r="M98" s="188"/>
      <c r="N98" s="188"/>
      <c r="O98" s="188"/>
    </row>
    <row r="99" spans="1:18" x14ac:dyDescent="0.25">
      <c r="A99" s="167"/>
      <c r="B99" s="189"/>
      <c r="C99" s="189"/>
      <c r="D99" s="189"/>
      <c r="E99" s="189"/>
      <c r="F99" s="189"/>
      <c r="G99" s="187"/>
      <c r="H99" s="187"/>
      <c r="I99" s="167"/>
      <c r="J99" s="188"/>
      <c r="K99" s="188"/>
      <c r="L99" s="188"/>
      <c r="M99" s="188"/>
      <c r="N99" s="188"/>
      <c r="O99" s="188"/>
    </row>
    <row r="100" spans="1:18" x14ac:dyDescent="0.25">
      <c r="A100" s="167"/>
      <c r="B100" s="189"/>
      <c r="C100" s="189"/>
      <c r="D100" s="189"/>
      <c r="E100" s="189"/>
      <c r="F100" s="189"/>
      <c r="G100" s="187"/>
      <c r="H100" s="187"/>
      <c r="I100" s="167"/>
      <c r="J100" s="188"/>
      <c r="K100" s="188"/>
      <c r="L100" s="188"/>
      <c r="M100" s="188"/>
      <c r="N100" s="188"/>
      <c r="O100" s="188"/>
    </row>
    <row r="101" spans="1:18" x14ac:dyDescent="0.25">
      <c r="A101" s="167"/>
      <c r="B101" s="189"/>
      <c r="C101" s="189"/>
      <c r="D101" s="189"/>
      <c r="E101" s="189"/>
      <c r="F101" s="189"/>
      <c r="G101" s="187"/>
      <c r="H101" s="187"/>
      <c r="I101" s="167"/>
      <c r="J101" s="188"/>
      <c r="K101" s="188"/>
      <c r="L101" s="188"/>
      <c r="M101" s="188"/>
      <c r="N101" s="188"/>
      <c r="O101" s="188"/>
    </row>
    <row r="102" spans="1:18" x14ac:dyDescent="0.25">
      <c r="A102" s="167"/>
      <c r="B102" s="189"/>
      <c r="C102" s="189"/>
      <c r="D102" s="189"/>
      <c r="E102" s="189"/>
      <c r="F102" s="189"/>
      <c r="G102" s="187"/>
      <c r="H102" s="187"/>
      <c r="I102" s="167"/>
      <c r="J102" s="188"/>
      <c r="K102" s="188"/>
      <c r="L102" s="188"/>
      <c r="M102" s="188"/>
      <c r="N102" s="188"/>
      <c r="O102" s="188"/>
    </row>
    <row r="103" spans="1:18" x14ac:dyDescent="0.25">
      <c r="A103" s="167"/>
      <c r="B103" s="189"/>
      <c r="C103" s="189"/>
      <c r="D103" s="189"/>
      <c r="E103" s="189"/>
      <c r="F103" s="189"/>
      <c r="G103" s="187"/>
      <c r="H103" s="187"/>
      <c r="I103" s="167"/>
      <c r="J103" s="188"/>
      <c r="K103" s="188"/>
      <c r="L103" s="188"/>
      <c r="M103" s="188"/>
      <c r="N103" s="188"/>
      <c r="O103" s="188"/>
    </row>
    <row r="104" spans="1:18" x14ac:dyDescent="0.25">
      <c r="A104" s="167"/>
      <c r="B104" s="189"/>
      <c r="C104" s="189"/>
      <c r="D104" s="189"/>
      <c r="E104" s="189"/>
      <c r="F104" s="189"/>
      <c r="G104" s="187"/>
      <c r="H104" s="187"/>
      <c r="I104" s="167"/>
      <c r="J104" s="167"/>
      <c r="K104" s="167"/>
      <c r="L104" s="167"/>
      <c r="M104" s="167"/>
      <c r="N104" s="167"/>
      <c r="O104" s="167"/>
    </row>
    <row r="105" spans="1:18" x14ac:dyDescent="0.25">
      <c r="A105" s="167"/>
      <c r="B105" s="189"/>
      <c r="C105" s="189"/>
      <c r="D105" s="189"/>
      <c r="E105" s="189"/>
      <c r="F105" s="189"/>
      <c r="G105" s="187"/>
      <c r="H105" s="187"/>
      <c r="I105" s="167"/>
      <c r="J105" s="167"/>
      <c r="K105" s="167"/>
      <c r="L105" s="167"/>
      <c r="M105" s="167"/>
      <c r="N105" s="167"/>
      <c r="O105" s="167"/>
    </row>
  </sheetData>
  <sheetProtection sheet="1" objects="1" scenarios="1" selectLockedCells="1"/>
  <mergeCells count="44">
    <mergeCell ref="M46:O52"/>
    <mergeCell ref="A41:F41"/>
    <mergeCell ref="E24:F24"/>
    <mergeCell ref="F46:G47"/>
    <mergeCell ref="K46:K47"/>
    <mergeCell ref="A46:B47"/>
    <mergeCell ref="C46:C47"/>
    <mergeCell ref="D46:D47"/>
    <mergeCell ref="L46:L47"/>
    <mergeCell ref="J46:J47"/>
    <mergeCell ref="A43:B43"/>
    <mergeCell ref="A42:B42"/>
    <mergeCell ref="H46:H47"/>
    <mergeCell ref="I46:I47"/>
    <mergeCell ref="L44:M44"/>
    <mergeCell ref="D42:F42"/>
    <mergeCell ref="D43:F43"/>
    <mergeCell ref="J19:L19"/>
    <mergeCell ref="J16:L16"/>
    <mergeCell ref="G19:I19"/>
    <mergeCell ref="G21:I21"/>
    <mergeCell ref="H20:I20"/>
    <mergeCell ref="L43:M43"/>
    <mergeCell ref="L42:M42"/>
    <mergeCell ref="L41:M41"/>
    <mergeCell ref="E23:G23"/>
    <mergeCell ref="K18:L18"/>
    <mergeCell ref="D19:F19"/>
    <mergeCell ref="D6:F6"/>
    <mergeCell ref="D8:F8"/>
    <mergeCell ref="D7:F7"/>
    <mergeCell ref="A2:J2"/>
    <mergeCell ref="H41:J41"/>
    <mergeCell ref="B4:G4"/>
    <mergeCell ref="A7:C7"/>
    <mergeCell ref="G11:H11"/>
    <mergeCell ref="E25:G25"/>
    <mergeCell ref="A12:B12"/>
    <mergeCell ref="A18:B18"/>
    <mergeCell ref="D12:E12"/>
    <mergeCell ref="D16:E16"/>
    <mergeCell ref="C15:D15"/>
    <mergeCell ref="C20:D20"/>
    <mergeCell ref="C25:D25"/>
  </mergeCells>
  <pageMargins left="0.70866141732283472" right="0.27559055118110237" top="0.39370078740157483" bottom="0.74803149606299213" header="0.31496062992125984" footer="0.31496062992125984"/>
  <pageSetup paperSize="9" orientation="portrait" horizontalDpi="1200" verticalDpi="1200" r:id="rId1"/>
  <ignoredErrors>
    <ignoredError sqref="M11"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Z61"/>
  <sheetViews>
    <sheetView topLeftCell="A16" zoomScaleNormal="100" workbookViewId="0">
      <selection activeCell="B15" sqref="B15"/>
    </sheetView>
  </sheetViews>
  <sheetFormatPr baseColWidth="10" defaultColWidth="8.7109375" defaultRowHeight="12.75" x14ac:dyDescent="0.2"/>
  <cols>
    <col min="1" max="1" width="2.140625" style="302" bestFit="1" customWidth="1"/>
    <col min="2" max="8" width="8.7109375" style="302" customWidth="1"/>
    <col min="9" max="11" width="8.7109375" style="302"/>
    <col min="12" max="12" width="7.28515625" style="302" customWidth="1"/>
    <col min="13" max="13" width="1.5703125" style="302" customWidth="1"/>
    <col min="14" max="14" width="10.5703125" style="302" customWidth="1"/>
    <col min="15" max="16384" width="8.7109375" style="302"/>
  </cols>
  <sheetData>
    <row r="2" spans="2:26" ht="21" customHeight="1" x14ac:dyDescent="0.2">
      <c r="B2" s="298" t="s">
        <v>501</v>
      </c>
      <c r="C2" s="299"/>
      <c r="D2" s="300"/>
      <c r="E2" s="300"/>
      <c r="F2" s="300"/>
      <c r="G2" s="300"/>
      <c r="H2" s="300"/>
      <c r="I2" s="301" t="s">
        <v>502</v>
      </c>
      <c r="N2" s="303" t="s">
        <v>503</v>
      </c>
    </row>
    <row r="3" spans="2:26" ht="14.25" customHeight="1" x14ac:dyDescent="0.2">
      <c r="B3" s="304" t="s">
        <v>359</v>
      </c>
      <c r="C3" s="305" t="s">
        <v>504</v>
      </c>
      <c r="D3" s="306"/>
      <c r="E3" s="313" t="s">
        <v>625</v>
      </c>
      <c r="K3" s="307" t="s">
        <v>505</v>
      </c>
      <c r="N3" s="308" t="s">
        <v>506</v>
      </c>
    </row>
    <row r="4" spans="2:26" x14ac:dyDescent="0.2">
      <c r="B4" s="473">
        <f>Eingabe!E6</f>
        <v>2015</v>
      </c>
      <c r="C4" s="309" t="s">
        <v>507</v>
      </c>
      <c r="D4" s="310" t="str">
        <f>Eingabe!B61</f>
        <v>ohne</v>
      </c>
      <c r="E4" s="311" t="s">
        <v>508</v>
      </c>
      <c r="F4" s="459">
        <f>Eingabe!B75/100</f>
        <v>1</v>
      </c>
      <c r="G4" s="309" t="s">
        <v>350</v>
      </c>
      <c r="H4" s="312" t="str">
        <f>Eingabe!B34</f>
        <v>Kraftwerk G34</v>
      </c>
      <c r="I4" s="313"/>
      <c r="J4" s="314" t="s">
        <v>509</v>
      </c>
      <c r="K4" s="315">
        <f>Eingabe!B31</f>
        <v>1</v>
      </c>
      <c r="N4" s="316" t="s">
        <v>510</v>
      </c>
      <c r="Z4" s="317"/>
    </row>
    <row r="5" spans="2:26" ht="15.75" x14ac:dyDescent="0.25">
      <c r="B5" s="318"/>
      <c r="C5" s="319"/>
      <c r="G5" s="320"/>
      <c r="R5" s="314"/>
    </row>
    <row r="6" spans="2:26" x14ac:dyDescent="0.2">
      <c r="B6" s="321" t="s">
        <v>511</v>
      </c>
      <c r="C6" s="322"/>
      <c r="D6" s="323" t="s">
        <v>512</v>
      </c>
      <c r="E6" s="324" t="s">
        <v>513</v>
      </c>
      <c r="F6" s="325" t="s">
        <v>514</v>
      </c>
      <c r="N6" s="326" t="s">
        <v>515</v>
      </c>
      <c r="O6" s="324" t="s">
        <v>516</v>
      </c>
      <c r="P6" s="323" t="s">
        <v>517</v>
      </c>
      <c r="Q6" s="323" t="s">
        <v>518</v>
      </c>
      <c r="R6" s="327" t="s">
        <v>28</v>
      </c>
      <c r="S6" s="328" t="s">
        <v>130</v>
      </c>
      <c r="T6" s="328" t="s">
        <v>130</v>
      </c>
    </row>
    <row r="7" spans="2:26" x14ac:dyDescent="0.2">
      <c r="B7" s="329" t="s">
        <v>519</v>
      </c>
      <c r="C7" s="330"/>
      <c r="D7" s="331">
        <f>Eingabe!B19</f>
        <v>195000</v>
      </c>
      <c r="E7" s="332">
        <f>Eingabe!B20</f>
        <v>6</v>
      </c>
      <c r="F7" s="333">
        <f>Eingabe!B21</f>
        <v>5</v>
      </c>
      <c r="N7" s="334" t="s">
        <v>520</v>
      </c>
      <c r="O7" s="335">
        <f>D7/8750</f>
        <v>22.285714285714285</v>
      </c>
      <c r="P7" s="335">
        <f>O7*E7</f>
        <v>133.71428571428572</v>
      </c>
      <c r="Q7" s="335">
        <f>O7/F7</f>
        <v>4.4571428571428573</v>
      </c>
      <c r="R7" s="336">
        <f>D15</f>
        <v>34</v>
      </c>
      <c r="S7" s="323" t="s">
        <v>521</v>
      </c>
      <c r="T7" s="323" t="s">
        <v>132</v>
      </c>
    </row>
    <row r="8" spans="2:26" x14ac:dyDescent="0.2">
      <c r="B8" s="337" t="s">
        <v>522</v>
      </c>
      <c r="C8" s="338"/>
      <c r="D8" s="331">
        <f>Eingabe!B11</f>
        <v>515000</v>
      </c>
      <c r="E8" s="339">
        <f>Eingabe!B12</f>
        <v>4.5</v>
      </c>
      <c r="F8" s="333">
        <f>Eingabe!B14</f>
        <v>0</v>
      </c>
      <c r="N8" s="340" t="s">
        <v>523</v>
      </c>
      <c r="O8" s="335">
        <f>D8/8750</f>
        <v>58.857142857142854</v>
      </c>
      <c r="P8" s="341">
        <f>O8*E8</f>
        <v>264.85714285714283</v>
      </c>
      <c r="Q8" s="335">
        <f>F8</f>
        <v>0</v>
      </c>
      <c r="R8" s="336">
        <f>D16</f>
        <v>72.317460317460316</v>
      </c>
      <c r="S8" s="335">
        <f>P8-R8</f>
        <v>192.53968253968253</v>
      </c>
      <c r="T8" s="342">
        <f>D19</f>
        <v>200</v>
      </c>
      <c r="U8" s="302" t="s">
        <v>5</v>
      </c>
    </row>
    <row r="9" spans="2:26" ht="15" x14ac:dyDescent="0.25">
      <c r="B9" s="343"/>
      <c r="D9" s="344" t="s">
        <v>524</v>
      </c>
      <c r="E9" s="345">
        <f>Eingabe!B13</f>
        <v>8760</v>
      </c>
      <c r="F9" s="302" t="s">
        <v>525</v>
      </c>
      <c r="O9" s="45"/>
    </row>
    <row r="10" spans="2:26" x14ac:dyDescent="0.2">
      <c r="N10" s="346" t="s">
        <v>526</v>
      </c>
      <c r="O10" s="347"/>
      <c r="P10" s="348"/>
      <c r="Q10" s="348"/>
      <c r="R10" s="348"/>
      <c r="S10" s="348"/>
      <c r="T10" s="348"/>
    </row>
    <row r="11" spans="2:26" x14ac:dyDescent="0.2">
      <c r="N11" s="349" t="s">
        <v>527</v>
      </c>
      <c r="O11" s="350"/>
      <c r="P11" s="348"/>
      <c r="Q11" s="348"/>
      <c r="R11" s="348"/>
      <c r="S11" s="348"/>
      <c r="T11" s="348"/>
    </row>
    <row r="12" spans="2:26" x14ac:dyDescent="0.2">
      <c r="B12" s="321" t="s">
        <v>528</v>
      </c>
      <c r="C12" s="322"/>
      <c r="D12" s="351">
        <f>D8/8760*E15/E16</f>
        <v>27.640053158863221</v>
      </c>
      <c r="E12" s="302" t="s">
        <v>529</v>
      </c>
      <c r="H12" s="302" t="s">
        <v>530</v>
      </c>
      <c r="N12" s="349" t="s">
        <v>531</v>
      </c>
      <c r="O12" s="352"/>
      <c r="P12" s="348"/>
      <c r="Q12" s="348"/>
      <c r="R12" s="348"/>
      <c r="S12" s="348"/>
      <c r="T12" s="348"/>
    </row>
    <row r="13" spans="2:26" x14ac:dyDescent="0.2">
      <c r="B13" s="353" t="s">
        <v>532</v>
      </c>
      <c r="C13" s="353"/>
      <c r="D13" s="460">
        <f>'Auslegung thermisch'!B57</f>
        <v>5428.9375203494401</v>
      </c>
      <c r="E13" s="353" t="s">
        <v>533</v>
      </c>
      <c r="F13" s="353"/>
      <c r="N13" s="354" t="s">
        <v>534</v>
      </c>
      <c r="O13" s="348"/>
      <c r="P13" s="348"/>
      <c r="Q13" s="348"/>
      <c r="R13" s="348"/>
      <c r="S13" s="348"/>
      <c r="T13" s="348"/>
    </row>
    <row r="14" spans="2:26" ht="15" x14ac:dyDescent="0.25">
      <c r="B14" s="355"/>
      <c r="C14" s="356"/>
      <c r="D14" s="357" t="s">
        <v>535</v>
      </c>
      <c r="E14" s="358" t="s">
        <v>536</v>
      </c>
      <c r="F14" s="323" t="s">
        <v>512</v>
      </c>
      <c r="N14" s="349" t="s">
        <v>537</v>
      </c>
    </row>
    <row r="15" spans="2:26" x14ac:dyDescent="0.2">
      <c r="B15" s="302" t="s">
        <v>538</v>
      </c>
      <c r="D15" s="339">
        <f>Eingabe!B35</f>
        <v>34</v>
      </c>
      <c r="E15" s="359">
        <f>Eingabe!B38</f>
        <v>0.315</v>
      </c>
      <c r="F15" s="360">
        <f>D15*D$13</f>
        <v>184583.87569188097</v>
      </c>
      <c r="N15" s="349" t="s">
        <v>539</v>
      </c>
    </row>
    <row r="16" spans="2:26" x14ac:dyDescent="0.2">
      <c r="B16" s="302" t="s">
        <v>540</v>
      </c>
      <c r="D16" s="361">
        <f>D15/E15*E16</f>
        <v>72.317460317460316</v>
      </c>
      <c r="E16" s="362">
        <f>E17-E15</f>
        <v>0.66999999999999993</v>
      </c>
      <c r="F16" s="360">
        <f t="shared" ref="F16:F18" si="0">D16*D$13</f>
        <v>392606.97369384207</v>
      </c>
    </row>
    <row r="17" spans="1:20" x14ac:dyDescent="0.2">
      <c r="B17" s="302" t="s">
        <v>541</v>
      </c>
      <c r="D17" s="342">
        <f>D15+D16</f>
        <v>106.31746031746032</v>
      </c>
      <c r="E17" s="359">
        <f>Eingabe!B40</f>
        <v>0.98499999999999999</v>
      </c>
      <c r="F17" s="360">
        <f t="shared" si="0"/>
        <v>577190.84938572301</v>
      </c>
      <c r="N17" s="346" t="s">
        <v>542</v>
      </c>
    </row>
    <row r="18" spans="1:20" x14ac:dyDescent="0.2">
      <c r="B18" s="322" t="s">
        <v>543</v>
      </c>
      <c r="C18" s="363"/>
      <c r="D18" s="364">
        <f>D15/E15</f>
        <v>107.93650793650794</v>
      </c>
      <c r="E18" s="365">
        <v>1</v>
      </c>
      <c r="F18" s="366">
        <f t="shared" si="0"/>
        <v>585980.55775200308</v>
      </c>
      <c r="N18" s="349" t="s">
        <v>544</v>
      </c>
    </row>
    <row r="19" spans="1:20" x14ac:dyDescent="0.2">
      <c r="B19" s="302" t="s">
        <v>545</v>
      </c>
      <c r="D19" s="332">
        <f>Eingabe!B51</f>
        <v>200</v>
      </c>
      <c r="E19" s="367">
        <f>Eingabe!B54</f>
        <v>0.95</v>
      </c>
      <c r="F19" s="360">
        <f>D8-F16</f>
        <v>122393.02630615793</v>
      </c>
      <c r="N19" s="302" t="s">
        <v>546</v>
      </c>
    </row>
    <row r="20" spans="1:20" x14ac:dyDescent="0.2">
      <c r="B20" s="343" t="s">
        <v>547</v>
      </c>
      <c r="C20" s="368"/>
      <c r="D20" s="369">
        <f>D8/8760*E8-D16</f>
        <v>192.23733420308764</v>
      </c>
      <c r="F20" s="370">
        <f>F19/D8</f>
        <v>0.23765636175952998</v>
      </c>
      <c r="N20" s="302" t="s">
        <v>548</v>
      </c>
    </row>
    <row r="21" spans="1:20" x14ac:dyDescent="0.2">
      <c r="N21" s="302" t="s">
        <v>549</v>
      </c>
    </row>
    <row r="22" spans="1:20" x14ac:dyDescent="0.2">
      <c r="B22" s="321" t="s">
        <v>550</v>
      </c>
      <c r="C22" s="321"/>
      <c r="D22" s="323" t="s">
        <v>512</v>
      </c>
      <c r="E22" s="371" t="s">
        <v>551</v>
      </c>
      <c r="F22" s="326" t="s">
        <v>552</v>
      </c>
      <c r="N22" s="302" t="s">
        <v>553</v>
      </c>
    </row>
    <row r="23" spans="1:20" x14ac:dyDescent="0.2">
      <c r="A23" s="372" t="s">
        <v>554</v>
      </c>
      <c r="B23" s="373" t="s">
        <v>555</v>
      </c>
      <c r="C23" s="374"/>
      <c r="D23" s="360">
        <f>D25/E15</f>
        <v>585980.55775200308</v>
      </c>
      <c r="E23" s="375">
        <f>IF(Eingabe!B61="mit",Eingabe!D70,Eingabe!B70)</f>
        <v>6.3714000000000004</v>
      </c>
      <c r="F23" s="360">
        <f>D23*E23/100</f>
        <v>37335.16525661113</v>
      </c>
      <c r="G23" s="376"/>
    </row>
    <row r="24" spans="1:20" x14ac:dyDescent="0.2">
      <c r="A24" s="377" t="s">
        <v>556</v>
      </c>
      <c r="B24" s="373" t="s">
        <v>557</v>
      </c>
      <c r="C24" s="374"/>
      <c r="D24" s="378">
        <f>D23</f>
        <v>585980.55775200308</v>
      </c>
      <c r="E24" s="461">
        <f>Eingabe!B76*1.11</f>
        <v>0.61050000000000015</v>
      </c>
      <c r="F24" s="360">
        <f>D24*E24/100</f>
        <v>3577.4113050759797</v>
      </c>
      <c r="G24" s="376"/>
      <c r="N24" s="379" t="s">
        <v>558</v>
      </c>
      <c r="T24" s="323" t="s">
        <v>4</v>
      </c>
    </row>
    <row r="25" spans="1:20" x14ac:dyDescent="0.2">
      <c r="A25" s="377" t="s">
        <v>556</v>
      </c>
      <c r="B25" s="380" t="s">
        <v>559</v>
      </c>
      <c r="C25" s="380"/>
      <c r="D25" s="360">
        <f>D13*D15</f>
        <v>184583.87569188097</v>
      </c>
      <c r="E25" s="381">
        <f>F25*100/D25</f>
        <v>18.917414355637032</v>
      </c>
      <c r="F25" s="382">
        <f>F40</f>
        <v>34918.496598327103</v>
      </c>
      <c r="G25" s="360"/>
    </row>
    <row r="26" spans="1:20" x14ac:dyDescent="0.2">
      <c r="A26" s="377" t="s">
        <v>556</v>
      </c>
      <c r="B26" s="338" t="s">
        <v>560</v>
      </c>
      <c r="C26" s="338"/>
      <c r="D26" s="383">
        <f>D23*E16</f>
        <v>392606.97369384201</v>
      </c>
      <c r="E26" s="384">
        <f>E23/E19</f>
        <v>6.706736842105264</v>
      </c>
      <c r="F26" s="360">
        <f>D26*E26/100</f>
        <v>26331.116549399427</v>
      </c>
      <c r="G26" s="385"/>
      <c r="S26" s="314" t="s">
        <v>561</v>
      </c>
      <c r="T26" s="360">
        <f>D33</f>
        <v>195000</v>
      </c>
    </row>
    <row r="27" spans="1:20" x14ac:dyDescent="0.2">
      <c r="A27" s="372" t="s">
        <v>554</v>
      </c>
      <c r="B27" s="302" t="s">
        <v>562</v>
      </c>
      <c r="D27" s="378">
        <f>D25</f>
        <v>184583.87569188097</v>
      </c>
      <c r="E27" s="462">
        <f>IF(Eingabe!B61="mit",Eingabe!D79+Eingabe!D80/D15,Eingabe!B79+Eingabe!B80/D15)</f>
        <v>2.5479411764705882</v>
      </c>
      <c r="F27" s="366">
        <f>D27*E27/100</f>
        <v>4703.0885738787201</v>
      </c>
      <c r="G27" s="360"/>
      <c r="S27" s="314"/>
    </row>
    <row r="28" spans="1:20" x14ac:dyDescent="0.2">
      <c r="D28" s="360"/>
      <c r="E28" s="386" t="s">
        <v>563</v>
      </c>
      <c r="F28" s="387">
        <f>-F23+F24+F25+F26-F27</f>
        <v>22788.770622312659</v>
      </c>
      <c r="G28" s="388"/>
      <c r="S28" s="314"/>
    </row>
    <row r="29" spans="1:20" x14ac:dyDescent="0.2">
      <c r="B29" s="389"/>
      <c r="C29" s="390"/>
      <c r="D29" s="390"/>
      <c r="E29" s="391" t="s">
        <v>564</v>
      </c>
      <c r="F29" s="392">
        <f>F28-F38</f>
        <v>12802.782947381898</v>
      </c>
      <c r="G29" s="360"/>
      <c r="S29" s="314" t="s">
        <v>565</v>
      </c>
      <c r="T29" s="360">
        <f>D34</f>
        <v>123916.73949844319</v>
      </c>
    </row>
    <row r="30" spans="1:20" x14ac:dyDescent="0.2">
      <c r="B30" s="389"/>
      <c r="C30" s="390"/>
      <c r="D30" s="378">
        <f ca="1">F29-F30</f>
        <v>0</v>
      </c>
      <c r="E30" s="393" t="s">
        <v>566</v>
      </c>
      <c r="F30" s="463">
        <f ca="1">'Betriebsk. Eigenverbr.'!B54</f>
        <v>12802.782947381898</v>
      </c>
      <c r="G30" s="360"/>
      <c r="S30" s="314"/>
    </row>
    <row r="31" spans="1:20" x14ac:dyDescent="0.2">
      <c r="B31" s="394"/>
      <c r="C31" s="394"/>
      <c r="D31" s="395"/>
      <c r="E31" s="396"/>
      <c r="F31" s="397"/>
      <c r="S31" s="314"/>
    </row>
    <row r="32" spans="1:20" x14ac:dyDescent="0.2">
      <c r="B32" s="398" t="s">
        <v>567</v>
      </c>
      <c r="C32" s="398"/>
      <c r="D32" s="323" t="s">
        <v>512</v>
      </c>
      <c r="E32" s="323" t="s">
        <v>568</v>
      </c>
      <c r="F32" s="326" t="s">
        <v>552</v>
      </c>
      <c r="S32" s="314"/>
    </row>
    <row r="33" spans="1:20" x14ac:dyDescent="0.2">
      <c r="A33" s="399" t="s">
        <v>556</v>
      </c>
      <c r="B33" s="464" t="s">
        <v>626</v>
      </c>
      <c r="C33" s="464"/>
      <c r="D33" s="409">
        <f>D7</f>
        <v>195000</v>
      </c>
      <c r="E33" s="375">
        <f>IF(Eingabe!B61="mit",Eingabe!D67,Eingabe!B67)</f>
        <v>24.64</v>
      </c>
      <c r="F33" s="360">
        <f t="shared" ref="F33:F38" si="1">D33*E33/100</f>
        <v>48048</v>
      </c>
      <c r="G33" s="360"/>
      <c r="S33" s="314" t="s">
        <v>569</v>
      </c>
      <c r="T33" s="360">
        <f>D38</f>
        <v>184583.87569188097</v>
      </c>
    </row>
    <row r="34" spans="1:20" x14ac:dyDescent="0.2">
      <c r="A34" s="399" t="s">
        <v>554</v>
      </c>
      <c r="B34" s="400" t="s">
        <v>570</v>
      </c>
      <c r="C34" s="401"/>
      <c r="D34" s="465">
        <f>'Auslegung elektrisch'!B68</f>
        <v>123916.73949844319</v>
      </c>
      <c r="E34" s="402">
        <f>Eingabe!B74*F4</f>
        <v>6.17</v>
      </c>
      <c r="F34" s="360">
        <f t="shared" si="1"/>
        <v>7645.6628270539441</v>
      </c>
      <c r="G34" s="360"/>
      <c r="H34" s="360"/>
    </row>
    <row r="35" spans="1:20" x14ac:dyDescent="0.2">
      <c r="A35" s="399" t="s">
        <v>554</v>
      </c>
      <c r="B35" s="403" t="s">
        <v>571</v>
      </c>
      <c r="C35" s="403"/>
      <c r="D35" s="404">
        <f>D33-D34</f>
        <v>71083.260501556812</v>
      </c>
      <c r="E35" s="466">
        <f>IF(Eingabe!B61="mit",Eingabe!D68,Eingabe!B68)</f>
        <v>24.64</v>
      </c>
      <c r="F35" s="360">
        <f t="shared" si="1"/>
        <v>17514.915387583598</v>
      </c>
      <c r="G35" s="360"/>
      <c r="H35" s="360"/>
      <c r="S35" s="314"/>
    </row>
    <row r="36" spans="1:20" x14ac:dyDescent="0.2">
      <c r="A36" s="399" t="s">
        <v>556</v>
      </c>
      <c r="B36" s="405" t="s">
        <v>572</v>
      </c>
      <c r="C36" s="405"/>
      <c r="D36" s="406">
        <f>D38-D34</f>
        <v>60667.136193437778</v>
      </c>
      <c r="E36" s="375">
        <f>Eingabe!B71</f>
        <v>3.3</v>
      </c>
      <c r="F36" s="407">
        <f t="shared" si="1"/>
        <v>2002.0154943834466</v>
      </c>
      <c r="G36" s="360"/>
      <c r="H36" s="360"/>
      <c r="S36" s="314"/>
    </row>
    <row r="37" spans="1:20" x14ac:dyDescent="0.2">
      <c r="A37" s="399"/>
      <c r="B37" s="405" t="s">
        <v>573</v>
      </c>
      <c r="C37" s="405"/>
      <c r="D37" s="383">
        <f>D36</f>
        <v>60667.136193437778</v>
      </c>
      <c r="E37" s="375">
        <f>Eingabe!B72</f>
        <v>1.06</v>
      </c>
      <c r="F37" s="407">
        <f t="shared" si="1"/>
        <v>643.07164365044048</v>
      </c>
      <c r="G37" s="360"/>
      <c r="S37" s="314"/>
    </row>
    <row r="38" spans="1:20" ht="15" x14ac:dyDescent="0.25">
      <c r="A38" s="399" t="s">
        <v>556</v>
      </c>
      <c r="B38" s="408" t="s">
        <v>574</v>
      </c>
      <c r="C38" s="405"/>
      <c r="D38" s="409">
        <f>D25</f>
        <v>184583.87569188097</v>
      </c>
      <c r="E38" s="375">
        <f>Eingabe!B73</f>
        <v>5.41</v>
      </c>
      <c r="F38" s="407">
        <f t="shared" si="1"/>
        <v>9985.9876749307605</v>
      </c>
      <c r="G38" s="360"/>
      <c r="S38" s="314" t="s">
        <v>575</v>
      </c>
      <c r="T38" s="360">
        <f>D36</f>
        <v>60667.136193437778</v>
      </c>
    </row>
    <row r="39" spans="1:20" x14ac:dyDescent="0.2">
      <c r="A39" s="399" t="s">
        <v>554</v>
      </c>
      <c r="B39" s="410" t="s">
        <v>576</v>
      </c>
      <c r="C39" s="405"/>
      <c r="D39" s="383"/>
      <c r="E39" s="411"/>
      <c r="F39" s="412">
        <f>IF(Eingabe!B61="mit",Eingabe!D81,Eingabe!B81)</f>
        <v>600</v>
      </c>
      <c r="G39" s="360"/>
      <c r="S39" s="314"/>
    </row>
    <row r="40" spans="1:20" x14ac:dyDescent="0.2">
      <c r="B40" s="408" t="s">
        <v>577</v>
      </c>
      <c r="C40" s="408"/>
      <c r="E40" s="413" t="s">
        <v>578</v>
      </c>
      <c r="F40" s="382">
        <f>F33-F34-F35+F36+F37+F38-F39</f>
        <v>34918.496598327103</v>
      </c>
      <c r="G40" s="414"/>
      <c r="S40" s="314" t="s">
        <v>579</v>
      </c>
      <c r="T40" s="360">
        <f>D35</f>
        <v>71083.260501556812</v>
      </c>
    </row>
    <row r="41" spans="1:20" x14ac:dyDescent="0.2">
      <c r="C41" s="360"/>
      <c r="E41" s="391" t="s">
        <v>627</v>
      </c>
      <c r="F41" s="415">
        <f>F40-F38</f>
        <v>24932.508923396344</v>
      </c>
      <c r="G41" s="348"/>
    </row>
    <row r="42" spans="1:20" x14ac:dyDescent="0.2">
      <c r="D42" s="360"/>
      <c r="E42" s="416"/>
      <c r="F42" s="360"/>
      <c r="G42" s="348"/>
    </row>
    <row r="43" spans="1:20" x14ac:dyDescent="0.2">
      <c r="G43" s="348"/>
    </row>
    <row r="44" spans="1:20" x14ac:dyDescent="0.2">
      <c r="B44" s="321" t="s">
        <v>580</v>
      </c>
      <c r="C44" s="322"/>
      <c r="D44" s="322"/>
      <c r="E44" s="322"/>
      <c r="F44" s="322"/>
      <c r="G44" s="348"/>
      <c r="N44" s="417" t="s">
        <v>580</v>
      </c>
    </row>
    <row r="45" spans="1:20" ht="15" x14ac:dyDescent="0.25">
      <c r="B45" s="390" t="s">
        <v>581</v>
      </c>
      <c r="E45" s="418">
        <f>IF(Eingabe!B61="mit",Eingabe!D84,Eingabe!B84)</f>
        <v>80000</v>
      </c>
      <c r="F45" s="383" t="s">
        <v>582</v>
      </c>
      <c r="G45" s="348"/>
      <c r="N45" s="302" t="s">
        <v>583</v>
      </c>
    </row>
    <row r="46" spans="1:20" x14ac:dyDescent="0.2">
      <c r="B46" s="419" t="s">
        <v>584</v>
      </c>
      <c r="C46" s="419"/>
      <c r="D46" s="419"/>
      <c r="E46" s="420">
        <f>Eingabe!B85</f>
        <v>0.05</v>
      </c>
      <c r="G46" s="348"/>
      <c r="N46" s="302" t="s">
        <v>585</v>
      </c>
    </row>
    <row r="47" spans="1:20" x14ac:dyDescent="0.2">
      <c r="B47" s="419" t="s">
        <v>586</v>
      </c>
      <c r="C47" s="419"/>
      <c r="D47" s="419"/>
      <c r="E47" s="420">
        <f>Eingabe!B86</f>
        <v>0.02</v>
      </c>
      <c r="F47" s="421"/>
      <c r="G47" s="348"/>
      <c r="N47" s="302" t="s">
        <v>587</v>
      </c>
    </row>
    <row r="48" spans="1:20" x14ac:dyDescent="0.2">
      <c r="B48" s="422" t="s">
        <v>588</v>
      </c>
      <c r="E48" s="423">
        <f>Eingabe!D31</f>
        <v>15</v>
      </c>
      <c r="F48" s="424" t="s">
        <v>589</v>
      </c>
      <c r="G48" s="348"/>
      <c r="N48" s="302" t="s">
        <v>590</v>
      </c>
    </row>
    <row r="49" spans="2:14" x14ac:dyDescent="0.2">
      <c r="G49" s="348"/>
      <c r="N49" s="302" t="s">
        <v>591</v>
      </c>
    </row>
    <row r="50" spans="2:14" x14ac:dyDescent="0.2">
      <c r="B50" s="390" t="s">
        <v>592</v>
      </c>
      <c r="G50" s="348"/>
    </row>
    <row r="51" spans="2:14" x14ac:dyDescent="0.2">
      <c r="B51" s="302" t="s">
        <v>593</v>
      </c>
      <c r="E51" s="467">
        <f ca="1">Wirtschaftlichkeit!C20</f>
        <v>3.7594843908928088</v>
      </c>
      <c r="F51" s="425" t="s">
        <v>589</v>
      </c>
      <c r="N51" s="426"/>
    </row>
    <row r="52" spans="2:14" ht="15" x14ac:dyDescent="0.25">
      <c r="B52" s="422" t="s">
        <v>594</v>
      </c>
      <c r="E52" s="468">
        <f ca="1">Wirtschaftlichkeit!D39</f>
        <v>114977.70798239845</v>
      </c>
      <c r="F52" s="383" t="s">
        <v>582</v>
      </c>
      <c r="N52" s="407"/>
    </row>
    <row r="53" spans="2:14" ht="15" x14ac:dyDescent="0.25">
      <c r="B53" s="408" t="s">
        <v>595</v>
      </c>
      <c r="E53" s="468">
        <f ca="1">Wirtschaftlichkeit!D44</f>
        <v>158929.90546581318</v>
      </c>
      <c r="F53" s="383" t="s">
        <v>582</v>
      </c>
      <c r="N53" s="407"/>
    </row>
    <row r="54" spans="2:14" x14ac:dyDescent="0.2">
      <c r="G54" s="348"/>
    </row>
    <row r="55" spans="2:14" x14ac:dyDescent="0.2">
      <c r="G55" s="348"/>
    </row>
    <row r="56" spans="2:14" x14ac:dyDescent="0.2">
      <c r="B56" s="408" t="s">
        <v>596</v>
      </c>
      <c r="D56" s="427"/>
    </row>
    <row r="57" spans="2:14" ht="16.5" customHeight="1" x14ac:dyDescent="0.35">
      <c r="B57" s="428" t="s">
        <v>597</v>
      </c>
      <c r="C57" s="429"/>
      <c r="D57" s="429"/>
      <c r="E57" s="469">
        <f ca="1">Ökobilanz!C50</f>
        <v>125754.51180177857</v>
      </c>
      <c r="F57" s="430" t="s">
        <v>598</v>
      </c>
    </row>
    <row r="58" spans="2:14" ht="15" x14ac:dyDescent="0.25">
      <c r="B58" s="431"/>
      <c r="C58" s="432"/>
      <c r="D58" s="432"/>
      <c r="E58" s="470">
        <f ca="1">Ökobilanz!F50</f>
        <v>0.51761345604569986</v>
      </c>
      <c r="F58" s="433"/>
    </row>
    <row r="59" spans="2:14" ht="15" x14ac:dyDescent="0.25">
      <c r="B59" s="431" t="s">
        <v>413</v>
      </c>
      <c r="C59" s="432"/>
      <c r="D59" s="432"/>
      <c r="E59" s="471">
        <f ca="1">Ökobilanz!C39</f>
        <v>313036.98216751742</v>
      </c>
      <c r="F59" s="433" t="s">
        <v>512</v>
      </c>
    </row>
    <row r="60" spans="2:14" ht="15" x14ac:dyDescent="0.25">
      <c r="B60" s="434"/>
      <c r="C60" s="435"/>
      <c r="D60" s="436"/>
      <c r="E60" s="472">
        <f ca="1">Ökobilanz!F39</f>
        <v>0.34819897084048024</v>
      </c>
      <c r="F60" s="437"/>
      <c r="N60" s="302" t="s">
        <v>599</v>
      </c>
    </row>
    <row r="61" spans="2:14" x14ac:dyDescent="0.2">
      <c r="N61" s="302" t="s">
        <v>628</v>
      </c>
    </row>
  </sheetData>
  <sheetProtection sheet="1" objects="1" scenarios="1"/>
  <conditionalFormatting sqref="K4">
    <cfRule type="cellIs" dxfId="4" priority="2" operator="greaterThan">
      <formula>1</formula>
    </cfRule>
  </conditionalFormatting>
  <conditionalFormatting sqref="D30">
    <cfRule type="cellIs" dxfId="3" priority="1" operator="greaterThan">
      <formula>0</formula>
    </cfRule>
  </conditionalFormatting>
  <pageMargins left="0.52" right="0.28000000000000003" top="0.28999999999999998" bottom="0.35" header="0.19685039370078741" footer="0.15748031496062992"/>
  <pageSetup paperSize="9"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2"/>
  <sheetViews>
    <sheetView view="pageLayout" topLeftCell="A22" zoomScaleNormal="100" workbookViewId="0">
      <selection activeCell="H18" sqref="H18"/>
    </sheetView>
  </sheetViews>
  <sheetFormatPr baseColWidth="10" defaultRowHeight="15" x14ac:dyDescent="0.25"/>
  <cols>
    <col min="1" max="1" width="5.140625" customWidth="1"/>
    <col min="2" max="2" width="14" customWidth="1"/>
    <col min="3" max="3" width="11.7109375" customWidth="1"/>
    <col min="4" max="4" width="11.140625" customWidth="1"/>
    <col min="5" max="5" width="9" customWidth="1"/>
    <col min="7" max="7" width="12.7109375" customWidth="1"/>
    <col min="8" max="8" width="14.28515625" customWidth="1"/>
    <col min="9" max="9" width="3.140625" customWidth="1"/>
    <col min="12" max="12" width="15.28515625" customWidth="1"/>
    <col min="13" max="13" width="21.140625" customWidth="1"/>
  </cols>
  <sheetData>
    <row r="1" spans="1:13" s="16" customFormat="1" ht="9.75" customHeight="1" x14ac:dyDescent="0.25"/>
    <row r="2" spans="1:13" ht="18.75" x14ac:dyDescent="0.3">
      <c r="A2" s="249" t="s">
        <v>442</v>
      </c>
      <c r="B2" s="249"/>
      <c r="C2" s="249"/>
      <c r="D2" s="249"/>
      <c r="E2" s="249"/>
      <c r="F2" s="16"/>
      <c r="G2" s="16"/>
      <c r="H2" s="16"/>
      <c r="I2" s="16"/>
      <c r="J2" s="16"/>
    </row>
    <row r="3" spans="1:13" s="16" customFormat="1" ht="12.75" customHeight="1" x14ac:dyDescent="0.3">
      <c r="A3" s="211"/>
      <c r="B3" s="208"/>
      <c r="C3" s="208"/>
      <c r="D3" s="208"/>
      <c r="E3" s="208"/>
    </row>
    <row r="4" spans="1:13" s="16" customFormat="1" ht="14.25" customHeight="1" x14ac:dyDescent="0.3">
      <c r="A4" s="227" t="str">
        <f>Eingabe!B6</f>
        <v>Wohnsiedlung …</v>
      </c>
      <c r="B4" s="231"/>
      <c r="C4" s="228"/>
      <c r="D4" s="229" t="str">
        <f>Übersicht!I6</f>
        <v>Kraftwerk G34</v>
      </c>
      <c r="E4" s="228"/>
    </row>
    <row r="5" spans="1:13" s="16" customFormat="1" ht="6.75" customHeight="1" x14ac:dyDescent="0.3">
      <c r="A5" s="229"/>
      <c r="B5" s="228"/>
      <c r="C5" s="228"/>
      <c r="D5" s="228"/>
      <c r="E5" s="228"/>
    </row>
    <row r="6" spans="1:13" s="16" customFormat="1" ht="13.5" customHeight="1" x14ac:dyDescent="0.3">
      <c r="A6" s="215" t="str">
        <f>IF(TRIM(Eingabe!B61)="mit",IF(Eingabe!B75&gt;0,"(mit Mehrwertsteuer und "&amp;Eingabe!B75&amp;"% EEG-Abgabe)","(mit Mehrwertsteuer, ohne EEG-Abgabe)"), IF(Eingabe!B75&gt;0,"(mit "&amp;Eingabe!B75&amp;"% EEG-Abgabe, ohne MwSt)","(ohne Mehrwertsteuer und EEG-Abgabe)"))</f>
        <v>(mit 100% EEG-Abgabe, ohne MwSt)</v>
      </c>
      <c r="B6" s="209"/>
      <c r="C6" s="210"/>
      <c r="D6" s="206"/>
      <c r="E6" s="206"/>
    </row>
    <row r="7" spans="1:13" s="16" customFormat="1" ht="5.25" customHeight="1" x14ac:dyDescent="0.3">
      <c r="A7" s="212"/>
      <c r="B7" s="209"/>
      <c r="C7" s="210"/>
      <c r="D7" s="208"/>
      <c r="E7" s="208"/>
    </row>
    <row r="8" spans="1:13" s="16" customFormat="1" ht="15" customHeight="1" x14ac:dyDescent="0.25">
      <c r="A8" s="620" t="s">
        <v>364</v>
      </c>
      <c r="B8" s="620"/>
      <c r="C8" s="620"/>
      <c r="D8" s="620"/>
      <c r="E8" s="620"/>
      <c r="F8" s="157"/>
      <c r="G8" s="157"/>
      <c r="H8" s="157"/>
      <c r="I8" s="157"/>
      <c r="J8" s="157"/>
    </row>
    <row r="9" spans="1:13" s="16" customFormat="1" x14ac:dyDescent="0.25">
      <c r="A9" s="620"/>
      <c r="B9" s="620"/>
      <c r="C9" s="620"/>
      <c r="D9" s="620"/>
      <c r="E9" s="620"/>
      <c r="F9" s="157"/>
      <c r="G9" s="157"/>
      <c r="H9" s="157"/>
      <c r="I9" s="157"/>
      <c r="J9" s="157"/>
    </row>
    <row r="10" spans="1:13" s="16" customFormat="1" ht="3.75" customHeight="1" x14ac:dyDescent="0.25">
      <c r="A10" s="156"/>
      <c r="B10" s="156"/>
      <c r="C10" s="156"/>
      <c r="D10" s="156"/>
      <c r="E10" s="156"/>
      <c r="F10" s="157"/>
      <c r="G10" s="157"/>
      <c r="H10" s="157"/>
      <c r="I10" s="157"/>
      <c r="J10" s="157"/>
    </row>
    <row r="11" spans="1:13" x14ac:dyDescent="0.25">
      <c r="A11" s="596" t="s">
        <v>344</v>
      </c>
      <c r="B11" s="596"/>
      <c r="C11" s="161">
        <f>IF(Eingabe!B61="mit",Eingabe!D84,Eingabe!B84)</f>
        <v>80000</v>
      </c>
      <c r="D11" s="16"/>
      <c r="E11" s="16"/>
      <c r="F11" s="16"/>
      <c r="G11" s="16"/>
      <c r="H11" s="16"/>
      <c r="I11" s="16"/>
      <c r="J11" s="16"/>
    </row>
    <row r="12" spans="1:13" s="16" customFormat="1" ht="6" customHeight="1" x14ac:dyDescent="0.25">
      <c r="A12" s="160"/>
      <c r="B12" s="160"/>
      <c r="C12" s="121"/>
    </row>
    <row r="13" spans="1:13" x14ac:dyDescent="0.25">
      <c r="A13" s="621" t="s">
        <v>365</v>
      </c>
      <c r="B13" s="621"/>
      <c r="C13" s="8">
        <f>Eingabe!B85</f>
        <v>0.05</v>
      </c>
      <c r="D13" s="16"/>
      <c r="E13" s="16"/>
      <c r="F13" s="16"/>
      <c r="G13" s="16"/>
      <c r="H13" s="16"/>
      <c r="I13" s="16"/>
      <c r="J13" s="16"/>
      <c r="M13" s="16"/>
    </row>
    <row r="14" spans="1:13" x14ac:dyDescent="0.25">
      <c r="A14" s="621" t="s">
        <v>366</v>
      </c>
      <c r="B14" s="621"/>
      <c r="C14" s="8">
        <f>Eingabe!B86</f>
        <v>0.02</v>
      </c>
      <c r="D14" s="16"/>
      <c r="E14" s="16"/>
      <c r="F14" s="16"/>
      <c r="G14" s="16"/>
      <c r="H14" s="16"/>
      <c r="I14" s="16"/>
      <c r="J14" s="16"/>
    </row>
    <row r="15" spans="1:13" s="16" customFormat="1" x14ac:dyDescent="0.25">
      <c r="A15" s="621" t="s">
        <v>384</v>
      </c>
      <c r="B15" s="621"/>
      <c r="C15" s="11">
        <f>(1+C13)/(1+C14)</f>
        <v>1.0294117647058825</v>
      </c>
    </row>
    <row r="16" spans="1:13" s="16" customFormat="1" ht="6.75" customHeight="1" x14ac:dyDescent="0.25">
      <c r="A16" s="162"/>
      <c r="B16" s="162"/>
      <c r="C16" s="11"/>
    </row>
    <row r="17" spans="1:15" s="16" customFormat="1" x14ac:dyDescent="0.25">
      <c r="A17" s="133" t="s">
        <v>354</v>
      </c>
      <c r="B17" s="133"/>
      <c r="C17" s="133"/>
      <c r="D17" s="137">
        <f ca="1">'Betriebsk. Eigenverbr.'!B53</f>
        <v>22788.770622312659</v>
      </c>
      <c r="E17" s="16" t="s">
        <v>355</v>
      </c>
    </row>
    <row r="18" spans="1:15" s="16" customFormat="1" x14ac:dyDescent="0.25">
      <c r="B18" s="619" t="s">
        <v>357</v>
      </c>
      <c r="C18" s="619"/>
      <c r="D18" s="137">
        <f ca="1">'Betriebsk. Eigenverbr.'!B54</f>
        <v>12802.782947381898</v>
      </c>
      <c r="E18" s="16" t="s">
        <v>356</v>
      </c>
    </row>
    <row r="19" spans="1:15" s="16" customFormat="1" ht="6" customHeight="1" x14ac:dyDescent="0.25">
      <c r="B19" s="127"/>
      <c r="C19" s="127"/>
      <c r="D19" s="137"/>
    </row>
    <row r="20" spans="1:15" s="16" customFormat="1" x14ac:dyDescent="0.25">
      <c r="A20" s="10" t="s">
        <v>358</v>
      </c>
      <c r="C20" s="291">
        <f ca="1">IF(MAX(D29:D49)&gt;0,IF(LN((1/(C11/B30*(1-C15)+1)))/LN(C15)&lt;=10,LN((1/(C11/B30*(1-C15)+1)))/LN(C15),H36),"keine Amort.")</f>
        <v>3.7594843908928088</v>
      </c>
      <c r="D20" s="276" t="s">
        <v>495</v>
      </c>
      <c r="F20" s="619" t="s">
        <v>386</v>
      </c>
      <c r="G20" s="619"/>
      <c r="H20" s="103" t="str">
        <f>Eingabe!D31&amp;" Jahre"</f>
        <v>15 Jahre</v>
      </c>
      <c r="M20" s="283"/>
    </row>
    <row r="21" spans="1:15" s="16" customFormat="1" x14ac:dyDescent="0.25">
      <c r="A21" s="10"/>
      <c r="C21" s="292">
        <f ca="1">IF(Eingabe!B84/'Betriebsk. Eigenverbr.'!B53&lt;=10,Eingabe!B84/'Betriebsk. Eigenverbr.'!B53,IF('Betriebsk. Eigenverbr.'!B54&gt;0,10+(Eingabe!B84-'Betriebsk. Eigenverbr.'!B53*10)/'Betriebsk. Eigenverbr.'!B54,"keine Armort."))</f>
        <v>3.5105009096748461</v>
      </c>
      <c r="D21" s="147" t="s">
        <v>496</v>
      </c>
      <c r="F21" s="216"/>
      <c r="G21" s="216"/>
      <c r="H21" s="103"/>
      <c r="L21" s="133"/>
      <c r="M21" s="282"/>
      <c r="N21" s="133"/>
      <c r="O21" s="173"/>
    </row>
    <row r="22" spans="1:15" s="16" customFormat="1" ht="5.25" customHeight="1" x14ac:dyDescent="0.25">
      <c r="B22" s="127"/>
      <c r="C22" s="127"/>
      <c r="D22" s="137"/>
    </row>
    <row r="23" spans="1:15" ht="16.5" customHeight="1" x14ac:dyDescent="0.25">
      <c r="A23" s="169" t="s">
        <v>382</v>
      </c>
      <c r="B23" s="164"/>
      <c r="C23" s="164"/>
      <c r="D23" s="164"/>
      <c r="E23" s="165"/>
      <c r="F23" s="165"/>
      <c r="G23" s="165"/>
      <c r="H23" s="165"/>
    </row>
    <row r="24" spans="1:15" s="16" customFormat="1" ht="16.5" customHeight="1" x14ac:dyDescent="0.25">
      <c r="A24" s="616" t="s">
        <v>369</v>
      </c>
      <c r="B24" s="616"/>
      <c r="C24" s="616"/>
      <c r="D24" s="616"/>
      <c r="E24" s="616"/>
      <c r="F24" s="616"/>
      <c r="G24" s="616"/>
      <c r="H24" s="616"/>
    </row>
    <row r="25" spans="1:15" s="16" customFormat="1" ht="16.5" customHeight="1" x14ac:dyDescent="0.25">
      <c r="A25" s="617"/>
      <c r="B25" s="617"/>
      <c r="C25" s="617"/>
      <c r="D25" s="617"/>
      <c r="E25" s="617"/>
      <c r="F25" s="617"/>
      <c r="G25" s="617"/>
      <c r="H25" s="617"/>
    </row>
    <row r="26" spans="1:15" s="16" customFormat="1" ht="16.5" customHeight="1" x14ac:dyDescent="0.25">
      <c r="A26" s="617"/>
      <c r="B26" s="617"/>
      <c r="C26" s="617"/>
      <c r="D26" s="617"/>
      <c r="E26" s="617"/>
      <c r="F26" s="617"/>
      <c r="G26" s="617"/>
      <c r="H26" s="617"/>
    </row>
    <row r="27" spans="1:15" s="16" customFormat="1" ht="4.5" customHeight="1" x14ac:dyDescent="0.25">
      <c r="A27" s="290"/>
      <c r="B27" s="290"/>
      <c r="C27" s="290"/>
      <c r="D27" s="290"/>
      <c r="E27" s="290"/>
      <c r="F27" s="290"/>
      <c r="G27" s="290"/>
      <c r="H27" s="290"/>
    </row>
    <row r="28" spans="1:15" ht="58.5" customHeight="1" x14ac:dyDescent="0.25">
      <c r="A28" s="163" t="s">
        <v>394</v>
      </c>
      <c r="B28" s="170" t="s">
        <v>395</v>
      </c>
      <c r="C28" s="163" t="s">
        <v>488</v>
      </c>
      <c r="D28" s="163" t="s">
        <v>381</v>
      </c>
      <c r="L28" s="16"/>
      <c r="M28" s="24"/>
    </row>
    <row r="29" spans="1:15" ht="12.75" customHeight="1" x14ac:dyDescent="0.25">
      <c r="A29" s="16">
        <v>0</v>
      </c>
      <c r="B29" s="619" t="s">
        <v>343</v>
      </c>
      <c r="C29" s="619"/>
      <c r="D29" s="3">
        <f>-C11</f>
        <v>-80000</v>
      </c>
    </row>
    <row r="30" spans="1:15" ht="12.75" customHeight="1" x14ac:dyDescent="0.25">
      <c r="A30" s="16">
        <v>1</v>
      </c>
      <c r="B30" s="293">
        <f ca="1">$D$17</f>
        <v>22788.770622312659</v>
      </c>
      <c r="C30" s="293">
        <f ca="1">B30*$C$15^-A30</f>
        <v>22137.662890246582</v>
      </c>
      <c r="D30" s="3">
        <f ca="1">D29+C30</f>
        <v>-57862.337109753418</v>
      </c>
      <c r="F30" s="286" t="s">
        <v>494</v>
      </c>
      <c r="L30" s="16"/>
      <c r="N30" s="16"/>
    </row>
    <row r="31" spans="1:15" ht="12.75" customHeight="1" x14ac:dyDescent="0.25">
      <c r="A31" s="16">
        <v>2</v>
      </c>
      <c r="B31" s="293">
        <f t="shared" ref="B31:B39" ca="1" si="0">$D$17</f>
        <v>22788.770622312659</v>
      </c>
      <c r="C31" s="293">
        <f t="shared" ref="C31:C49" ca="1" si="1">B31*$C$15^-A31</f>
        <v>21505.158236239535</v>
      </c>
      <c r="D31" s="3">
        <f t="shared" ref="D31:D49" ca="1" si="2">D30+C31</f>
        <v>-36357.178873513883</v>
      </c>
      <c r="F31" s="284" t="s">
        <v>491</v>
      </c>
      <c r="G31" s="285"/>
      <c r="H31" s="68" t="str">
        <f ca="1">IF(MAX(D29:D49)&gt;0,"ja","nein")</f>
        <v>ja</v>
      </c>
    </row>
    <row r="32" spans="1:15" ht="12.75" customHeight="1" x14ac:dyDescent="0.25">
      <c r="A32" s="16">
        <v>3</v>
      </c>
      <c r="B32" s="293">
        <f t="shared" ca="1" si="0"/>
        <v>22788.770622312659</v>
      </c>
      <c r="C32" s="293">
        <f t="shared" ca="1" si="1"/>
        <v>20890.725143775548</v>
      </c>
      <c r="D32" s="3">
        <f t="shared" ca="1" si="2"/>
        <v>-15466.453729738336</v>
      </c>
      <c r="F32" s="68" t="s">
        <v>489</v>
      </c>
      <c r="G32" s="68"/>
      <c r="H32" s="68">
        <f t="array" aca="1" ref="H32" ca="1">MAX(IF(D29:D49&lt;0,D29:D49))</f>
        <v>-15466.453729738336</v>
      </c>
      <c r="M32" s="280"/>
      <c r="O32" s="16"/>
    </row>
    <row r="33" spans="1:15" ht="12.75" customHeight="1" x14ac:dyDescent="0.25">
      <c r="A33" s="16">
        <v>4</v>
      </c>
      <c r="B33" s="293">
        <f t="shared" ca="1" si="0"/>
        <v>22788.770622312659</v>
      </c>
      <c r="C33" s="293">
        <f t="shared" ca="1" si="1"/>
        <v>20293.84728252481</v>
      </c>
      <c r="D33" s="3">
        <f t="shared" ca="1" si="2"/>
        <v>4827.3935527864742</v>
      </c>
      <c r="F33" s="68" t="s">
        <v>490</v>
      </c>
      <c r="G33" s="68"/>
      <c r="H33" s="68">
        <f t="array" aca="1" ref="H33" ca="1">MIN(IF(D29:D49&gt;0,D29:D49))</f>
        <v>4827.3935527864742</v>
      </c>
    </row>
    <row r="34" spans="1:15" ht="12.75" customHeight="1" x14ac:dyDescent="0.25">
      <c r="A34" s="16">
        <v>5</v>
      </c>
      <c r="B34" s="293">
        <f t="shared" ca="1" si="0"/>
        <v>22788.770622312659</v>
      </c>
      <c r="C34" s="293">
        <f t="shared" ca="1" si="1"/>
        <v>19714.023074452674</v>
      </c>
      <c r="D34" s="3">
        <f t="shared" ca="1" si="2"/>
        <v>24541.416627239149</v>
      </c>
      <c r="F34" s="68" t="s">
        <v>492</v>
      </c>
      <c r="G34" s="68"/>
      <c r="H34" s="68">
        <f ca="1">LOOKUP(0,D29:D49,A29:A49)</f>
        <v>3</v>
      </c>
      <c r="M34" s="280"/>
    </row>
    <row r="35" spans="1:15" ht="12.75" customHeight="1" x14ac:dyDescent="0.25">
      <c r="A35" s="16">
        <v>6</v>
      </c>
      <c r="B35" s="293">
        <f t="shared" ca="1" si="0"/>
        <v>22788.770622312659</v>
      </c>
      <c r="C35" s="293">
        <f t="shared" ca="1" si="1"/>
        <v>19150.765272325454</v>
      </c>
      <c r="D35" s="3">
        <f t="shared" ca="1" si="2"/>
        <v>43692.181899564603</v>
      </c>
      <c r="F35" s="68" t="s">
        <v>493</v>
      </c>
      <c r="G35" s="68"/>
      <c r="H35" s="68">
        <f ca="1">H32/(H32-H33)</f>
        <v>0.76212526458975671</v>
      </c>
    </row>
    <row r="36" spans="1:15" ht="12.75" customHeight="1" x14ac:dyDescent="0.25">
      <c r="A36" s="16">
        <v>7</v>
      </c>
      <c r="B36" s="293">
        <f t="shared" ca="1" si="0"/>
        <v>22788.770622312659</v>
      </c>
      <c r="C36" s="293">
        <f t="shared" ca="1" si="1"/>
        <v>18603.600550259012</v>
      </c>
      <c r="D36" s="3">
        <f t="shared" ca="1" si="2"/>
        <v>62295.782449823615</v>
      </c>
      <c r="F36" s="68" t="s">
        <v>358</v>
      </c>
      <c r="G36" s="68"/>
      <c r="H36" s="68">
        <f ca="1">H34+H35</f>
        <v>3.7621252645897565</v>
      </c>
    </row>
    <row r="37" spans="1:15" ht="12.75" customHeight="1" x14ac:dyDescent="0.25">
      <c r="A37" s="16">
        <v>8</v>
      </c>
      <c r="B37" s="293">
        <f t="shared" ca="1" si="0"/>
        <v>22788.770622312659</v>
      </c>
      <c r="C37" s="293">
        <f t="shared" ca="1" si="1"/>
        <v>18072.069105965893</v>
      </c>
      <c r="D37" s="3">
        <f t="shared" ca="1" si="2"/>
        <v>80367.851555789501</v>
      </c>
    </row>
    <row r="38" spans="1:15" ht="12.75" customHeight="1" x14ac:dyDescent="0.25">
      <c r="A38" s="16">
        <v>9</v>
      </c>
      <c r="B38" s="293">
        <f t="shared" ca="1" si="0"/>
        <v>22788.770622312659</v>
      </c>
      <c r="C38" s="293">
        <f t="shared" ca="1" si="1"/>
        <v>17555.724274366865</v>
      </c>
      <c r="D38" s="3">
        <f t="shared" ca="1" si="2"/>
        <v>97923.575830156362</v>
      </c>
    </row>
    <row r="39" spans="1:15" ht="12.75" customHeight="1" x14ac:dyDescent="0.25">
      <c r="A39" s="190">
        <v>10</v>
      </c>
      <c r="B39" s="293">
        <f t="shared" ca="1" si="0"/>
        <v>22788.770622312659</v>
      </c>
      <c r="C39" s="293">
        <f t="shared" ca="1" si="1"/>
        <v>17054.132152242095</v>
      </c>
      <c r="D39" s="176">
        <f t="shared" ca="1" si="2"/>
        <v>114977.70798239845</v>
      </c>
      <c r="N39" s="16"/>
    </row>
    <row r="40" spans="1:15" ht="12.75" customHeight="1" x14ac:dyDescent="0.25">
      <c r="A40" s="16">
        <v>11</v>
      </c>
      <c r="B40" s="293">
        <f ca="1">$D$18</f>
        <v>12802.782947381898</v>
      </c>
      <c r="C40" s="293">
        <f t="shared" ca="1" si="1"/>
        <v>9307.305779514918</v>
      </c>
      <c r="D40" s="3">
        <f t="shared" ca="1" si="2"/>
        <v>124285.01376191337</v>
      </c>
      <c r="M40" s="16"/>
      <c r="N40" s="16"/>
      <c r="O40" s="16"/>
    </row>
    <row r="41" spans="1:15" ht="12.75" customHeight="1" x14ac:dyDescent="0.25">
      <c r="A41" s="16">
        <v>12</v>
      </c>
      <c r="B41" s="293">
        <f t="shared" ref="B41:B49" ca="1" si="3">$D$18</f>
        <v>12802.782947381898</v>
      </c>
      <c r="C41" s="293">
        <f t="shared" ca="1" si="1"/>
        <v>9041.3827572430619</v>
      </c>
      <c r="D41" s="3">
        <f t="shared" ca="1" si="2"/>
        <v>133326.39651915643</v>
      </c>
      <c r="M41" s="16"/>
      <c r="N41" s="16"/>
      <c r="O41" s="16"/>
    </row>
    <row r="42" spans="1:15" ht="12.75" customHeight="1" x14ac:dyDescent="0.25">
      <c r="A42" s="16">
        <v>13</v>
      </c>
      <c r="B42" s="293">
        <f t="shared" ca="1" si="3"/>
        <v>12802.782947381898</v>
      </c>
      <c r="C42" s="293">
        <f t="shared" ca="1" si="1"/>
        <v>8783.057535607546</v>
      </c>
      <c r="D42" s="3">
        <f t="shared" ca="1" si="2"/>
        <v>142109.45405476398</v>
      </c>
      <c r="M42" s="16"/>
      <c r="N42" s="16"/>
      <c r="O42" s="16"/>
    </row>
    <row r="43" spans="1:15" ht="12.75" customHeight="1" x14ac:dyDescent="0.25">
      <c r="A43" s="16">
        <v>14</v>
      </c>
      <c r="B43" s="293">
        <f t="shared" ca="1" si="3"/>
        <v>12802.782947381898</v>
      </c>
      <c r="C43" s="293">
        <f t="shared" ca="1" si="1"/>
        <v>8532.1130345901856</v>
      </c>
      <c r="D43" s="3">
        <f t="shared" ca="1" si="2"/>
        <v>150641.56708935415</v>
      </c>
      <c r="M43" s="16"/>
      <c r="N43" s="16"/>
      <c r="O43" s="16"/>
    </row>
    <row r="44" spans="1:15" ht="12.75" customHeight="1" x14ac:dyDescent="0.25">
      <c r="A44" s="288">
        <v>15</v>
      </c>
      <c r="B44" s="293">
        <f t="shared" ca="1" si="3"/>
        <v>12802.782947381898</v>
      </c>
      <c r="C44" s="294">
        <f t="shared" ca="1" si="1"/>
        <v>8288.338376459038</v>
      </c>
      <c r="D44" s="289">
        <f t="shared" ca="1" si="2"/>
        <v>158929.90546581318</v>
      </c>
      <c r="M44" s="16"/>
      <c r="N44" s="16"/>
      <c r="O44" s="16"/>
    </row>
    <row r="45" spans="1:15" s="16" customFormat="1" ht="11.25" customHeight="1" x14ac:dyDescent="0.25">
      <c r="A45" s="68">
        <v>16</v>
      </c>
      <c r="B45" s="295">
        <f t="shared" ca="1" si="3"/>
        <v>12802.782947381898</v>
      </c>
      <c r="C45" s="295">
        <f t="shared" ca="1" si="1"/>
        <v>8051.5287085602076</v>
      </c>
      <c r="D45" s="287">
        <f t="shared" ca="1" si="2"/>
        <v>166981.4341743734</v>
      </c>
    </row>
    <row r="46" spans="1:15" s="16" customFormat="1" ht="11.25" customHeight="1" x14ac:dyDescent="0.25">
      <c r="A46" s="68">
        <v>17</v>
      </c>
      <c r="B46" s="295">
        <f t="shared" ca="1" si="3"/>
        <v>12802.782947381898</v>
      </c>
      <c r="C46" s="295">
        <f t="shared" ca="1" si="1"/>
        <v>7821.4850311727723</v>
      </c>
      <c r="D46" s="287">
        <f t="shared" ca="1" si="2"/>
        <v>174802.91920554618</v>
      </c>
    </row>
    <row r="47" spans="1:15" s="16" customFormat="1" ht="11.25" customHeight="1" x14ac:dyDescent="0.25">
      <c r="A47" s="68">
        <v>18</v>
      </c>
      <c r="B47" s="295">
        <f t="shared" ca="1" si="3"/>
        <v>12802.782947381898</v>
      </c>
      <c r="C47" s="295">
        <f t="shared" ca="1" si="1"/>
        <v>7598.0140302821201</v>
      </c>
      <c r="D47" s="287">
        <f t="shared" ca="1" si="2"/>
        <v>182400.9332358283</v>
      </c>
    </row>
    <row r="48" spans="1:15" s="16" customFormat="1" ht="11.25" customHeight="1" x14ac:dyDescent="0.25">
      <c r="A48" s="68">
        <v>19</v>
      </c>
      <c r="B48" s="295">
        <f t="shared" ca="1" si="3"/>
        <v>12802.782947381898</v>
      </c>
      <c r="C48" s="295">
        <f t="shared" ca="1" si="1"/>
        <v>7380.927915131203</v>
      </c>
      <c r="D48" s="287">
        <f t="shared" ca="1" si="2"/>
        <v>189781.86115095951</v>
      </c>
    </row>
    <row r="49" spans="1:15" s="16" customFormat="1" ht="11.25" customHeight="1" x14ac:dyDescent="0.25">
      <c r="A49" s="68">
        <v>20</v>
      </c>
      <c r="B49" s="295">
        <f t="shared" ca="1" si="3"/>
        <v>12802.782947381898</v>
      </c>
      <c r="C49" s="295">
        <f t="shared" ca="1" si="1"/>
        <v>7170.0442604131667</v>
      </c>
      <c r="D49" s="287">
        <f t="shared" ca="1" si="2"/>
        <v>196951.90541137266</v>
      </c>
    </row>
    <row r="50" spans="1:15" s="16" customFormat="1" ht="6.75" customHeight="1" x14ac:dyDescent="0.25">
      <c r="B50" s="122"/>
      <c r="D50" s="3"/>
      <c r="H50" s="124"/>
      <c r="I50" s="122"/>
      <c r="J50" s="121"/>
    </row>
    <row r="51" spans="1:15" s="16" customFormat="1" x14ac:dyDescent="0.25">
      <c r="A51" s="618" t="s">
        <v>383</v>
      </c>
      <c r="B51" s="618"/>
      <c r="C51" s="618"/>
      <c r="D51" s="618"/>
      <c r="E51" s="618"/>
      <c r="F51" s="618"/>
      <c r="G51" s="618"/>
      <c r="H51" s="618"/>
      <c r="I51" s="122"/>
      <c r="J51" s="121"/>
      <c r="M51"/>
      <c r="N51"/>
      <c r="O51"/>
    </row>
    <row r="52" spans="1:15" s="16" customFormat="1" ht="15" customHeight="1" x14ac:dyDescent="0.25">
      <c r="A52" s="623" t="s">
        <v>390</v>
      </c>
      <c r="B52" s="623"/>
      <c r="C52" s="623"/>
      <c r="D52" s="623"/>
      <c r="E52" s="623"/>
      <c r="F52" s="623"/>
      <c r="G52" s="623"/>
      <c r="H52" s="623"/>
      <c r="I52" s="122"/>
      <c r="J52" s="121"/>
      <c r="M52"/>
      <c r="N52"/>
      <c r="O52"/>
    </row>
    <row r="53" spans="1:15" s="16" customFormat="1" x14ac:dyDescent="0.25">
      <c r="A53" s="623"/>
      <c r="B53" s="623"/>
      <c r="C53" s="623"/>
      <c r="D53" s="623"/>
      <c r="E53" s="623"/>
      <c r="F53" s="623"/>
      <c r="G53" s="623"/>
      <c r="H53" s="623"/>
      <c r="I53" s="122"/>
      <c r="J53" s="121"/>
    </row>
    <row r="54" spans="1:15" s="16" customFormat="1" x14ac:dyDescent="0.25">
      <c r="A54" s="623"/>
      <c r="B54" s="623"/>
      <c r="C54" s="623"/>
      <c r="D54" s="623"/>
      <c r="E54" s="623"/>
      <c r="F54" s="623"/>
      <c r="G54" s="623"/>
      <c r="H54" s="623"/>
      <c r="I54" s="122"/>
      <c r="J54" s="121"/>
    </row>
    <row r="55" spans="1:15" s="16" customFormat="1" ht="6.75" customHeight="1" x14ac:dyDescent="0.25">
      <c r="A55" s="175"/>
      <c r="B55" s="175"/>
      <c r="C55" s="175"/>
      <c r="D55" s="175"/>
      <c r="E55" s="175"/>
      <c r="F55" s="175"/>
      <c r="G55" s="175"/>
      <c r="H55" s="175"/>
      <c r="I55" s="122"/>
      <c r="J55" s="121"/>
    </row>
    <row r="56" spans="1:15" x14ac:dyDescent="0.25">
      <c r="A56" s="610" t="s">
        <v>397</v>
      </c>
      <c r="B56" s="610"/>
      <c r="C56" s="10">
        <f>Eingabe!D31</f>
        <v>15</v>
      </c>
      <c r="D56" s="176" t="s">
        <v>347</v>
      </c>
      <c r="E56" s="16"/>
      <c r="F56" s="151"/>
      <c r="G56" s="151"/>
      <c r="H56" s="151"/>
    </row>
    <row r="57" spans="1:15" x14ac:dyDescent="0.25">
      <c r="A57" s="610" t="s">
        <v>396</v>
      </c>
      <c r="B57" s="610"/>
      <c r="C57" s="171">
        <f>(C15^C56*(C15-1))/(C15^C56-1)</f>
        <v>8.3410579909258806E-2</v>
      </c>
      <c r="D57" s="624" t="s">
        <v>387</v>
      </c>
      <c r="E57" s="624"/>
      <c r="F57" s="151"/>
      <c r="G57" s="151"/>
      <c r="H57" s="151"/>
      <c r="I57" s="126"/>
      <c r="J57" s="10"/>
    </row>
    <row r="58" spans="1:15" s="16" customFormat="1" ht="5.25" customHeight="1" x14ac:dyDescent="0.25">
      <c r="B58" s="122"/>
      <c r="C58" s="171"/>
      <c r="D58" s="172"/>
      <c r="F58" s="151"/>
      <c r="G58" s="151"/>
      <c r="H58" s="151"/>
      <c r="I58" s="126"/>
      <c r="J58" s="10"/>
      <c r="M58"/>
      <c r="N58"/>
      <c r="O58"/>
    </row>
    <row r="59" spans="1:15" s="16" customFormat="1" x14ac:dyDescent="0.25">
      <c r="A59" s="610" t="s">
        <v>388</v>
      </c>
      <c r="B59" s="610"/>
      <c r="C59" s="610"/>
      <c r="D59" s="173">
        <f>C11*C57</f>
        <v>6672.8463927407047</v>
      </c>
      <c r="E59" s="172" t="s">
        <v>391</v>
      </c>
      <c r="F59" s="151"/>
      <c r="G59" s="151"/>
      <c r="H59" s="151"/>
      <c r="I59" s="126"/>
      <c r="J59" s="10"/>
      <c r="M59"/>
      <c r="N59"/>
      <c r="O59"/>
    </row>
    <row r="60" spans="1:15" s="16" customFormat="1" x14ac:dyDescent="0.25">
      <c r="A60" s="610" t="s">
        <v>341</v>
      </c>
      <c r="B60" s="610"/>
      <c r="C60" s="610"/>
      <c r="D60" s="173">
        <f ca="1">IF(C56&lt;=10,B30,(B30*10+B40*(C56-10))/C56)</f>
        <v>19460.108064002405</v>
      </c>
      <c r="E60" s="77" t="str">
        <f>IF(C56&gt;10,"(hier: "&amp;C56&amp;"-Jahres-Durchschnitt)","")</f>
        <v>(hier: 15-Jahres-Durchschnitt)</v>
      </c>
      <c r="F60" s="151"/>
      <c r="G60" s="151"/>
      <c r="H60" s="151"/>
      <c r="I60" s="126"/>
      <c r="J60" s="10"/>
      <c r="M60"/>
      <c r="N60"/>
      <c r="O60"/>
    </row>
    <row r="61" spans="1:15" ht="15" customHeight="1" thickBot="1" x14ac:dyDescent="0.3">
      <c r="A61" s="622" t="s">
        <v>389</v>
      </c>
      <c r="B61" s="622"/>
      <c r="C61" s="622"/>
      <c r="D61" s="174">
        <f ca="1">D60-D59</f>
        <v>12787.2616712617</v>
      </c>
      <c r="F61" s="151"/>
      <c r="G61" s="151"/>
      <c r="H61" s="151"/>
    </row>
    <row r="62" spans="1:15" x14ac:dyDescent="0.25">
      <c r="F62" s="16"/>
    </row>
  </sheetData>
  <sheetProtection sheet="1" objects="1" scenarios="1" selectLockedCells="1"/>
  <mergeCells count="17">
    <mergeCell ref="A60:C60"/>
    <mergeCell ref="A61:C61"/>
    <mergeCell ref="A52:H54"/>
    <mergeCell ref="D57:E57"/>
    <mergeCell ref="A56:B56"/>
    <mergeCell ref="A57:B57"/>
    <mergeCell ref="A59:C59"/>
    <mergeCell ref="A24:H26"/>
    <mergeCell ref="A51:H51"/>
    <mergeCell ref="B18:C18"/>
    <mergeCell ref="F20:G20"/>
    <mergeCell ref="A8:E9"/>
    <mergeCell ref="B29:C29"/>
    <mergeCell ref="A11:B11"/>
    <mergeCell ref="A13:B13"/>
    <mergeCell ref="A14:B14"/>
    <mergeCell ref="A15:B15"/>
  </mergeCells>
  <conditionalFormatting sqref="C20">
    <cfRule type="beginsWith" dxfId="2" priority="3" operator="beginsWith" text="keine">
      <formula>LEFT(C20,LEN("keine"))="keine"</formula>
    </cfRule>
  </conditionalFormatting>
  <pageMargins left="0.70866141732283472" right="0.32291666666666669" top="0.39370078740157483" bottom="0.36458333333333331" header="0.31496062992125984" footer="0.31496062992125984"/>
  <pageSetup paperSize="9" orientation="portrait" horizontalDpi="1200" verticalDpi="1200" r:id="rId1"/>
  <headerFooter>
    <oddHeader xml:space="preserve">&amp;R
</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1DE479F0-CD22-4F57-9FA0-C82854E913CF}">
            <xm:f>$C$21&gt;Eingabe!$D$31</xm:f>
            <x14:dxf>
              <font>
                <color rgb="FFFF0000"/>
              </font>
            </x14:dxf>
          </x14:cfRule>
          <xm:sqref>C21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5"/>
  <sheetViews>
    <sheetView view="pageLayout" topLeftCell="A4" zoomScaleNormal="100" workbookViewId="0">
      <selection activeCell="A21" sqref="A21"/>
    </sheetView>
  </sheetViews>
  <sheetFormatPr baseColWidth="10" defaultRowHeight="15" x14ac:dyDescent="0.25"/>
  <cols>
    <col min="1" max="1" width="30.7109375" style="85" customWidth="1"/>
    <col min="2" max="2" width="11.7109375" style="85" customWidth="1"/>
    <col min="3" max="3" width="7.140625" style="85" customWidth="1"/>
    <col min="4" max="4" width="8" style="85" customWidth="1"/>
    <col min="5" max="5" width="6.42578125" style="85" customWidth="1"/>
    <col min="6" max="6" width="3.140625" style="85" customWidth="1"/>
    <col min="7" max="7" width="4.28515625" style="85" customWidth="1"/>
    <col min="8" max="8" width="2.42578125" style="85" customWidth="1"/>
    <col min="9" max="9" width="17.42578125" style="85" customWidth="1"/>
    <col min="10" max="10" width="9.5703125" style="85" customWidth="1"/>
    <col min="11" max="16384" width="11.42578125" style="85"/>
  </cols>
  <sheetData>
    <row r="1" spans="1:10" ht="12" customHeight="1" x14ac:dyDescent="0.25"/>
    <row r="2" spans="1:10" ht="18.75" x14ac:dyDescent="0.25">
      <c r="A2" s="631" t="s">
        <v>294</v>
      </c>
      <c r="B2" s="631"/>
      <c r="C2" s="631"/>
      <c r="D2" s="631"/>
      <c r="E2" s="138"/>
      <c r="F2" s="138"/>
      <c r="G2" s="138"/>
      <c r="H2" s="138"/>
      <c r="I2" s="138"/>
      <c r="J2" s="138"/>
    </row>
    <row r="3" spans="1:10" ht="4.5" customHeight="1" x14ac:dyDescent="0.25">
      <c r="A3" s="218"/>
      <c r="B3" s="214"/>
      <c r="C3" s="214"/>
      <c r="D3" s="214"/>
      <c r="E3" s="138"/>
      <c r="F3" s="138"/>
      <c r="G3" s="138"/>
      <c r="H3" s="138"/>
      <c r="I3" s="138"/>
      <c r="J3" s="138"/>
    </row>
    <row r="4" spans="1:10" ht="12.75" customHeight="1" x14ac:dyDescent="0.25">
      <c r="A4" s="232" t="str">
        <f>Eingabe!B6</f>
        <v>Wohnsiedlung …</v>
      </c>
      <c r="B4" s="219" t="str">
        <f>Übersicht!I6</f>
        <v>Kraftwerk G34</v>
      </c>
      <c r="C4" s="230"/>
      <c r="D4" s="230"/>
      <c r="E4" s="138"/>
      <c r="F4" s="138"/>
      <c r="G4" s="138"/>
      <c r="H4" s="138"/>
      <c r="I4" s="138"/>
      <c r="J4" s="138"/>
    </row>
    <row r="5" spans="1:10" ht="13.5" customHeight="1" x14ac:dyDescent="0.25">
      <c r="A5" s="441" t="str">
        <f>IF(TRIM(Eingabe!B61)="mit",IF(Eingabe!B75&gt;0,"(mit Mehrwertsteuer und "&amp;Eingabe!B75&amp;"% EEG-Abgabe)","(mit Mehrwertsteuer, ohne EEG-Abgabe)"), IF(Eingabe!B75&gt;0,"(mit "&amp;Eingabe!B75&amp;"% EEG-Abgabe, ohne MwSt)","(ohne Mehrwertsteuer und EEG-Abgabe)"))</f>
        <v>(mit 100% EEG-Abgabe, ohne MwSt)</v>
      </c>
      <c r="B5" s="441"/>
      <c r="C5" s="441"/>
    </row>
    <row r="6" spans="1:10" ht="6.75" customHeight="1" x14ac:dyDescent="0.25">
      <c r="A6" s="246"/>
      <c r="B6" s="246"/>
      <c r="C6" s="246"/>
    </row>
    <row r="7" spans="1:10" ht="25.5" customHeight="1" x14ac:dyDescent="0.25">
      <c r="A7" s="644" t="s">
        <v>635</v>
      </c>
      <c r="B7" s="644"/>
      <c r="C7" s="644"/>
      <c r="D7" s="644"/>
      <c r="E7" s="644"/>
      <c r="F7" s="644"/>
      <c r="G7" s="644"/>
      <c r="H7" s="644"/>
      <c r="I7" s="644"/>
      <c r="J7" s="447"/>
    </row>
    <row r="8" spans="1:10" x14ac:dyDescent="0.25">
      <c r="A8" s="629" t="s">
        <v>348</v>
      </c>
      <c r="B8" s="629"/>
      <c r="C8" s="629"/>
      <c r="D8" s="629"/>
      <c r="E8" s="223"/>
      <c r="F8" s="223"/>
      <c r="G8" s="220" t="s">
        <v>428</v>
      </c>
      <c r="H8" s="445"/>
      <c r="I8" s="221"/>
      <c r="J8" s="119"/>
    </row>
    <row r="9" spans="1:10" ht="15" customHeight="1" x14ac:dyDescent="0.25">
      <c r="A9" s="95" t="s">
        <v>444</v>
      </c>
      <c r="B9" s="251">
        <f>Eingabe!B11</f>
        <v>515000</v>
      </c>
      <c r="C9" s="101" t="s">
        <v>4</v>
      </c>
      <c r="D9" s="96"/>
      <c r="E9" s="96"/>
      <c r="F9" s="96"/>
      <c r="G9" s="641" t="s">
        <v>429</v>
      </c>
      <c r="H9" s="642"/>
      <c r="I9" s="643"/>
      <c r="J9" s="446"/>
    </row>
    <row r="10" spans="1:10" ht="15" customHeight="1" x14ac:dyDescent="0.25">
      <c r="A10" s="100" t="s">
        <v>305</v>
      </c>
      <c r="B10" s="263">
        <f ca="1">'Auslegung thermisch'!B31</f>
        <v>392606.97369384201</v>
      </c>
      <c r="C10" s="100" t="s">
        <v>4</v>
      </c>
      <c r="G10" s="641"/>
      <c r="H10" s="642"/>
      <c r="I10" s="643"/>
      <c r="J10" s="446"/>
    </row>
    <row r="11" spans="1:10" ht="15" customHeight="1" x14ac:dyDescent="0.25">
      <c r="A11" s="100" t="s">
        <v>307</v>
      </c>
      <c r="B11" s="263">
        <f ca="1">'Auslegung thermisch'!B39</f>
        <v>122393.02630615799</v>
      </c>
      <c r="C11" s="100" t="s">
        <v>4</v>
      </c>
      <c r="G11" s="641"/>
      <c r="H11" s="642"/>
      <c r="I11" s="643"/>
      <c r="J11" s="446"/>
    </row>
    <row r="12" spans="1:10" ht="7.5" customHeight="1" x14ac:dyDescent="0.25">
      <c r="A12" s="100"/>
      <c r="B12" s="263"/>
      <c r="C12" s="100"/>
      <c r="G12" s="641"/>
      <c r="H12" s="642"/>
      <c r="I12" s="643"/>
      <c r="J12" s="446"/>
    </row>
    <row r="13" spans="1:10" ht="15" customHeight="1" x14ac:dyDescent="0.25">
      <c r="A13" s="101" t="s">
        <v>445</v>
      </c>
      <c r="B13" s="252"/>
      <c r="C13" s="253"/>
      <c r="D13" s="96"/>
      <c r="E13" s="96"/>
      <c r="F13" s="96"/>
      <c r="G13" s="641"/>
      <c r="H13" s="642"/>
      <c r="I13" s="643"/>
      <c r="J13" s="446"/>
    </row>
    <row r="14" spans="1:10" ht="15" customHeight="1" x14ac:dyDescent="0.35">
      <c r="A14" s="85" t="s">
        <v>306</v>
      </c>
      <c r="B14" s="87">
        <f ca="1">IF(B10&gt;0,B10/Eingabe!B44,0)</f>
        <v>585980.55775200308</v>
      </c>
      <c r="C14" s="85" t="s">
        <v>617</v>
      </c>
      <c r="D14" s="84">
        <f ca="1">B14*1.11</f>
        <v>650438.41910472349</v>
      </c>
      <c r="E14" s="83" t="s">
        <v>618</v>
      </c>
      <c r="G14" s="636" t="s">
        <v>430</v>
      </c>
      <c r="H14" s="637"/>
      <c r="I14" s="638"/>
      <c r="J14" s="446"/>
    </row>
    <row r="15" spans="1:10" ht="16.5" customHeight="1" x14ac:dyDescent="0.25">
      <c r="A15" s="85" t="s">
        <v>308</v>
      </c>
      <c r="B15" s="87">
        <f ca="1">IF(B11&gt;0,B11/Eingabe!B57,0)</f>
        <v>128834.7645327979</v>
      </c>
      <c r="C15" s="85" t="s">
        <v>617</v>
      </c>
      <c r="D15" s="84">
        <f ca="1">B15*1.11</f>
        <v>143006.58863140567</v>
      </c>
      <c r="E15" s="83" t="s">
        <v>618</v>
      </c>
    </row>
    <row r="16" spans="1:10" ht="18" x14ac:dyDescent="0.25">
      <c r="A16" s="85" t="s">
        <v>310</v>
      </c>
      <c r="B16" s="87">
        <f ca="1">B15+B14</f>
        <v>714815.32228480093</v>
      </c>
      <c r="C16" s="85" t="s">
        <v>617</v>
      </c>
      <c r="D16" s="84">
        <f ca="1">D14+D15</f>
        <v>793445.00773612922</v>
      </c>
      <c r="E16" s="83" t="s">
        <v>618</v>
      </c>
      <c r="F16" s="448" t="s">
        <v>338</v>
      </c>
      <c r="G16" s="449">
        <f>IF(Eingabe!B61="mit",Eingabe!D69,Eingabe!B69)</f>
        <v>5.74</v>
      </c>
      <c r="H16" s="83" t="s">
        <v>619</v>
      </c>
      <c r="I16" s="83"/>
    </row>
    <row r="17" spans="1:10" ht="15.75" thickBot="1" x14ac:dyDescent="0.3">
      <c r="A17" s="256" t="s">
        <v>446</v>
      </c>
      <c r="B17" s="257">
        <f ca="1">D16*G16/100</f>
        <v>45543.74344405382</v>
      </c>
      <c r="C17" s="257" t="s">
        <v>285</v>
      </c>
      <c r="D17" s="258"/>
      <c r="E17" s="259"/>
      <c r="F17" s="259"/>
      <c r="G17" s="259"/>
      <c r="H17" s="259"/>
      <c r="I17" s="259"/>
      <c r="J17" s="140"/>
    </row>
    <row r="18" spans="1:10" s="261" customFormat="1" ht="12.75" customHeight="1" x14ac:dyDescent="0.25">
      <c r="A18" s="119"/>
      <c r="B18" s="120"/>
      <c r="C18" s="120"/>
      <c r="D18" s="260"/>
      <c r="J18" s="262"/>
    </row>
    <row r="19" spans="1:10" ht="16.5" customHeight="1" thickBot="1" x14ac:dyDescent="0.3">
      <c r="A19" s="256" t="s">
        <v>311</v>
      </c>
      <c r="B19" s="257">
        <f ca="1">'Auslegung elektrisch'!B38*D19/100+'Auslegung thermisch'!B33*G19/100</f>
        <v>4703.0885738787201</v>
      </c>
      <c r="C19" s="256" t="s">
        <v>285</v>
      </c>
      <c r="D19" s="444">
        <f>IF(Eingabe!B61="mit",Eingabe!D79,Eingabe!B79)</f>
        <v>1.88</v>
      </c>
      <c r="E19" s="259" t="s">
        <v>616</v>
      </c>
      <c r="F19" s="259"/>
      <c r="G19" s="640">
        <f>IF(Eingabe!B61="mit",Eingabe!D80,Eingabe!B80)</f>
        <v>22.71</v>
      </c>
      <c r="H19" s="640"/>
      <c r="I19" s="259" t="s">
        <v>434</v>
      </c>
    </row>
    <row r="20" spans="1:10" ht="11.25" customHeight="1" x14ac:dyDescent="0.25">
      <c r="A20" s="104"/>
      <c r="B20" s="105"/>
      <c r="C20" s="104"/>
      <c r="D20" s="106"/>
    </row>
    <row r="21" spans="1:10" x14ac:dyDescent="0.25">
      <c r="A21" s="101" t="s">
        <v>330</v>
      </c>
      <c r="B21" s="113"/>
      <c r="C21" s="101" t="s">
        <v>340</v>
      </c>
      <c r="D21" s="96"/>
      <c r="E21" s="632">
        <f ca="1">'Auslegung elektrisch'!B38</f>
        <v>184583.87569188097</v>
      </c>
      <c r="F21" s="632"/>
      <c r="G21" s="632"/>
      <c r="H21" s="438"/>
      <c r="I21" s="96"/>
    </row>
    <row r="22" spans="1:10" x14ac:dyDescent="0.25">
      <c r="A22" s="250" t="s">
        <v>636</v>
      </c>
      <c r="B22" s="108">
        <v>0</v>
      </c>
      <c r="C22" s="634">
        <f ca="1">B46*'Auslegung elektrisch'!B39</f>
        <v>123916.73949844319</v>
      </c>
      <c r="D22" s="634"/>
      <c r="E22" s="645" t="s">
        <v>339</v>
      </c>
      <c r="F22" s="645"/>
      <c r="G22" s="645"/>
      <c r="H22" s="645"/>
      <c r="I22" s="107">
        <f ca="1">'Auslegung elektrisch'!B39</f>
        <v>0.63547045896637533</v>
      </c>
    </row>
    <row r="23" spans="1:10" x14ac:dyDescent="0.25">
      <c r="A23" s="250" t="s">
        <v>614</v>
      </c>
      <c r="B23" s="108">
        <f ca="1">C22*Eingabe!B74*Eingabe!B75/10000</f>
        <v>7645.662827053945</v>
      </c>
      <c r="C23" s="443"/>
      <c r="D23" s="443" t="str">
        <f>Eingabe!B75&amp;" % EEG-Abgabe"</f>
        <v>100 % EEG-Abgabe</v>
      </c>
      <c r="E23" s="443"/>
      <c r="F23" s="443" t="s">
        <v>604</v>
      </c>
      <c r="G23" s="443" t="str">
        <f>Eingabe!B74*Eingabe!B75/100&amp;" ct/kWh"</f>
        <v>6,17 ct/kWh</v>
      </c>
      <c r="H23" s="443"/>
      <c r="I23" s="443"/>
      <c r="J23" s="276"/>
    </row>
    <row r="24" spans="1:10" x14ac:dyDescent="0.25">
      <c r="A24" s="250" t="s">
        <v>443</v>
      </c>
      <c r="B24" s="112">
        <f ca="1">C24*F24/100</f>
        <v>17514.915387583598</v>
      </c>
      <c r="C24" s="635">
        <f ca="1">B46-C22</f>
        <v>71083.260501556812</v>
      </c>
      <c r="D24" s="635"/>
      <c r="E24" s="146" t="s">
        <v>338</v>
      </c>
      <c r="F24" s="639">
        <f>IF(Eingabe!B61="mit",Eingabe!D68,Eingabe!B68)</f>
        <v>24.64</v>
      </c>
      <c r="G24" s="639"/>
      <c r="H24" s="85" t="s">
        <v>277</v>
      </c>
    </row>
    <row r="25" spans="1:10" x14ac:dyDescent="0.25">
      <c r="A25" s="250" t="s">
        <v>427</v>
      </c>
      <c r="B25" s="112">
        <f>IF(Eingabe!B61="mit",Eingabe!D81,Eingabe!B81)</f>
        <v>600</v>
      </c>
      <c r="C25" s="217"/>
      <c r="D25" s="217"/>
      <c r="E25" s="146"/>
    </row>
    <row r="26" spans="1:10" ht="15.75" thickBot="1" x14ac:dyDescent="0.3">
      <c r="A26" s="256" t="s">
        <v>447</v>
      </c>
      <c r="B26" s="273">
        <f ca="1">SUM(B22:B25)</f>
        <v>25760.578214637542</v>
      </c>
      <c r="C26" s="256"/>
      <c r="D26" s="259"/>
      <c r="E26" s="259"/>
      <c r="F26" s="259"/>
      <c r="G26" s="259"/>
      <c r="H26" s="259"/>
      <c r="I26" s="259"/>
      <c r="J26" s="103"/>
    </row>
    <row r="27" spans="1:10" ht="12" customHeight="1" x14ac:dyDescent="0.25">
      <c r="A27" s="86"/>
      <c r="B27" s="98"/>
      <c r="C27" s="86"/>
    </row>
    <row r="28" spans="1:10" x14ac:dyDescent="0.25">
      <c r="A28" s="101" t="s">
        <v>333</v>
      </c>
      <c r="B28" s="96"/>
      <c r="C28" s="96"/>
      <c r="D28" s="96"/>
      <c r="E28" s="96"/>
      <c r="F28" s="96"/>
      <c r="G28" s="96"/>
      <c r="H28" s="96"/>
      <c r="I28" s="96"/>
    </row>
    <row r="29" spans="1:10" x14ac:dyDescent="0.25">
      <c r="A29" s="85" t="s">
        <v>630</v>
      </c>
      <c r="B29" s="264">
        <f ca="1">D14*D29/100</f>
        <v>3577.4113050759793</v>
      </c>
      <c r="C29" s="100" t="s">
        <v>285</v>
      </c>
      <c r="D29" s="226">
        <f>Eingabe!B76</f>
        <v>0.55000000000000004</v>
      </c>
      <c r="E29" s="83" t="s">
        <v>438</v>
      </c>
    </row>
    <row r="30" spans="1:10" x14ac:dyDescent="0.25">
      <c r="A30" s="85" t="s">
        <v>455</v>
      </c>
      <c r="B30" s="86" t="s">
        <v>454</v>
      </c>
      <c r="C30" s="633">
        <f ca="1">E21-C22</f>
        <v>60667.136193437778</v>
      </c>
      <c r="D30" s="633"/>
      <c r="E30" s="83" t="s">
        <v>370</v>
      </c>
    </row>
    <row r="31" spans="1:10" x14ac:dyDescent="0.25">
      <c r="A31" s="85" t="str">
        <f>"EEX (bei "&amp;Eingabe!B71&amp;" Ct/kWh)"</f>
        <v>EEX (bei 3,3 Ct/kWh)</v>
      </c>
      <c r="B31" s="264">
        <f ca="1">C30*Eingabe!B71/100</f>
        <v>2002.0154943834466</v>
      </c>
      <c r="C31" s="100" t="s">
        <v>285</v>
      </c>
      <c r="D31" s="630" t="s">
        <v>450</v>
      </c>
      <c r="E31" s="630"/>
      <c r="F31" s="630"/>
      <c r="G31" s="630"/>
      <c r="H31" s="630"/>
      <c r="I31" s="630"/>
      <c r="J31" s="84"/>
    </row>
    <row r="32" spans="1:10" x14ac:dyDescent="0.25">
      <c r="A32" s="85" t="str">
        <f>"verm. Netznutz.entg. ("&amp;Eingabe!B72&amp;" Ct/kWh):"</f>
        <v>verm. Netznutz.entg. (1,06 Ct/kWh):</v>
      </c>
      <c r="B32" s="264">
        <f ca="1">C30*Eingabe!B72/100</f>
        <v>643.07164365044048</v>
      </c>
      <c r="C32" s="100" t="s">
        <v>285</v>
      </c>
      <c r="D32" s="630"/>
      <c r="E32" s="630"/>
      <c r="F32" s="630"/>
      <c r="G32" s="630"/>
      <c r="H32" s="630"/>
      <c r="I32" s="630"/>
      <c r="J32" s="84"/>
    </row>
    <row r="33" spans="1:10" x14ac:dyDescent="0.25">
      <c r="A33" s="85" t="str">
        <f>"KWK-Bonus: "&amp;Eingabe!B73&amp;" Ct/kWh"</f>
        <v>KWK-Bonus: 5,41 Ct/kWh</v>
      </c>
      <c r="B33" s="264">
        <f ca="1">E21*Eingabe!B73/100</f>
        <v>9985.9876749307605</v>
      </c>
      <c r="C33" s="100" t="s">
        <v>285</v>
      </c>
      <c r="D33" s="83" t="s">
        <v>368</v>
      </c>
      <c r="E33" s="83"/>
      <c r="F33" s="83"/>
    </row>
    <row r="34" spans="1:10" ht="15.75" thickBot="1" x14ac:dyDescent="0.3">
      <c r="A34" s="256" t="s">
        <v>334</v>
      </c>
      <c r="B34" s="277">
        <f ca="1">B33+B32+B31+B29</f>
        <v>16208.486118040626</v>
      </c>
      <c r="C34" s="278" t="s">
        <v>285</v>
      </c>
      <c r="D34" s="627" t="s">
        <v>352</v>
      </c>
      <c r="E34" s="627"/>
      <c r="F34" s="627"/>
      <c r="G34" s="628">
        <f ca="1">B34-B33</f>
        <v>6222.4984431098655</v>
      </c>
      <c r="H34" s="628"/>
      <c r="I34" s="628"/>
    </row>
    <row r="35" spans="1:10" x14ac:dyDescent="0.25">
      <c r="G35" s="297" t="s">
        <v>353</v>
      </c>
      <c r="H35" s="297"/>
      <c r="I35" s="103"/>
    </row>
    <row r="36" spans="1:10" ht="15.75" customHeight="1" thickBot="1" x14ac:dyDescent="0.3">
      <c r="A36" s="274" t="s">
        <v>309</v>
      </c>
      <c r="B36" s="275">
        <f ca="1">B17+B19+B26-B34</f>
        <v>59798.924114529451</v>
      </c>
      <c r="C36" s="274" t="s">
        <v>285</v>
      </c>
      <c r="D36" s="625" t="s">
        <v>352</v>
      </c>
      <c r="E36" s="625"/>
      <c r="F36" s="625"/>
      <c r="G36" s="626">
        <f ca="1">B36+B33</f>
        <v>69784.91178946021</v>
      </c>
      <c r="H36" s="626"/>
      <c r="I36" s="626"/>
    </row>
    <row r="37" spans="1:10" ht="15" customHeight="1" thickTop="1" x14ac:dyDescent="0.25">
      <c r="A37" s="119"/>
      <c r="B37" s="120"/>
      <c r="C37" s="119"/>
      <c r="D37" s="119"/>
      <c r="J37" s="296"/>
    </row>
    <row r="38" spans="1:10" x14ac:dyDescent="0.25">
      <c r="A38" s="119"/>
      <c r="B38" s="120"/>
      <c r="C38" s="119"/>
      <c r="D38" s="119"/>
    </row>
    <row r="39" spans="1:10" x14ac:dyDescent="0.25">
      <c r="A39" s="629" t="s">
        <v>303</v>
      </c>
      <c r="B39" s="629"/>
      <c r="C39" s="629"/>
      <c r="D39" s="629"/>
      <c r="E39" s="629"/>
      <c r="F39" s="223"/>
      <c r="G39" s="223"/>
      <c r="H39" s="223"/>
      <c r="I39" s="223"/>
      <c r="J39" s="109"/>
    </row>
    <row r="40" spans="1:10" x14ac:dyDescent="0.25">
      <c r="A40" s="86" t="s">
        <v>329</v>
      </c>
    </row>
    <row r="41" spans="1:10" x14ac:dyDescent="0.25">
      <c r="A41" s="85" t="s">
        <v>291</v>
      </c>
      <c r="B41" s="87">
        <f>Eingabe!B11</f>
        <v>515000</v>
      </c>
      <c r="C41" s="85" t="s">
        <v>4</v>
      </c>
    </row>
    <row r="42" spans="1:10" ht="18" x14ac:dyDescent="0.25">
      <c r="A42" s="88" t="s">
        <v>301</v>
      </c>
      <c r="B42" s="85">
        <f>Eingabe!B57</f>
        <v>0.95</v>
      </c>
    </row>
    <row r="43" spans="1:10" ht="18" x14ac:dyDescent="0.25">
      <c r="A43" s="88" t="s">
        <v>302</v>
      </c>
      <c r="B43" s="87">
        <f>IF(B42&gt;0,B41/B42,0)</f>
        <v>542105.26315789472</v>
      </c>
      <c r="C43" s="85" t="s">
        <v>617</v>
      </c>
      <c r="D43" s="84">
        <f>B43*1.11</f>
        <v>601736.84210526315</v>
      </c>
      <c r="E43" s="224" t="s">
        <v>618</v>
      </c>
      <c r="F43" s="450" t="s">
        <v>338</v>
      </c>
      <c r="G43" s="224">
        <f>IF(Eingabe!B61="mit",Eingabe!D69,Eingabe!B69)</f>
        <v>5.74</v>
      </c>
      <c r="H43" s="224" t="s">
        <v>619</v>
      </c>
      <c r="I43" s="83"/>
    </row>
    <row r="44" spans="1:10" x14ac:dyDescent="0.25">
      <c r="A44" s="265" t="s">
        <v>448</v>
      </c>
      <c r="B44" s="266">
        <f>D43*G43/100</f>
        <v>34539.69473684211</v>
      </c>
      <c r="C44" s="267" t="s">
        <v>285</v>
      </c>
      <c r="D44" s="268"/>
      <c r="E44" s="268"/>
      <c r="F44" s="268"/>
      <c r="G44" s="268"/>
      <c r="H44" s="268"/>
      <c r="I44" s="268"/>
    </row>
    <row r="45" spans="1:10" x14ac:dyDescent="0.25">
      <c r="A45" s="92" t="s">
        <v>330</v>
      </c>
    </row>
    <row r="46" spans="1:10" x14ac:dyDescent="0.25">
      <c r="A46" s="85" t="s">
        <v>295</v>
      </c>
      <c r="B46" s="87">
        <f>Eingabe!B19</f>
        <v>195000</v>
      </c>
      <c r="C46" s="85" t="s">
        <v>4</v>
      </c>
      <c r="D46" s="146" t="s">
        <v>338</v>
      </c>
      <c r="E46" s="102">
        <f>IF(Eingabe!B61="mit",Eingabe!D67,Eingabe!B67)</f>
        <v>24.64</v>
      </c>
      <c r="F46" s="85" t="s">
        <v>277</v>
      </c>
    </row>
    <row r="47" spans="1:10" x14ac:dyDescent="0.25">
      <c r="A47" s="254" t="s">
        <v>449</v>
      </c>
      <c r="B47" s="97">
        <f>B46*E46/100</f>
        <v>48048</v>
      </c>
      <c r="C47" s="254" t="s">
        <v>285</v>
      </c>
      <c r="D47" s="255"/>
      <c r="E47" s="255"/>
      <c r="F47" s="255"/>
      <c r="G47" s="255"/>
      <c r="H47" s="255"/>
      <c r="I47" s="255"/>
    </row>
    <row r="48" spans="1:10" ht="15" customHeight="1" thickBot="1" x14ac:dyDescent="0.3">
      <c r="A48" s="256" t="s">
        <v>309</v>
      </c>
      <c r="B48" s="257">
        <f>B44+B47</f>
        <v>82587.69473684211</v>
      </c>
      <c r="C48" s="256" t="s">
        <v>285</v>
      </c>
      <c r="D48" s="256"/>
      <c r="E48" s="259"/>
      <c r="F48" s="259"/>
      <c r="G48" s="259"/>
      <c r="H48" s="259"/>
      <c r="I48" s="259"/>
    </row>
    <row r="49" spans="1:9" ht="9.75" customHeight="1" x14ac:dyDescent="0.25"/>
    <row r="50" spans="1:9" x14ac:dyDescent="0.25">
      <c r="A50" s="119"/>
      <c r="B50" s="120"/>
      <c r="C50" s="119"/>
      <c r="D50" s="119"/>
    </row>
    <row r="51" spans="1:9" ht="9" customHeight="1" x14ac:dyDescent="0.25"/>
    <row r="52" spans="1:9" ht="15.75" thickBot="1" x14ac:dyDescent="0.3">
      <c r="A52" s="114" t="s">
        <v>380</v>
      </c>
      <c r="B52" s="115"/>
      <c r="C52" s="116"/>
      <c r="D52" s="116"/>
      <c r="E52" s="116"/>
      <c r="F52" s="116"/>
      <c r="G52" s="116"/>
      <c r="H52" s="116"/>
      <c r="I52" s="116"/>
    </row>
    <row r="53" spans="1:9" x14ac:dyDescent="0.25">
      <c r="A53" s="269" t="s">
        <v>345</v>
      </c>
      <c r="B53" s="270">
        <f ca="1">B48-B36</f>
        <v>22788.770622312659</v>
      </c>
      <c r="C53" s="255"/>
      <c r="D53" s="255"/>
      <c r="E53" s="255"/>
      <c r="F53" s="255"/>
      <c r="G53" s="255"/>
      <c r="H53" s="255"/>
      <c r="I53" s="255"/>
    </row>
    <row r="54" spans="1:9" ht="15" customHeight="1" thickBot="1" x14ac:dyDescent="0.3">
      <c r="A54" s="271" t="s">
        <v>346</v>
      </c>
      <c r="B54" s="272">
        <f ca="1">B53-B33</f>
        <v>12802.782947381898</v>
      </c>
      <c r="C54" s="271"/>
      <c r="D54" s="271"/>
      <c r="E54" s="271"/>
      <c r="F54" s="271"/>
      <c r="G54" s="271"/>
      <c r="H54" s="271"/>
      <c r="I54" s="271"/>
    </row>
    <row r="55" spans="1:9" ht="15.75" thickTop="1" x14ac:dyDescent="0.25"/>
  </sheetData>
  <sheetProtection sheet="1" objects="1" scenarios="1" selectLockedCells="1"/>
  <mergeCells count="18">
    <mergeCell ref="D31:I32"/>
    <mergeCell ref="A2:D2"/>
    <mergeCell ref="E21:G21"/>
    <mergeCell ref="C30:D30"/>
    <mergeCell ref="A8:D8"/>
    <mergeCell ref="C22:D22"/>
    <mergeCell ref="C24:D24"/>
    <mergeCell ref="G14:I14"/>
    <mergeCell ref="F24:G24"/>
    <mergeCell ref="G19:H19"/>
    <mergeCell ref="G9:I13"/>
    <mergeCell ref="A7:I7"/>
    <mergeCell ref="E22:H22"/>
    <mergeCell ref="D36:F36"/>
    <mergeCell ref="G36:I36"/>
    <mergeCell ref="D34:F34"/>
    <mergeCell ref="G34:I34"/>
    <mergeCell ref="A39:E39"/>
  </mergeCells>
  <pageMargins left="0.70866141732283472" right="0.38541666666666669" top="0.39370078740157483" bottom="0.58333333333333337" header="0.31496062992125984" footer="0.31496062992125984"/>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view="pageLayout" zoomScaleNormal="100" workbookViewId="0">
      <selection activeCell="I34" sqref="I34"/>
    </sheetView>
  </sheetViews>
  <sheetFormatPr baseColWidth="10" defaultRowHeight="15" x14ac:dyDescent="0.25"/>
  <cols>
    <col min="1" max="1" width="11.7109375" customWidth="1"/>
    <col min="2" max="2" width="12.7109375" customWidth="1"/>
    <col min="3" max="3" width="10" customWidth="1"/>
    <col min="4" max="4" width="9.28515625" customWidth="1"/>
    <col min="5" max="5" width="4.42578125" customWidth="1"/>
    <col min="6" max="6" width="10" customWidth="1"/>
    <col min="7" max="8" width="10.28515625" customWidth="1"/>
    <col min="9" max="9" width="9" customWidth="1"/>
  </cols>
  <sheetData>
    <row r="1" spans="1:8" ht="12.75" customHeight="1" x14ac:dyDescent="0.25"/>
    <row r="2" spans="1:8" s="16" customFormat="1" ht="18.75" x14ac:dyDescent="0.3">
      <c r="A2" s="130" t="s">
        <v>399</v>
      </c>
    </row>
    <row r="3" spans="1:8" s="16" customFormat="1" ht="9" customHeight="1" x14ac:dyDescent="0.25">
      <c r="A3" s="67"/>
    </row>
    <row r="4" spans="1:8" s="16" customFormat="1" ht="14.25" customHeight="1" x14ac:dyDescent="0.25">
      <c r="A4" s="67" t="str">
        <f>Eingabe!B6</f>
        <v>Wohnsiedlung …</v>
      </c>
      <c r="C4" s="16" t="str">
        <f>Übersicht!I6</f>
        <v>Kraftwerk G34</v>
      </c>
    </row>
    <row r="5" spans="1:8" s="16" customFormat="1" ht="6.75" customHeight="1" x14ac:dyDescent="0.25">
      <c r="A5" s="67"/>
    </row>
    <row r="6" spans="1:8" ht="15" customHeight="1" x14ac:dyDescent="0.25">
      <c r="A6" s="647" t="s">
        <v>451</v>
      </c>
      <c r="B6" s="647"/>
      <c r="C6" s="647"/>
      <c r="D6" s="647"/>
      <c r="E6" s="647"/>
      <c r="F6" s="647"/>
      <c r="G6" s="647"/>
      <c r="H6" s="647"/>
    </row>
    <row r="7" spans="1:8" ht="28.5" customHeight="1" x14ac:dyDescent="0.25">
      <c r="A7" s="647"/>
      <c r="B7" s="647"/>
      <c r="C7" s="647"/>
      <c r="D7" s="647"/>
      <c r="E7" s="647"/>
      <c r="F7" s="647"/>
      <c r="G7" s="647"/>
      <c r="H7" s="647"/>
    </row>
    <row r="31" spans="1:9" ht="15.75" x14ac:dyDescent="0.25">
      <c r="A31" s="192" t="s">
        <v>406</v>
      </c>
      <c r="B31" s="23"/>
      <c r="C31" s="23"/>
      <c r="D31" s="23"/>
      <c r="E31" s="23"/>
      <c r="F31" s="23"/>
      <c r="G31" s="23"/>
      <c r="H31" s="23"/>
      <c r="I31" s="23"/>
    </row>
    <row r="33" spans="1:9" x14ac:dyDescent="0.25">
      <c r="A33" s="198" t="s">
        <v>400</v>
      </c>
      <c r="B33" s="198"/>
      <c r="C33" s="165"/>
      <c r="D33" s="165"/>
      <c r="F33" s="198" t="s">
        <v>28</v>
      </c>
      <c r="G33" s="165"/>
      <c r="H33" s="165"/>
      <c r="I33" s="165"/>
    </row>
    <row r="34" spans="1:9" x14ac:dyDescent="0.25">
      <c r="B34" t="s">
        <v>403</v>
      </c>
      <c r="C34" s="1" t="s">
        <v>404</v>
      </c>
      <c r="D34" s="1" t="s">
        <v>405</v>
      </c>
      <c r="G34" s="16" t="s">
        <v>403</v>
      </c>
      <c r="H34" s="1" t="s">
        <v>404</v>
      </c>
      <c r="I34" s="1" t="s">
        <v>405</v>
      </c>
    </row>
    <row r="35" spans="1:9" x14ac:dyDescent="0.25">
      <c r="A35" t="s">
        <v>401</v>
      </c>
      <c r="B35" s="3">
        <f ca="1">'Auslegung elektrisch'!B38</f>
        <v>184583.87569188097</v>
      </c>
      <c r="C35">
        <v>0.38</v>
      </c>
      <c r="D35" s="3">
        <f ca="1">B35/C35</f>
        <v>485747.04129442357</v>
      </c>
      <c r="F35" t="s">
        <v>409</v>
      </c>
      <c r="G35" s="3">
        <f ca="1">'Auslegung elektrisch'!B38</f>
        <v>184583.87569188097</v>
      </c>
      <c r="H35">
        <f>Eingabe!B45</f>
        <v>0.315</v>
      </c>
      <c r="I35" s="3">
        <f ca="1">I37*H35/H37</f>
        <v>187394.79765673197</v>
      </c>
    </row>
    <row r="36" spans="1:9" x14ac:dyDescent="0.25">
      <c r="A36" s="78" t="s">
        <v>402</v>
      </c>
      <c r="B36" s="193">
        <f ca="1">'Auslegung thermisch'!B31</f>
        <v>392606.97369384201</v>
      </c>
      <c r="C36" s="78">
        <f>Eingabe!B57</f>
        <v>0.95</v>
      </c>
      <c r="D36" s="193">
        <f ca="1">B36/C36</f>
        <v>413270.49862509686</v>
      </c>
      <c r="F36" s="78" t="s">
        <v>410</v>
      </c>
      <c r="G36" s="193">
        <f ca="1">'Auslegung thermisch'!B31</f>
        <v>392606.97369384201</v>
      </c>
      <c r="H36" s="78">
        <f>Eingabe!B44</f>
        <v>0.66999999999999993</v>
      </c>
      <c r="I36" s="193">
        <f ca="1">I37*H36/H37</f>
        <v>398585.76009527111</v>
      </c>
    </row>
    <row r="37" spans="1:9" ht="15.75" thickBot="1" x14ac:dyDescent="0.3">
      <c r="A37" s="194" t="s">
        <v>412</v>
      </c>
      <c r="B37" s="195"/>
      <c r="C37" s="195"/>
      <c r="D37" s="196">
        <f ca="1">D35+D36</f>
        <v>899017.5399195205</v>
      </c>
      <c r="F37" s="194" t="s">
        <v>411</v>
      </c>
      <c r="G37" s="197">
        <f ca="1">G35+G36</f>
        <v>577190.84938572301</v>
      </c>
      <c r="H37" s="195">
        <f>H35+H36</f>
        <v>0.98499999999999988</v>
      </c>
      <c r="I37" s="196">
        <f ca="1">G37/H37</f>
        <v>585980.55775200308</v>
      </c>
    </row>
    <row r="39" spans="1:9" ht="15.75" x14ac:dyDescent="0.25">
      <c r="A39" s="646" t="s">
        <v>413</v>
      </c>
      <c r="B39" s="646"/>
      <c r="C39" s="200">
        <f ca="1">D37-I37</f>
        <v>313036.98216751742</v>
      </c>
      <c r="D39" s="201" t="s">
        <v>414</v>
      </c>
      <c r="E39" s="202" t="s">
        <v>418</v>
      </c>
      <c r="F39" s="203">
        <f ca="1">C39/D37</f>
        <v>0.34819897084048024</v>
      </c>
    </row>
    <row r="40" spans="1:9" x14ac:dyDescent="0.25">
      <c r="C40" s="191"/>
    </row>
    <row r="42" spans="1:9" ht="18.75" x14ac:dyDescent="0.35">
      <c r="A42" s="192" t="s">
        <v>417</v>
      </c>
      <c r="B42" s="23"/>
      <c r="C42" s="23"/>
      <c r="D42" s="23"/>
      <c r="E42" s="23"/>
      <c r="F42" s="23"/>
      <c r="G42" s="23"/>
      <c r="H42" s="23"/>
      <c r="I42" s="23"/>
    </row>
    <row r="44" spans="1:9" x14ac:dyDescent="0.25">
      <c r="A44" s="198" t="s">
        <v>400</v>
      </c>
      <c r="B44" s="165"/>
      <c r="C44" s="165"/>
      <c r="D44" s="165"/>
      <c r="F44" s="198" t="s">
        <v>28</v>
      </c>
      <c r="G44" s="165"/>
      <c r="H44" s="165"/>
      <c r="I44" s="165"/>
    </row>
    <row r="45" spans="1:9" ht="18" x14ac:dyDescent="0.35">
      <c r="A45" s="16"/>
      <c r="B45" t="s">
        <v>414</v>
      </c>
      <c r="C45" t="s">
        <v>416</v>
      </c>
      <c r="D45" s="16" t="s">
        <v>415</v>
      </c>
      <c r="F45" s="16"/>
      <c r="G45" s="16" t="s">
        <v>414</v>
      </c>
      <c r="H45" s="16" t="s">
        <v>416</v>
      </c>
      <c r="I45" s="16" t="s">
        <v>415</v>
      </c>
    </row>
    <row r="46" spans="1:9" ht="15.75" thickBot="1" x14ac:dyDescent="0.3">
      <c r="A46" s="16" t="s">
        <v>401</v>
      </c>
      <c r="B46" s="3">
        <f ca="1">D35</f>
        <v>485747.04129442357</v>
      </c>
      <c r="C46">
        <v>0.33</v>
      </c>
      <c r="D46" s="3">
        <f ca="1">B46*C46</f>
        <v>160296.5236271598</v>
      </c>
      <c r="F46" s="194" t="s">
        <v>411</v>
      </c>
      <c r="G46" s="197">
        <f ca="1">I37</f>
        <v>585980.55775200308</v>
      </c>
      <c r="H46" s="195">
        <v>0.2</v>
      </c>
      <c r="I46" s="196">
        <f ca="1">G46*H46</f>
        <v>117196.11155040062</v>
      </c>
    </row>
    <row r="47" spans="1:9" x14ac:dyDescent="0.25">
      <c r="A47" s="16" t="s">
        <v>402</v>
      </c>
      <c r="B47" s="3">
        <f ca="1">D36</f>
        <v>413270.49862509686</v>
      </c>
      <c r="C47" s="2">
        <v>0.2</v>
      </c>
      <c r="D47" s="3">
        <f ca="1">B47*C47</f>
        <v>82654.099725019376</v>
      </c>
      <c r="F47" s="199"/>
    </row>
    <row r="48" spans="1:9" ht="15.75" thickBot="1" x14ac:dyDescent="0.3">
      <c r="A48" s="194" t="s">
        <v>412</v>
      </c>
      <c r="B48" s="195"/>
      <c r="C48" s="195"/>
      <c r="D48" s="196">
        <f ca="1">D46+D47</f>
        <v>242950.62335217919</v>
      </c>
      <c r="F48" s="199"/>
    </row>
    <row r="50" spans="1:6" ht="18.75" x14ac:dyDescent="0.35">
      <c r="A50" s="204" t="s">
        <v>419</v>
      </c>
      <c r="B50" s="201"/>
      <c r="C50" s="205">
        <f ca="1">D48-I46</f>
        <v>125754.51180177857</v>
      </c>
      <c r="D50" s="204" t="s">
        <v>420</v>
      </c>
      <c r="E50" s="202" t="s">
        <v>418</v>
      </c>
      <c r="F50" s="203">
        <f ca="1">C50/D48</f>
        <v>0.51761345604569986</v>
      </c>
    </row>
    <row r="51" spans="1:6" x14ac:dyDescent="0.25">
      <c r="C51" s="191"/>
    </row>
  </sheetData>
  <sheetProtection sheet="1" objects="1" scenarios="1"/>
  <mergeCells count="2">
    <mergeCell ref="A39:B39"/>
    <mergeCell ref="A6:H7"/>
  </mergeCells>
  <pageMargins left="0.70866141732283472" right="0.59055118110236227" top="0.39370078740157483" bottom="0.78740157480314965" header="0.31496062992125984" footer="0.31496062992125984"/>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45"/>
  <sheetViews>
    <sheetView view="pageLayout" topLeftCell="A19" zoomScaleNormal="100" workbookViewId="0">
      <selection activeCell="D25" sqref="D25"/>
    </sheetView>
  </sheetViews>
  <sheetFormatPr baseColWidth="10" defaultRowHeight="15" x14ac:dyDescent="0.25"/>
  <cols>
    <col min="1" max="1" width="29.42578125" style="85" customWidth="1"/>
    <col min="2" max="2" width="12.7109375" style="85" customWidth="1"/>
    <col min="3" max="3" width="7.140625" style="85" customWidth="1"/>
    <col min="4" max="4" width="8.140625" style="85" customWidth="1"/>
    <col min="5" max="5" width="6.85546875" style="85" customWidth="1"/>
    <col min="6" max="6" width="2.140625" style="85" customWidth="1"/>
    <col min="7" max="8" width="6.42578125" style="85" customWidth="1"/>
    <col min="9" max="16384" width="11.42578125" style="85"/>
  </cols>
  <sheetData>
    <row r="1" spans="1:8" ht="12" customHeight="1" x14ac:dyDescent="0.25"/>
    <row r="2" spans="1:8" ht="18.75" x14ac:dyDescent="0.25">
      <c r="A2" s="631" t="s">
        <v>294</v>
      </c>
      <c r="B2" s="631"/>
      <c r="C2" s="631"/>
      <c r="D2" s="631"/>
    </row>
    <row r="3" spans="1:8" ht="9" customHeight="1" x14ac:dyDescent="0.25">
      <c r="A3" s="219"/>
      <c r="B3" s="214"/>
      <c r="C3" s="214"/>
      <c r="D3" s="214"/>
    </row>
    <row r="4" spans="1:8" ht="11.25" customHeight="1" x14ac:dyDescent="0.25">
      <c r="A4" s="233" t="str">
        <f>Eingabe!B6</f>
        <v>Wohnsiedlung …</v>
      </c>
      <c r="B4" s="219" t="str">
        <f>Übersicht!I6</f>
        <v>Kraftwerk G34</v>
      </c>
      <c r="C4" s="230"/>
      <c r="D4" s="230"/>
    </row>
    <row r="5" spans="1:8" ht="6.75" customHeight="1" x14ac:dyDescent="0.25">
      <c r="A5" s="219"/>
      <c r="B5" s="230"/>
      <c r="C5" s="230"/>
      <c r="D5" s="230"/>
    </row>
    <row r="6" spans="1:8" x14ac:dyDescent="0.25">
      <c r="A6" s="442" t="str">
        <f>IF(TRIM(Eingabe!B61)="mit","mit Mehrwertsteuer","ohne Mehrwertsteuer")</f>
        <v>ohne Mehrwertsteuer</v>
      </c>
      <c r="B6" s="442"/>
      <c r="C6" s="140"/>
      <c r="D6" s="140"/>
    </row>
    <row r="7" spans="1:8" x14ac:dyDescent="0.25">
      <c r="A7" s="213"/>
      <c r="B7" s="213"/>
      <c r="C7" s="140"/>
      <c r="D7" s="140"/>
    </row>
    <row r="8" spans="1:8" ht="15.75" thickBot="1" x14ac:dyDescent="0.3">
      <c r="A8" s="651" t="s">
        <v>304</v>
      </c>
      <c r="B8" s="651"/>
      <c r="C8" s="651"/>
      <c r="D8" s="651"/>
      <c r="E8" s="116"/>
      <c r="F8" s="116"/>
      <c r="G8" s="116"/>
      <c r="H8" s="116"/>
    </row>
    <row r="9" spans="1:8" x14ac:dyDescent="0.25">
      <c r="A9" s="95" t="s">
        <v>444</v>
      </c>
      <c r="B9" s="251">
        <f>Eingabe!B11</f>
        <v>515000</v>
      </c>
      <c r="C9" s="458" t="s">
        <v>4</v>
      </c>
      <c r="D9" s="106"/>
    </row>
    <row r="10" spans="1:8" x14ac:dyDescent="0.25">
      <c r="A10" s="85" t="s">
        <v>305</v>
      </c>
      <c r="B10" s="87">
        <f ca="1">'Auslegung thermisch'!B31</f>
        <v>392606.97369384201</v>
      </c>
      <c r="C10" s="85" t="s">
        <v>4</v>
      </c>
      <c r="D10" s="106"/>
    </row>
    <row r="11" spans="1:8" x14ac:dyDescent="0.25">
      <c r="A11" s="85" t="s">
        <v>307</v>
      </c>
      <c r="B11" s="87">
        <f ca="1">'Auslegung thermisch'!B39</f>
        <v>122393.02630615799</v>
      </c>
      <c r="C11" s="85" t="s">
        <v>4</v>
      </c>
    </row>
    <row r="12" spans="1:8" x14ac:dyDescent="0.25">
      <c r="B12" s="87"/>
    </row>
    <row r="13" spans="1:8" x14ac:dyDescent="0.25">
      <c r="A13" s="101" t="s">
        <v>445</v>
      </c>
      <c r="B13" s="251"/>
      <c r="C13" s="101"/>
      <c r="D13" s="101"/>
      <c r="E13" s="96"/>
      <c r="F13" s="96"/>
      <c r="G13" s="96"/>
      <c r="H13" s="96"/>
    </row>
    <row r="14" spans="1:8" ht="18" x14ac:dyDescent="0.25">
      <c r="A14" s="85" t="s">
        <v>306</v>
      </c>
      <c r="B14" s="87">
        <f ca="1">IF(B10&gt;0,B10/Eingabe!B44,0)</f>
        <v>585980.55775200308</v>
      </c>
      <c r="C14" s="85" t="s">
        <v>617</v>
      </c>
      <c r="D14" s="84">
        <f ca="1">B14*1.11</f>
        <v>650438.41910472349</v>
      </c>
      <c r="E14" s="83" t="s">
        <v>618</v>
      </c>
    </row>
    <row r="15" spans="1:8" ht="18" x14ac:dyDescent="0.25">
      <c r="A15" s="85" t="s">
        <v>308</v>
      </c>
      <c r="B15" s="87">
        <f ca="1">IF(B11&gt;0,B11/Eingabe!B57,0)</f>
        <v>128834.7645327979</v>
      </c>
      <c r="C15" s="85" t="s">
        <v>617</v>
      </c>
      <c r="D15" s="84">
        <f ca="1">B15*1.11</f>
        <v>143006.58863140567</v>
      </c>
      <c r="E15" s="83" t="s">
        <v>618</v>
      </c>
    </row>
    <row r="16" spans="1:8" ht="18" x14ac:dyDescent="0.25">
      <c r="A16" s="85" t="s">
        <v>310</v>
      </c>
      <c r="B16" s="87">
        <f ca="1">B15+B14</f>
        <v>714815.32228480093</v>
      </c>
      <c r="C16" s="85" t="s">
        <v>617</v>
      </c>
      <c r="D16" s="84">
        <f ca="1">D14+D15</f>
        <v>793445.00773612922</v>
      </c>
      <c r="E16" s="83" t="s">
        <v>618</v>
      </c>
      <c r="F16" s="440" t="s">
        <v>338</v>
      </c>
      <c r="G16" s="439">
        <f>IF(Eingabe!B61="mit",Eingabe!D69,Eingabe!B69)</f>
        <v>5.74</v>
      </c>
      <c r="H16" s="85" t="s">
        <v>620</v>
      </c>
    </row>
    <row r="17" spans="1:8" x14ac:dyDescent="0.25">
      <c r="A17" s="90" t="s">
        <v>293</v>
      </c>
      <c r="B17" s="89">
        <f ca="1">B16*G16/100</f>
        <v>41030.399499147577</v>
      </c>
      <c r="C17" s="89" t="s">
        <v>285</v>
      </c>
      <c r="D17" s="452"/>
      <c r="E17" s="91"/>
      <c r="F17" s="91"/>
      <c r="G17" s="91"/>
      <c r="H17" s="91"/>
    </row>
    <row r="18" spans="1:8" s="111" customFormat="1" x14ac:dyDescent="0.25">
      <c r="A18" s="109"/>
      <c r="B18" s="110"/>
      <c r="C18" s="110"/>
      <c r="D18" s="451"/>
    </row>
    <row r="19" spans="1:8" x14ac:dyDescent="0.25">
      <c r="A19" s="90" t="s">
        <v>311</v>
      </c>
      <c r="B19" s="89">
        <f ca="1">'Auslegung elektrisch'!B38*D19/100+'Auslegung thermisch'!B33*G19/100</f>
        <v>4703.0885738787201</v>
      </c>
      <c r="C19" s="90" t="s">
        <v>285</v>
      </c>
      <c r="D19" s="453">
        <f>IF(Eingabe!B61="mit",Eingabe!D79,Eingabe!B79)</f>
        <v>1.88</v>
      </c>
      <c r="E19" s="91" t="s">
        <v>621</v>
      </c>
      <c r="F19" s="91"/>
      <c r="G19" s="455">
        <f>IF(Eingabe!B61="mit",Eingabe!D80,Eingabe!B80)</f>
        <v>22.71</v>
      </c>
      <c r="H19" s="91" t="s">
        <v>601</v>
      </c>
    </row>
    <row r="20" spans="1:8" x14ac:dyDescent="0.25">
      <c r="B20" s="99"/>
    </row>
    <row r="21" spans="1:8" s="111" customFormat="1" x14ac:dyDescent="0.25">
      <c r="A21" s="86"/>
      <c r="B21" s="98"/>
      <c r="C21" s="86"/>
      <c r="D21" s="85"/>
      <c r="E21" s="85"/>
      <c r="F21" s="85"/>
    </row>
    <row r="22" spans="1:8" x14ac:dyDescent="0.25">
      <c r="A22" s="101" t="s">
        <v>333</v>
      </c>
      <c r="B22" s="96"/>
      <c r="C22" s="96"/>
      <c r="D22" s="96"/>
      <c r="E22" s="96"/>
      <c r="F22" s="96"/>
      <c r="G22" s="96"/>
      <c r="H22" s="96"/>
    </row>
    <row r="23" spans="1:8" x14ac:dyDescent="0.25">
      <c r="A23" s="85" t="s">
        <v>331</v>
      </c>
      <c r="B23" s="98">
        <f ca="1">D14*D23/100</f>
        <v>3577.4113050759793</v>
      </c>
      <c r="C23" s="86" t="s">
        <v>285</v>
      </c>
      <c r="D23" s="226">
        <f>Eingabe!B76</f>
        <v>0.55000000000000004</v>
      </c>
      <c r="E23" s="83" t="s">
        <v>438</v>
      </c>
    </row>
    <row r="24" spans="1:8" x14ac:dyDescent="0.25">
      <c r="A24" s="85" t="s">
        <v>332</v>
      </c>
      <c r="D24" s="83"/>
      <c r="E24" s="83"/>
    </row>
    <row r="25" spans="1:8" x14ac:dyDescent="0.25">
      <c r="A25" s="85" t="str">
        <f>"EEX (bei "&amp;Eingabe!B71&amp;" Ct/kWh)"</f>
        <v>EEX (bei 3,3 Ct/kWh)</v>
      </c>
      <c r="B25" s="98">
        <f ca="1">D25*Eingabe!B71/100</f>
        <v>6091.267897832071</v>
      </c>
      <c r="C25" s="86" t="s">
        <v>285</v>
      </c>
      <c r="D25" s="84">
        <f ca="1">'Auslegung elektrisch'!B38</f>
        <v>184583.87569188097</v>
      </c>
      <c r="E25" s="83" t="s">
        <v>4</v>
      </c>
    </row>
    <row r="26" spans="1:8" x14ac:dyDescent="0.25">
      <c r="A26" s="85" t="str">
        <f>"verm. Netznutz.entg. ("&amp;Eingabe!B72&amp;" Ct/kWh):"</f>
        <v>verm. Netznutz.entg. (1,06 Ct/kWh):</v>
      </c>
      <c r="B26" s="98">
        <f ca="1">D25*Eingabe!B72/100</f>
        <v>1956.5890823339382</v>
      </c>
      <c r="C26" s="86" t="s">
        <v>285</v>
      </c>
      <c r="D26" s="84"/>
      <c r="E26" s="83"/>
    </row>
    <row r="27" spans="1:8" x14ac:dyDescent="0.25">
      <c r="A27" s="85" t="str">
        <f>"KWK-Bonus: "&amp;Eingabe!B73&amp;" Ct/kWh"</f>
        <v>KWK-Bonus: 5,41 Ct/kWh</v>
      </c>
      <c r="B27" s="98">
        <f ca="1">D25*Eingabe!B73/100</f>
        <v>9985.9876749307605</v>
      </c>
      <c r="C27" s="86" t="s">
        <v>285</v>
      </c>
      <c r="D27" s="83" t="s">
        <v>335</v>
      </c>
      <c r="E27" s="83"/>
      <c r="F27" s="83"/>
    </row>
    <row r="28" spans="1:8" x14ac:dyDescent="0.25">
      <c r="A28" s="90" t="s">
        <v>334</v>
      </c>
      <c r="B28" s="279">
        <f ca="1">B27+B26+B25+B23</f>
        <v>21611.255960172752</v>
      </c>
      <c r="C28" s="90" t="s">
        <v>285</v>
      </c>
      <c r="D28" s="652" t="s">
        <v>352</v>
      </c>
      <c r="E28" s="652"/>
      <c r="F28" s="652"/>
      <c r="G28" s="648">
        <f ca="1">B28-B27</f>
        <v>11625.268285241991</v>
      </c>
      <c r="H28" s="648"/>
    </row>
    <row r="30" spans="1:8" ht="15.75" thickBot="1" x14ac:dyDescent="0.3">
      <c r="A30" s="93" t="s">
        <v>309</v>
      </c>
      <c r="B30" s="94">
        <f ca="1">B17+B19-B28</f>
        <v>24122.232112853544</v>
      </c>
      <c r="C30" s="93" t="s">
        <v>285</v>
      </c>
      <c r="D30" s="649" t="s">
        <v>352</v>
      </c>
      <c r="E30" s="649"/>
      <c r="F30" s="649"/>
      <c r="G30" s="650">
        <f ca="1">B17+B19-G28</f>
        <v>34108.219787784306</v>
      </c>
      <c r="H30" s="650"/>
    </row>
    <row r="31" spans="1:8" x14ac:dyDescent="0.25">
      <c r="A31" s="119"/>
      <c r="B31" s="120"/>
      <c r="C31" s="119"/>
      <c r="D31" s="119"/>
    </row>
    <row r="33" spans="1:8" ht="15.75" thickBot="1" x14ac:dyDescent="0.3">
      <c r="A33" s="651" t="s">
        <v>622</v>
      </c>
      <c r="B33" s="651"/>
      <c r="C33" s="651"/>
      <c r="D33" s="651"/>
      <c r="E33" s="116"/>
      <c r="F33" s="116"/>
      <c r="G33" s="116"/>
      <c r="H33" s="116"/>
    </row>
    <row r="34" spans="1:8" x14ac:dyDescent="0.25">
      <c r="A34" s="101" t="s">
        <v>329</v>
      </c>
      <c r="B34" s="96"/>
      <c r="C34" s="96"/>
      <c r="D34" s="96"/>
      <c r="E34" s="96"/>
      <c r="F34" s="96"/>
      <c r="G34" s="96"/>
      <c r="H34" s="96"/>
    </row>
    <row r="35" spans="1:8" x14ac:dyDescent="0.25">
      <c r="A35" s="85" t="s">
        <v>291</v>
      </c>
      <c r="B35" s="87">
        <f>Eingabe!B11</f>
        <v>515000</v>
      </c>
      <c r="C35" s="85" t="s">
        <v>4</v>
      </c>
    </row>
    <row r="36" spans="1:8" ht="18" x14ac:dyDescent="0.25">
      <c r="A36" s="88" t="s">
        <v>301</v>
      </c>
      <c r="B36" s="85">
        <f>Eingabe!B57</f>
        <v>0.95</v>
      </c>
      <c r="G36" s="100"/>
    </row>
    <row r="37" spans="1:8" ht="18" x14ac:dyDescent="0.25">
      <c r="A37" s="88" t="s">
        <v>302</v>
      </c>
      <c r="B37" s="87">
        <f>IF(B36&gt;0,B35/B36,0)</f>
        <v>542105.26315789472</v>
      </c>
      <c r="C37" s="85" t="s">
        <v>337</v>
      </c>
      <c r="D37" s="84">
        <f>B37*1.11</f>
        <v>601736.84210526315</v>
      </c>
      <c r="E37" s="83" t="s">
        <v>336</v>
      </c>
    </row>
    <row r="38" spans="1:8" ht="18" x14ac:dyDescent="0.25">
      <c r="A38" s="88" t="s">
        <v>292</v>
      </c>
      <c r="B38" s="439">
        <f>G16</f>
        <v>5.74</v>
      </c>
      <c r="C38" s="85" t="s">
        <v>600</v>
      </c>
    </row>
    <row r="39" spans="1:8" ht="15.75" thickBot="1" x14ac:dyDescent="0.3">
      <c r="A39" s="456" t="s">
        <v>293</v>
      </c>
      <c r="B39" s="94">
        <f>D37*B38/100</f>
        <v>34539.69473684211</v>
      </c>
      <c r="C39" s="93" t="s">
        <v>285</v>
      </c>
      <c r="D39" s="457"/>
      <c r="E39" s="457"/>
      <c r="F39" s="457"/>
      <c r="G39" s="457"/>
      <c r="H39" s="457"/>
    </row>
    <row r="40" spans="1:8" x14ac:dyDescent="0.25">
      <c r="A40" s="454"/>
      <c r="B40" s="120"/>
      <c r="C40" s="119"/>
      <c r="D40" s="261"/>
    </row>
    <row r="41" spans="1:8" x14ac:dyDescent="0.25">
      <c r="A41" s="106"/>
      <c r="B41" s="106"/>
      <c r="C41" s="106"/>
      <c r="D41" s="106"/>
    </row>
    <row r="43" spans="1:8" ht="15.75" thickBot="1" x14ac:dyDescent="0.3">
      <c r="A43" s="118" t="s">
        <v>341</v>
      </c>
      <c r="B43" s="125"/>
      <c r="C43" s="123"/>
      <c r="D43" s="117"/>
      <c r="E43" s="117"/>
      <c r="F43" s="117"/>
      <c r="G43" s="117"/>
      <c r="H43" s="117"/>
    </row>
    <row r="44" spans="1:8" ht="15.75" thickTop="1" x14ac:dyDescent="0.25">
      <c r="A44" s="85" t="s">
        <v>345</v>
      </c>
      <c r="B44" s="98">
        <f ca="1">B39-B30</f>
        <v>10417.462623988566</v>
      </c>
      <c r="C44" s="85" t="s">
        <v>285</v>
      </c>
    </row>
    <row r="45" spans="1:8" x14ac:dyDescent="0.25">
      <c r="A45" s="85" t="s">
        <v>346</v>
      </c>
      <c r="B45" s="98">
        <f ca="1">B44-B27</f>
        <v>431.47494905780513</v>
      </c>
      <c r="C45" s="85" t="s">
        <v>285</v>
      </c>
    </row>
  </sheetData>
  <sheetProtection sheet="1" objects="1" scenarios="1"/>
  <mergeCells count="7">
    <mergeCell ref="G28:H28"/>
    <mergeCell ref="D30:F30"/>
    <mergeCell ref="G30:H30"/>
    <mergeCell ref="A33:D33"/>
    <mergeCell ref="A2:D2"/>
    <mergeCell ref="A8:D8"/>
    <mergeCell ref="D28:F28"/>
  </mergeCells>
  <conditionalFormatting sqref="B45">
    <cfRule type="expression" dxfId="0" priority="2">
      <formula>$B$45&lt;0</formula>
    </cfRule>
  </conditionalFormatting>
  <pageMargins left="0.70866141732283472" right="0.51181102362204722" top="0.39370078740157483" bottom="0.74803149606299213" header="0.31496062992125984" footer="0.31496062992125984"/>
  <pageSetup paperSize="9"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Liste BHKW</vt:lpstr>
      <vt:lpstr>Bearbeiten</vt:lpstr>
      <vt:lpstr>Eingabe</vt:lpstr>
      <vt:lpstr>Übersicht</vt:lpstr>
      <vt:lpstr>Übersicht-H</vt:lpstr>
      <vt:lpstr>Wirtschaftlichkeit</vt:lpstr>
      <vt:lpstr>Betriebsk. Eigenverbr.</vt:lpstr>
      <vt:lpstr>Ökobilanz</vt:lpstr>
      <vt:lpstr>Betriebsk. Volleinsp.</vt:lpstr>
      <vt:lpstr>Auslegung thermisch</vt:lpstr>
      <vt:lpstr>Auslegung elektrisch</vt:lpstr>
      <vt:lpstr>Theorie Ausl. th.</vt:lpstr>
      <vt:lpstr>Theorie Ausl. el.</vt:lpstr>
    </vt:vector>
  </TitlesOfParts>
  <Company>MyCompany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Customer</dc:creator>
  <cp:lastModifiedBy>Customer</cp:lastModifiedBy>
  <cp:lastPrinted>2015-04-22T14:30:46Z</cp:lastPrinted>
  <dcterms:created xsi:type="dcterms:W3CDTF">2013-06-27T10:52:25Z</dcterms:created>
  <dcterms:modified xsi:type="dcterms:W3CDTF">2015-04-22T15:01:55Z</dcterms:modified>
</cp:coreProperties>
</file>